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showInkAnnotation="0"/>
  <mc:AlternateContent xmlns:mc="http://schemas.openxmlformats.org/markup-compatibility/2006">
    <mc:Choice Requires="x15">
      <x15ac:absPath xmlns:x15ac="http://schemas.microsoft.com/office/spreadsheetml/2010/11/ac" url="/Volumes/KINGSTON/WORKING/SP/Benešov/Terminál/ZD Revd/ZD FIN/FIN - OŘ/DI/DI 30-1-19/"/>
    </mc:Choice>
  </mc:AlternateContent>
  <bookViews>
    <workbookView xWindow="0" yWindow="460" windowWidth="28800" windowHeight="16500"/>
  </bookViews>
  <sheets>
    <sheet name="Rekapitulace stavby" sheetId="1" r:id="rId1"/>
    <sheet name="SO 01 - Objekt terminálu" sheetId="2" r:id="rId2"/>
    <sheet name="SO 02 - Zastřešení nástupišť" sheetId="3" r:id="rId3"/>
    <sheet name="SO 03 - Prodloužení podchodu" sheetId="4" r:id="rId4"/>
    <sheet name="01 - výrobky  PSV" sheetId="5" r:id="rId5"/>
    <sheet name="02 - svítidla" sheetId="6" r:id="rId6"/>
    <sheet name="03 - mobiliář" sheetId="7" r:id="rId7"/>
    <sheet name="SO 05 - Demolice" sheetId="8" r:id="rId8"/>
    <sheet name="D.1.4a - Technické prostř..." sheetId="9" r:id="rId9"/>
    <sheet name="D1.4c - Technika prostřed..." sheetId="10" r:id="rId10"/>
    <sheet name="D1.4d - Technika prostřed..." sheetId="11" r:id="rId11"/>
    <sheet name="D1.4e - Technika prostřed..." sheetId="12" r:id="rId12"/>
    <sheet name="01 - SO 01 - Objekt termi..." sheetId="13" r:id="rId13"/>
    <sheet name="02 - SO 01 - Přípojka pro..." sheetId="14" r:id="rId14"/>
    <sheet name="03 - SO 01 - Přípojení in..." sheetId="15" r:id="rId15"/>
    <sheet name="04 - SO 01 - Úprava souvi..." sheetId="16" r:id="rId16"/>
    <sheet name="05 - SO 02 - Zastřešení n..." sheetId="17" r:id="rId17"/>
    <sheet name="06 - SO 03 - prodloužení ..." sheetId="18" r:id="rId18"/>
    <sheet name="D1.4h - Technika prostřed..." sheetId="19" r:id="rId19"/>
    <sheet name="IO01 - Objekty pozemních ..." sheetId="20" r:id="rId20"/>
    <sheet name="03.1-3 - OZ č.1-3" sheetId="21" r:id="rId21"/>
    <sheet name="03.4 - OZ č.4" sheetId="22" r:id="rId22"/>
    <sheet name="03.5 - Demolice opěrné zí..." sheetId="23" r:id="rId23"/>
    <sheet name="IO04 - Sadové úpravy" sheetId="24" r:id="rId24"/>
    <sheet name="01 - Přípojka NN pro term..." sheetId="25" r:id="rId25"/>
    <sheet name="02 - Přípojka NN - smyčko..." sheetId="26" r:id="rId26"/>
    <sheet name="IO08 - Veřejné osvětlení" sheetId="27" r:id="rId27"/>
    <sheet name="IO09 - Rozvody SLP - příp..." sheetId="28" r:id="rId28"/>
    <sheet name="IO10 - ZTI Splašková kana..." sheetId="29" r:id="rId29"/>
    <sheet name="IO12 - Děšťová kanalizace" sheetId="30" r:id="rId30"/>
    <sheet name="IO14 - ORL" sheetId="31" r:id="rId31"/>
    <sheet name="IO16 - Přípojka vody" sheetId="32" r:id="rId32"/>
    <sheet name="01 - Přeložka sdělovacího..." sheetId="33" r:id="rId33"/>
    <sheet name="02 - Přeložka kabelu N.N...." sheetId="34" r:id="rId34"/>
    <sheet name="03 - Přeložka kabelu V.N ..." sheetId="35" r:id="rId35"/>
    <sheet name="01 - Trvalá přeložka plynu" sheetId="36" r:id="rId36"/>
    <sheet name="02 - Provizorní přeložka ..." sheetId="37" r:id="rId37"/>
    <sheet name="IO18.2 - Osvětlení 2 přec..." sheetId="38" r:id="rId38"/>
    <sheet name="IO18.3 - Dočasné opravy p..." sheetId="39" r:id="rId39"/>
    <sheet name="03 - Vedlejší a ostatní r..." sheetId="40" r:id="rId40"/>
    <sheet name="01 - Nádražní, Jiráskova,..." sheetId="41" r:id="rId41"/>
    <sheet name="02 - Nádražní, Jiráskova,..." sheetId="42" r:id="rId42"/>
    <sheet name="01 - Úprava komunikace u ..." sheetId="43" r:id="rId43"/>
    <sheet name="02 - Úprava komunikace u ..." sheetId="44" r:id="rId44"/>
    <sheet name="IO04 - Sadové úpravy_01" sheetId="45" r:id="rId45"/>
    <sheet name="IO07 - Přípojka N.N pro p..." sheetId="46" r:id="rId46"/>
    <sheet name="IO09 - rozvody SLP - park..." sheetId="47" r:id="rId47"/>
    <sheet name="IO10 - ZTI Splašková kana..._01" sheetId="48" r:id="rId48"/>
    <sheet name="IO18 - Přeložka kabelu N...." sheetId="49" r:id="rId49"/>
    <sheet name="IO18.1 - Osvětlení 1 přec..." sheetId="50" r:id="rId50"/>
  </sheets>
  <definedNames>
    <definedName name="_xlnm._FilterDatabase" localSheetId="40" hidden="1">'01 - Nádražní, Jiráskova,...'!$C$102:$K$243</definedName>
    <definedName name="_xlnm._FilterDatabase" localSheetId="32" hidden="1">'01 - Přeložka sdělovacího...'!$C$95:$K$169</definedName>
    <definedName name="_xlnm._FilterDatabase" localSheetId="24" hidden="1">'01 - Přípojka NN pro term...'!$C$92:$K$119</definedName>
    <definedName name="_xlnm._FilterDatabase" localSheetId="12" hidden="1">'01 - SO 01 - Objekt termi...'!$C$94:$K$320</definedName>
    <definedName name="_xlnm._FilterDatabase" localSheetId="35" hidden="1">'01 - Trvalá přeložka plynu'!$C$90:$K$117</definedName>
    <definedName name="_xlnm._FilterDatabase" localSheetId="42" hidden="1">'01 - Úprava komunikace u ...'!$C$97:$K$210</definedName>
    <definedName name="_xlnm._FilterDatabase" localSheetId="4" hidden="1">'01 - výrobky  PSV'!$C$95:$K$208</definedName>
    <definedName name="_xlnm._FilterDatabase" localSheetId="41" hidden="1">'02 - Nádražní, Jiráskova,...'!$C$97:$K$170</definedName>
    <definedName name="_xlnm._FilterDatabase" localSheetId="36" hidden="1">'02 - Provizorní přeložka ...'!$C$90:$K$119</definedName>
    <definedName name="_xlnm._FilterDatabase" localSheetId="33" hidden="1">'02 - Přeložka kabelu N.N....'!$C$94:$K$157</definedName>
    <definedName name="_xlnm._FilterDatabase" localSheetId="25" hidden="1">'02 - Přípojka NN - smyčko...'!$C$96:$K$132</definedName>
    <definedName name="_xlnm._FilterDatabase" localSheetId="13" hidden="1">'02 - SO 01 - Přípojka pro...'!$C$93:$K$134</definedName>
    <definedName name="_xlnm._FilterDatabase" localSheetId="5" hidden="1">'02 - svítidla'!$C$91:$K$118</definedName>
    <definedName name="_xlnm._FilterDatabase" localSheetId="43" hidden="1">'02 - Úprava komunikace u ...'!$C$102:$K$246</definedName>
    <definedName name="_xlnm._FilterDatabase" localSheetId="6" hidden="1">'03 - mobiliář'!$C$91:$K$133</definedName>
    <definedName name="_xlnm._FilterDatabase" localSheetId="34" hidden="1">'03 - Přeložka kabelu V.N ...'!$C$95:$K$178</definedName>
    <definedName name="_xlnm._FilterDatabase" localSheetId="14" hidden="1">'03 - SO 01 - Přípojení in...'!$C$93:$K$121</definedName>
    <definedName name="_xlnm._FilterDatabase" localSheetId="39" hidden="1">'03 - Vedlejší a ostatní r...'!$C$86:$K$144</definedName>
    <definedName name="_xlnm._FilterDatabase" localSheetId="20" hidden="1">'03.1-3 - OZ č.1-3'!$C$95:$K$149</definedName>
    <definedName name="_xlnm._FilterDatabase" localSheetId="21" hidden="1">'03.4 - OZ č.4'!$C$96:$K$159</definedName>
    <definedName name="_xlnm._FilterDatabase" localSheetId="22" hidden="1">'03.5 - Demolice opěrné zí...'!$C$93:$K$107</definedName>
    <definedName name="_xlnm._FilterDatabase" localSheetId="15" hidden="1">'04 - SO 01 - Úprava souvi...'!$C$96:$K$133</definedName>
    <definedName name="_xlnm._FilterDatabase" localSheetId="16" hidden="1">'05 - SO 02 - Zastřešení n...'!$C$92:$K$177</definedName>
    <definedName name="_xlnm._FilterDatabase" localSheetId="17" hidden="1">'06 - SO 03 - prodloužení ...'!$C$93:$K$127</definedName>
    <definedName name="_xlnm._FilterDatabase" localSheetId="8" hidden="1">'D.1.4a - Technické prostř...'!$C$99:$K$218</definedName>
    <definedName name="_xlnm._FilterDatabase" localSheetId="9" hidden="1">'D1.4c - Technika prostřed...'!$C$92:$K$147</definedName>
    <definedName name="_xlnm._FilterDatabase" localSheetId="10" hidden="1">'D1.4d - Technika prostřed...'!$C$96:$K$155</definedName>
    <definedName name="_xlnm._FilterDatabase" localSheetId="11" hidden="1">'D1.4e - Technika prostřed...'!$C$100:$K$267</definedName>
    <definedName name="_xlnm._FilterDatabase" localSheetId="18" hidden="1">'D1.4h - Technika prostřed...'!$C$98:$K$250</definedName>
    <definedName name="_xlnm._FilterDatabase" localSheetId="19" hidden="1">'IO01 - Objekty pozemních ...'!$C$102:$K$257</definedName>
    <definedName name="_xlnm._FilterDatabase" localSheetId="23" hidden="1">'IO04 - Sadové úpravy'!$C$93:$K$142</definedName>
    <definedName name="_xlnm._FilterDatabase" localSheetId="44" hidden="1">'IO04 - Sadové úpravy_01'!$C$90:$K$115</definedName>
    <definedName name="_xlnm._FilterDatabase" localSheetId="45" hidden="1">'IO07 - Přípojka N.N pro p...'!$C$97:$K$138</definedName>
    <definedName name="_xlnm._FilterDatabase" localSheetId="26" hidden="1">'IO08 - Veřejné osvětlení'!$C$130:$K$333</definedName>
    <definedName name="_xlnm._FilterDatabase" localSheetId="46" hidden="1">'IO09 - rozvody SLP - park...'!$C$87:$K$137</definedName>
    <definedName name="_xlnm._FilterDatabase" localSheetId="27" hidden="1">'IO09 - Rozvody SLP - příp...'!$C$92:$K$122</definedName>
    <definedName name="_xlnm._FilterDatabase" localSheetId="28" hidden="1">'IO10 - ZTI Splašková kana...'!$C$96:$K$424</definedName>
    <definedName name="_xlnm._FilterDatabase" localSheetId="47" hidden="1">'IO10 - ZTI Splašková kana..._01'!$C$89:$K$195</definedName>
    <definedName name="_xlnm._FilterDatabase" localSheetId="29" hidden="1">'IO12 - Děšťová kanalizace'!$C$94:$K$266</definedName>
    <definedName name="_xlnm._FilterDatabase" localSheetId="30" hidden="1">'IO14 - ORL'!$C$95:$K$185</definedName>
    <definedName name="_xlnm._FilterDatabase" localSheetId="31" hidden="1">'IO16 - Přípojka vody'!$C$97:$K$301</definedName>
    <definedName name="_xlnm._FilterDatabase" localSheetId="48" hidden="1">'IO18 - Přeložka kabelu N....'!$C$88:$K$115</definedName>
    <definedName name="_xlnm._FilterDatabase" localSheetId="49" hidden="1">'IO18.1 - Osvětlení 1 přec...'!$C$90:$K$153</definedName>
    <definedName name="_xlnm._FilterDatabase" localSheetId="37" hidden="1">'IO18.2 - Osvětlení 2 přec...'!$C$96:$K$147</definedName>
    <definedName name="_xlnm._FilterDatabase" localSheetId="38" hidden="1">'IO18.3 - Dočasné opravy p...'!$C$95:$K$153</definedName>
    <definedName name="_xlnm._FilterDatabase" localSheetId="1" hidden="1">'SO 01 - Objekt terminálu'!$C$116:$K$741</definedName>
    <definedName name="_xlnm._FilterDatabase" localSheetId="2" hidden="1">'SO 02 - Zastřešení nástupišť'!$C$100:$K$189</definedName>
    <definedName name="_xlnm._FilterDatabase" localSheetId="3" hidden="1">'SO 03 - Prodloužení podchodu'!$C$109:$K$446</definedName>
    <definedName name="_xlnm._FilterDatabase" localSheetId="7" hidden="1">'SO 05 - Demolice'!$C$93:$K$180</definedName>
    <definedName name="_xlnm.Print_Area" localSheetId="40">'01 - Nádražní, Jiráskova,...'!$C$4:$J$43,'01 - Nádražní, Jiráskova,...'!$C$49:$J$80,'01 - Nádražní, Jiráskova,...'!$C$86:$K$243</definedName>
    <definedName name="_xlnm.Print_Area" localSheetId="32">'01 - Přeložka sdělovacího...'!$C$4:$J$43,'01 - Přeložka sdělovacího...'!$C$49:$J$73,'01 - Přeložka sdělovacího...'!$C$79:$K$169</definedName>
    <definedName name="_xlnm.Print_Area" localSheetId="24">'01 - Přípojka NN pro term...'!$C$4:$J$43,'01 - Přípojka NN pro term...'!$C$49:$J$70,'01 - Přípojka NN pro term...'!$C$76:$K$119</definedName>
    <definedName name="_xlnm.Print_Area" localSheetId="12">'01 - SO 01 - Objekt termi...'!$C$4:$J$43,'01 - SO 01 - Objekt termi...'!$C$49:$J$72,'01 - SO 01 - Objekt termi...'!$C$78:$K$320</definedName>
    <definedName name="_xlnm.Print_Area" localSheetId="35">'01 - Trvalá přeložka plynu'!$C$4:$J$43,'01 - Trvalá přeložka plynu'!$C$49:$J$68,'01 - Trvalá přeložka plynu'!$C$74:$K$117</definedName>
    <definedName name="_xlnm.Print_Area" localSheetId="42">'01 - Úprava komunikace u ...'!$C$4:$J$43,'01 - Úprava komunikace u ...'!$C$49:$J$75,'01 - Úprava komunikace u ...'!$C$81:$K$210</definedName>
    <definedName name="_xlnm.Print_Area" localSheetId="4">'01 - výrobky  PSV'!$C$4:$J$43,'01 - výrobky  PSV'!$C$49:$J$73,'01 - výrobky  PSV'!$C$79:$K$208</definedName>
    <definedName name="_xlnm.Print_Area" localSheetId="41">'02 - Nádražní, Jiráskova,...'!$C$4:$J$43,'02 - Nádražní, Jiráskova,...'!$C$49:$J$75,'02 - Nádražní, Jiráskova,...'!$C$81:$K$170</definedName>
    <definedName name="_xlnm.Print_Area" localSheetId="36">'02 - Provizorní přeložka ...'!$C$4:$J$43,'02 - Provizorní přeložka ...'!$C$49:$J$68,'02 - Provizorní přeložka ...'!$C$74:$K$119</definedName>
    <definedName name="_xlnm.Print_Area" localSheetId="33">'02 - Přeložka kabelu N.N....'!$C$4:$J$43,'02 - Přeložka kabelu N.N....'!$C$49:$J$72,'02 - Přeložka kabelu N.N....'!$C$78:$K$157</definedName>
    <definedName name="_xlnm.Print_Area" localSheetId="25">'02 - Přípojka NN - smyčko...'!$C$4:$J$43,'02 - Přípojka NN - smyčko...'!$C$49:$J$74,'02 - Přípojka NN - smyčko...'!$C$80:$K$132</definedName>
    <definedName name="_xlnm.Print_Area" localSheetId="13">'02 - SO 01 - Přípojka pro...'!$C$4:$J$43,'02 - SO 01 - Přípojka pro...'!$C$49:$J$71,'02 - SO 01 - Přípojka pro...'!$C$77:$K$134</definedName>
    <definedName name="_xlnm.Print_Area" localSheetId="5">'02 - svítidla'!$C$4:$J$43,'02 - svítidla'!$C$49:$J$69,'02 - svítidla'!$C$75:$K$118</definedName>
    <definedName name="_xlnm.Print_Area" localSheetId="43">'02 - Úprava komunikace u ...'!$C$4:$J$43,'02 - Úprava komunikace u ...'!$C$49:$J$80,'02 - Úprava komunikace u ...'!$C$86:$K$246</definedName>
    <definedName name="_xlnm.Print_Area" localSheetId="6">'03 - mobiliář'!$C$4:$J$43,'03 - mobiliář'!$C$49:$J$69,'03 - mobiliář'!$C$75:$K$133</definedName>
    <definedName name="_xlnm.Print_Area" localSheetId="34">'03 - Přeložka kabelu V.N ...'!$C$4:$J$43,'03 - Přeložka kabelu V.N ...'!$C$49:$J$73,'03 - Přeložka kabelu V.N ...'!$C$79:$K$178</definedName>
    <definedName name="_xlnm.Print_Area" localSheetId="14">'03 - SO 01 - Přípojení in...'!$C$4:$J$43,'03 - SO 01 - Přípojení in...'!$C$49:$J$71,'03 - SO 01 - Přípojení in...'!$C$77:$K$121</definedName>
    <definedName name="_xlnm.Print_Area" localSheetId="39">'03 - Vedlejší a ostatní r...'!$C$4:$J$41,'03 - Vedlejší a ostatní r...'!$C$47:$J$66,'03 - Vedlejší a ostatní r...'!$C$72:$K$144</definedName>
    <definedName name="_xlnm.Print_Area" localSheetId="20">'03.1-3 - OZ č.1-3'!$C$4:$J$43,'03.1-3 - OZ č.1-3'!$C$49:$J$73,'03.1-3 - OZ č.1-3'!$C$79:$K$149</definedName>
    <definedName name="_xlnm.Print_Area" localSheetId="21">'03.4 - OZ č.4'!$C$4:$J$43,'03.4 - OZ č.4'!$C$49:$J$74,'03.4 - OZ č.4'!$C$80:$K$159</definedName>
    <definedName name="_xlnm.Print_Area" localSheetId="22">'03.5 - Demolice opěrné zí...'!$C$4:$J$43,'03.5 - Demolice opěrné zí...'!$C$49:$J$71,'03.5 - Demolice opěrné zí...'!$C$77:$K$107</definedName>
    <definedName name="_xlnm.Print_Area" localSheetId="15">'04 - SO 01 - Úprava souvi...'!$C$4:$J$43,'04 - SO 01 - Úprava souvi...'!$C$49:$J$74,'04 - SO 01 - Úprava souvi...'!$C$80:$K$133</definedName>
    <definedName name="_xlnm.Print_Area" localSheetId="16">'05 - SO 02 - Zastřešení n...'!$C$4:$J$43,'05 - SO 02 - Zastřešení n...'!$C$49:$J$70,'05 - SO 02 - Zastřešení n...'!$C$76:$K$177</definedName>
    <definedName name="_xlnm.Print_Area" localSheetId="17">'06 - SO 03 - prodloužení ...'!$C$4:$J$43,'06 - SO 03 - prodloužení ...'!$C$49:$J$71,'06 - SO 03 - prodloužení ...'!$C$77:$K$127</definedName>
    <definedName name="_xlnm.Print_Area" localSheetId="8">'D.1.4a - Technické prostř...'!$C$4:$J$43,'D.1.4a - Technické prostř...'!$C$49:$J$77,'D.1.4a - Technické prostř...'!$C$83:$K$218</definedName>
    <definedName name="_xlnm.Print_Area" localSheetId="9">'D1.4c - Technika prostřed...'!$C$4:$J$43,'D1.4c - Technika prostřed...'!$C$49:$J$70,'D1.4c - Technika prostřed...'!$C$76:$K$147</definedName>
    <definedName name="_xlnm.Print_Area" localSheetId="10">'D1.4d - Technika prostřed...'!$C$4:$J$43,'D1.4d - Technika prostřed...'!$C$49:$J$74,'D1.4d - Technika prostřed...'!$C$80:$K$155</definedName>
    <definedName name="_xlnm.Print_Area" localSheetId="11">'D1.4e - Technika prostřed...'!$C$4:$J$43,'D1.4e - Technika prostřed...'!$C$49:$J$78,'D1.4e - Technika prostřed...'!$C$84:$K$267</definedName>
    <definedName name="_xlnm.Print_Area" localSheetId="18">'D1.4h - Technika prostřed...'!$C$4:$J$43,'D1.4h - Technika prostřed...'!$C$49:$J$76,'D1.4h - Technika prostřed...'!$C$82:$K$250</definedName>
    <definedName name="_xlnm.Print_Area" localSheetId="19">'IO01 - Objekty pozemních ...'!$C$4:$J$43,'IO01 - Objekty pozemních ...'!$C$49:$J$80,'IO01 - Objekty pozemních ...'!$C$86:$K$257</definedName>
    <definedName name="_xlnm.Print_Area" localSheetId="23">'IO04 - Sadové úpravy'!$C$4:$J$43,'IO04 - Sadové úpravy'!$C$49:$J$71,'IO04 - Sadové úpravy'!$C$77:$K$142</definedName>
    <definedName name="_xlnm.Print_Area" localSheetId="44">'IO04 - Sadové úpravy_01'!$C$4:$J$41,'IO04 - Sadové úpravy_01'!$C$47:$J$70,'IO04 - Sadové úpravy_01'!$C$76:$K$115</definedName>
    <definedName name="_xlnm.Print_Area" localSheetId="45">'IO07 - Přípojka N.N pro p...'!$C$4:$J$41,'IO07 - Přípojka N.N pro p...'!$C$47:$J$77,'IO07 - Přípojka N.N pro p...'!$C$83:$K$138</definedName>
    <definedName name="_xlnm.Print_Area" localSheetId="26">'IO08 - Veřejné osvětlení'!$C$4:$J$43,'IO08 - Veřejné osvětlení'!$C$49:$J$108,'IO08 - Veřejné osvětlení'!$C$114:$K$333</definedName>
    <definedName name="_xlnm.Print_Area" localSheetId="46">'IO09 - rozvody SLP - park...'!$C$4:$J$41,'IO09 - rozvody SLP - park...'!$C$47:$J$67,'IO09 - rozvody SLP - park...'!$C$73:$K$137</definedName>
    <definedName name="_xlnm.Print_Area" localSheetId="27">'IO09 - Rozvody SLP - příp...'!$C$4:$J$43,'IO09 - Rozvody SLP - příp...'!$C$49:$J$70,'IO09 - Rozvody SLP - příp...'!$C$76:$K$122</definedName>
    <definedName name="_xlnm.Print_Area" localSheetId="28">'IO10 - ZTI Splašková kana...'!$C$4:$J$43,'IO10 - ZTI Splašková kana...'!$C$49:$J$74,'IO10 - ZTI Splašková kana...'!$C$80:$K$424</definedName>
    <definedName name="_xlnm.Print_Area" localSheetId="47">'IO10 - ZTI Splašková kana..._01'!$C$4:$J$41,'IO10 - ZTI Splašková kana..._01'!$C$47:$J$69,'IO10 - ZTI Splašková kana..._01'!$C$75:$K$195</definedName>
    <definedName name="_xlnm.Print_Area" localSheetId="29">'IO12 - Děšťová kanalizace'!$C$4:$J$43,'IO12 - Děšťová kanalizace'!$C$49:$J$72,'IO12 - Děšťová kanalizace'!$C$78:$K$266</definedName>
    <definedName name="_xlnm.Print_Area" localSheetId="30">'IO14 - ORL'!$C$4:$J$43,'IO14 - ORL'!$C$49:$J$73,'IO14 - ORL'!$C$79:$K$185</definedName>
    <definedName name="_xlnm.Print_Area" localSheetId="31">'IO16 - Přípojka vody'!$C$4:$J$43,'IO16 - Přípojka vody'!$C$49:$J$75,'IO16 - Přípojka vody'!$C$81:$K$301</definedName>
    <definedName name="_xlnm.Print_Area" localSheetId="48">'IO18 - Přeložka kabelu N....'!$C$4:$J$41,'IO18 - Přeložka kabelu N....'!$C$47:$J$68,'IO18 - Přeložka kabelu N....'!$C$74:$K$115</definedName>
    <definedName name="_xlnm.Print_Area" localSheetId="49">'IO18.1 - Osvětlení 1 přec...'!$C$4:$J$41,'IO18.1 - Osvětlení 1 přec...'!$C$47:$J$70,'IO18.1 - Osvětlení 1 přec...'!$C$76:$K$153</definedName>
    <definedName name="_xlnm.Print_Area" localSheetId="37">'IO18.2 - Osvětlení 2 přec...'!$C$4:$J$43,'IO18.2 - Osvětlení 2 přec...'!$C$49:$J$74,'IO18.2 - Osvětlení 2 přec...'!$C$80:$K$147</definedName>
    <definedName name="_xlnm.Print_Area" localSheetId="38">'IO18.3 - Dočasné opravy p...'!$C$4:$J$43,'IO18.3 - Dočasné opravy p...'!$C$49:$J$73,'IO18.3 - Dočasné opravy p...'!$C$79:$K$153</definedName>
    <definedName name="_xlnm.Print_Area" localSheetId="0">'Rekapitulace stavby'!$D$4:$AO$36,'Rekapitulace stavby'!$C$42:$AQ$116</definedName>
    <definedName name="_xlnm.Print_Area" localSheetId="1">'SO 01 - Objekt terminálu'!$C$4:$J$43,'SO 01 - Objekt terminálu'!$C$49:$J$94,'SO 01 - Objekt terminálu'!$C$100:$K$741</definedName>
    <definedName name="_xlnm.Print_Area" localSheetId="2">'SO 02 - Zastřešení nástupišť'!$C$4:$J$43,'SO 02 - Zastřešení nástupišť'!$C$49:$J$78,'SO 02 - Zastřešení nástupišť'!$C$84:$K$189</definedName>
    <definedName name="_xlnm.Print_Area" localSheetId="3">'SO 03 - Prodloužení podchodu'!$C$4:$J$43,'SO 03 - Prodloužení podchodu'!$C$49:$J$87,'SO 03 - Prodloužení podchodu'!$C$93:$K$446</definedName>
    <definedName name="_xlnm.Print_Area" localSheetId="7">'SO 05 - Demolice'!$C$4:$J$43,'SO 05 - Demolice'!$C$49:$J$71,'SO 05 - Demolice'!$C$77:$K$180</definedName>
    <definedName name="_xlnm.Print_Titles" localSheetId="40">'01 - Nádražní, Jiráskova,...'!$102:$102</definedName>
    <definedName name="_xlnm.Print_Titles" localSheetId="32">'01 - Přeložka sdělovacího...'!$95:$95</definedName>
    <definedName name="_xlnm.Print_Titles" localSheetId="24">'01 - Přípojka NN pro term...'!$92:$92</definedName>
    <definedName name="_xlnm.Print_Titles" localSheetId="12">'01 - SO 01 - Objekt termi...'!$94:$94</definedName>
    <definedName name="_xlnm.Print_Titles" localSheetId="35">'01 - Trvalá přeložka plynu'!$90:$90</definedName>
    <definedName name="_xlnm.Print_Titles" localSheetId="42">'01 - Úprava komunikace u ...'!$97:$97</definedName>
    <definedName name="_xlnm.Print_Titles" localSheetId="4">'01 - výrobky  PSV'!$95:$95</definedName>
    <definedName name="_xlnm.Print_Titles" localSheetId="41">'02 - Nádražní, Jiráskova,...'!$97:$97</definedName>
    <definedName name="_xlnm.Print_Titles" localSheetId="36">'02 - Provizorní přeložka ...'!$90:$90</definedName>
    <definedName name="_xlnm.Print_Titles" localSheetId="33">'02 - Přeložka kabelu N.N....'!$94:$94</definedName>
    <definedName name="_xlnm.Print_Titles" localSheetId="25">'02 - Přípojka NN - smyčko...'!$96:$96</definedName>
    <definedName name="_xlnm.Print_Titles" localSheetId="13">'02 - SO 01 - Přípojka pro...'!$93:$93</definedName>
    <definedName name="_xlnm.Print_Titles" localSheetId="5">'02 - svítidla'!$91:$91</definedName>
    <definedName name="_xlnm.Print_Titles" localSheetId="43">'02 - Úprava komunikace u ...'!$102:$102</definedName>
    <definedName name="_xlnm.Print_Titles" localSheetId="6">'03 - mobiliář'!$91:$91</definedName>
    <definedName name="_xlnm.Print_Titles" localSheetId="34">'03 - Přeložka kabelu V.N ...'!$95:$95</definedName>
    <definedName name="_xlnm.Print_Titles" localSheetId="14">'03 - SO 01 - Přípojení in...'!$93:$93</definedName>
    <definedName name="_xlnm.Print_Titles" localSheetId="39">'03 - Vedlejší a ostatní r...'!$86:$86</definedName>
    <definedName name="_xlnm.Print_Titles" localSheetId="20">'03.1-3 - OZ č.1-3'!$95:$95</definedName>
    <definedName name="_xlnm.Print_Titles" localSheetId="21">'03.4 - OZ č.4'!$96:$96</definedName>
    <definedName name="_xlnm.Print_Titles" localSheetId="22">'03.5 - Demolice opěrné zí...'!$93:$93</definedName>
    <definedName name="_xlnm.Print_Titles" localSheetId="15">'04 - SO 01 - Úprava souvi...'!$96:$96</definedName>
    <definedName name="_xlnm.Print_Titles" localSheetId="16">'05 - SO 02 - Zastřešení n...'!$92:$92</definedName>
    <definedName name="_xlnm.Print_Titles" localSheetId="17">'06 - SO 03 - prodloužení ...'!$93:$93</definedName>
    <definedName name="_xlnm.Print_Titles" localSheetId="8">'D.1.4a - Technické prostř...'!$99:$99</definedName>
    <definedName name="_xlnm.Print_Titles" localSheetId="9">'D1.4c - Technika prostřed...'!$92:$92</definedName>
    <definedName name="_xlnm.Print_Titles" localSheetId="10">'D1.4d - Technika prostřed...'!$96:$96</definedName>
    <definedName name="_xlnm.Print_Titles" localSheetId="11">'D1.4e - Technika prostřed...'!$100:$100</definedName>
    <definedName name="_xlnm.Print_Titles" localSheetId="18">'D1.4h - Technika prostřed...'!$98:$98</definedName>
    <definedName name="_xlnm.Print_Titles" localSheetId="19">'IO01 - Objekty pozemních ...'!$102:$102</definedName>
    <definedName name="_xlnm.Print_Titles" localSheetId="23">'IO04 - Sadové úpravy'!$93:$93</definedName>
    <definedName name="_xlnm.Print_Titles" localSheetId="44">'IO04 - Sadové úpravy_01'!$90:$90</definedName>
    <definedName name="_xlnm.Print_Titles" localSheetId="45">'IO07 - Přípojka N.N pro p...'!$97:$97</definedName>
    <definedName name="_xlnm.Print_Titles" localSheetId="26">'IO08 - Veřejné osvětlení'!$130:$130</definedName>
    <definedName name="_xlnm.Print_Titles" localSheetId="46">'IO09 - rozvody SLP - park...'!$87:$87</definedName>
    <definedName name="_xlnm.Print_Titles" localSheetId="27">'IO09 - Rozvody SLP - příp...'!$92:$92</definedName>
    <definedName name="_xlnm.Print_Titles" localSheetId="28">'IO10 - ZTI Splašková kana...'!$96:$96</definedName>
    <definedName name="_xlnm.Print_Titles" localSheetId="47">'IO10 - ZTI Splašková kana..._01'!$89:$89</definedName>
    <definedName name="_xlnm.Print_Titles" localSheetId="29">'IO12 - Děšťová kanalizace'!$94:$94</definedName>
    <definedName name="_xlnm.Print_Titles" localSheetId="30">'IO14 - ORL'!$95:$95</definedName>
    <definedName name="_xlnm.Print_Titles" localSheetId="31">'IO16 - Přípojka vody'!$97:$97</definedName>
    <definedName name="_xlnm.Print_Titles" localSheetId="48">'IO18 - Přeložka kabelu N....'!$88:$88</definedName>
    <definedName name="_xlnm.Print_Titles" localSheetId="49">'IO18.1 - Osvětlení 1 přec...'!$90:$90</definedName>
    <definedName name="_xlnm.Print_Titles" localSheetId="37">'IO18.2 - Osvětlení 2 přec...'!$96:$96</definedName>
    <definedName name="_xlnm.Print_Titles" localSheetId="38">'IO18.3 - Dočasné opravy p...'!$95:$95</definedName>
    <definedName name="_xlnm.Print_Titles" localSheetId="0">'Rekapitulace stavby'!$52:$52</definedName>
    <definedName name="_xlnm.Print_Titles" localSheetId="1">'SO 01 - Objekt terminálu'!$116:$116</definedName>
    <definedName name="_xlnm.Print_Titles" localSheetId="2">'SO 02 - Zastřešení nástupišť'!$100:$100</definedName>
    <definedName name="_xlnm.Print_Titles" localSheetId="3">'SO 03 - Prodloužení podchodu'!$109:$109</definedName>
    <definedName name="_xlnm.Print_Titles" localSheetId="7">'SO 05 - Demolice'!$93:$93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39" i="50" l="1"/>
  <c r="J38" i="50"/>
  <c r="AY115" i="1"/>
  <c r="J37" i="50"/>
  <c r="AX115" i="1"/>
  <c r="BI153" i="50"/>
  <c r="BH153" i="50"/>
  <c r="BG153" i="50"/>
  <c r="BF153" i="50"/>
  <c r="T153" i="50"/>
  <c r="R153" i="50"/>
  <c r="P153" i="50"/>
  <c r="BK153" i="50"/>
  <c r="J153" i="50"/>
  <c r="BE153" i="50"/>
  <c r="BI152" i="50"/>
  <c r="BH152" i="50"/>
  <c r="BG152" i="50"/>
  <c r="BF152" i="50"/>
  <c r="T152" i="50"/>
  <c r="R152" i="50"/>
  <c r="P152" i="50"/>
  <c r="BK152" i="50"/>
  <c r="J152" i="50"/>
  <c r="BE152" i="50"/>
  <c r="BI151" i="50"/>
  <c r="BH151" i="50"/>
  <c r="BG151" i="50"/>
  <c r="BF151" i="50"/>
  <c r="T151" i="50"/>
  <c r="R151" i="50"/>
  <c r="P151" i="50"/>
  <c r="BK151" i="50"/>
  <c r="J151" i="50"/>
  <c r="BE151" i="50"/>
  <c r="BI150" i="50"/>
  <c r="BH150" i="50"/>
  <c r="BG150" i="50"/>
  <c r="BF150" i="50"/>
  <c r="T150" i="50"/>
  <c r="R150" i="50"/>
  <c r="P150" i="50"/>
  <c r="BK150" i="50"/>
  <c r="J150" i="50"/>
  <c r="BE150" i="50"/>
  <c r="BI149" i="50"/>
  <c r="BH149" i="50"/>
  <c r="BG149" i="50"/>
  <c r="BF149" i="50"/>
  <c r="T149" i="50"/>
  <c r="R149" i="50"/>
  <c r="P149" i="50"/>
  <c r="BK149" i="50"/>
  <c r="J149" i="50"/>
  <c r="BE149" i="50"/>
  <c r="BI148" i="50"/>
  <c r="BH148" i="50"/>
  <c r="BG148" i="50"/>
  <c r="BF148" i="50"/>
  <c r="T148" i="50"/>
  <c r="R148" i="50"/>
  <c r="P148" i="50"/>
  <c r="BK148" i="50"/>
  <c r="J148" i="50"/>
  <c r="BE148" i="50"/>
  <c r="BI147" i="50"/>
  <c r="BH147" i="50"/>
  <c r="BG147" i="50"/>
  <c r="BF147" i="50"/>
  <c r="T147" i="50"/>
  <c r="R147" i="50"/>
  <c r="P147" i="50"/>
  <c r="BK147" i="50"/>
  <c r="J147" i="50"/>
  <c r="BE147" i="50"/>
  <c r="BI146" i="50"/>
  <c r="BH146" i="50"/>
  <c r="BG146" i="50"/>
  <c r="BF146" i="50"/>
  <c r="T146" i="50"/>
  <c r="R146" i="50"/>
  <c r="P146" i="50"/>
  <c r="BK146" i="50"/>
  <c r="J146" i="50"/>
  <c r="BE146" i="50"/>
  <c r="BI145" i="50"/>
  <c r="BH145" i="50"/>
  <c r="BG145" i="50"/>
  <c r="BF145" i="50"/>
  <c r="T145" i="50"/>
  <c r="R145" i="50"/>
  <c r="P145" i="50"/>
  <c r="BK145" i="50"/>
  <c r="J145" i="50"/>
  <c r="BE145" i="50"/>
  <c r="BI144" i="50"/>
  <c r="BH144" i="50"/>
  <c r="BG144" i="50"/>
  <c r="BF144" i="50"/>
  <c r="T144" i="50"/>
  <c r="R144" i="50"/>
  <c r="P144" i="50"/>
  <c r="BK144" i="50"/>
  <c r="J144" i="50"/>
  <c r="BE144" i="50"/>
  <c r="BI143" i="50"/>
  <c r="BH143" i="50"/>
  <c r="BG143" i="50"/>
  <c r="BF143" i="50"/>
  <c r="T143" i="50"/>
  <c r="R143" i="50"/>
  <c r="P143" i="50"/>
  <c r="BK143" i="50"/>
  <c r="J143" i="50"/>
  <c r="BE143" i="50"/>
  <c r="BI142" i="50"/>
  <c r="BH142" i="50"/>
  <c r="BG142" i="50"/>
  <c r="BF142" i="50"/>
  <c r="T142" i="50"/>
  <c r="R142" i="50"/>
  <c r="P142" i="50"/>
  <c r="BK142" i="50"/>
  <c r="J142" i="50"/>
  <c r="BE142" i="50"/>
  <c r="BI141" i="50"/>
  <c r="BH141" i="50"/>
  <c r="BG141" i="50"/>
  <c r="BF141" i="50"/>
  <c r="T141" i="50"/>
  <c r="R141" i="50"/>
  <c r="P141" i="50"/>
  <c r="BK141" i="50"/>
  <c r="J141" i="50"/>
  <c r="BE141" i="50"/>
  <c r="BI140" i="50"/>
  <c r="BH140" i="50"/>
  <c r="BG140" i="50"/>
  <c r="BF140" i="50"/>
  <c r="T140" i="50"/>
  <c r="R140" i="50"/>
  <c r="P140" i="50"/>
  <c r="BK140" i="50"/>
  <c r="J140" i="50"/>
  <c r="BE140" i="50"/>
  <c r="BI139" i="50"/>
  <c r="BH139" i="50"/>
  <c r="BG139" i="50"/>
  <c r="BF139" i="50"/>
  <c r="T139" i="50"/>
  <c r="R139" i="50"/>
  <c r="P139" i="50"/>
  <c r="BK139" i="50"/>
  <c r="J139" i="50"/>
  <c r="BE139" i="50"/>
  <c r="BI138" i="50"/>
  <c r="BH138" i="50"/>
  <c r="BG138" i="50"/>
  <c r="BF138" i="50"/>
  <c r="T138" i="50"/>
  <c r="R138" i="50"/>
  <c r="P138" i="50"/>
  <c r="BK138" i="50"/>
  <c r="J138" i="50"/>
  <c r="BE138" i="50"/>
  <c r="BI137" i="50"/>
  <c r="BH137" i="50"/>
  <c r="BG137" i="50"/>
  <c r="BF137" i="50"/>
  <c r="T137" i="50"/>
  <c r="R137" i="50"/>
  <c r="P137" i="50"/>
  <c r="BK137" i="50"/>
  <c r="J137" i="50"/>
  <c r="BE137" i="50"/>
  <c r="BI136" i="50"/>
  <c r="BH136" i="50"/>
  <c r="BG136" i="50"/>
  <c r="BF136" i="50"/>
  <c r="T136" i="50"/>
  <c r="R136" i="50"/>
  <c r="P136" i="50"/>
  <c r="BK136" i="50"/>
  <c r="J136" i="50"/>
  <c r="BE136" i="50"/>
  <c r="BI135" i="50"/>
  <c r="BH135" i="50"/>
  <c r="BG135" i="50"/>
  <c r="BF135" i="50"/>
  <c r="T135" i="50"/>
  <c r="T134" i="50"/>
  <c r="T133" i="50"/>
  <c r="R135" i="50"/>
  <c r="R134" i="50"/>
  <c r="R133" i="50"/>
  <c r="P135" i="50"/>
  <c r="P134" i="50"/>
  <c r="P133" i="50"/>
  <c r="BK135" i="50"/>
  <c r="BK134" i="50"/>
  <c r="J134" i="50"/>
  <c r="BK133" i="50"/>
  <c r="J133" i="50"/>
  <c r="J135" i="50"/>
  <c r="BE135" i="50"/>
  <c r="J69" i="50"/>
  <c r="J68" i="50"/>
  <c r="BI131" i="50"/>
  <c r="BH131" i="50"/>
  <c r="BG131" i="50"/>
  <c r="BF131" i="50"/>
  <c r="T131" i="50"/>
  <c r="R131" i="50"/>
  <c r="P131" i="50"/>
  <c r="BK131" i="50"/>
  <c r="J131" i="50"/>
  <c r="BE131" i="50"/>
  <c r="BI129" i="50"/>
  <c r="BH129" i="50"/>
  <c r="BG129" i="50"/>
  <c r="BF129" i="50"/>
  <c r="T129" i="50"/>
  <c r="R129" i="50"/>
  <c r="P129" i="50"/>
  <c r="BK129" i="50"/>
  <c r="J129" i="50"/>
  <c r="BE129" i="50"/>
  <c r="BI128" i="50"/>
  <c r="BH128" i="50"/>
  <c r="BG128" i="50"/>
  <c r="BF128" i="50"/>
  <c r="T128" i="50"/>
  <c r="R128" i="50"/>
  <c r="P128" i="50"/>
  <c r="BK128" i="50"/>
  <c r="J128" i="50"/>
  <c r="BE128" i="50"/>
  <c r="BI127" i="50"/>
  <c r="BH127" i="50"/>
  <c r="BG127" i="50"/>
  <c r="BF127" i="50"/>
  <c r="T127" i="50"/>
  <c r="R127" i="50"/>
  <c r="P127" i="50"/>
  <c r="BK127" i="50"/>
  <c r="J127" i="50"/>
  <c r="BE127" i="50"/>
  <c r="BI126" i="50"/>
  <c r="BH126" i="50"/>
  <c r="BG126" i="50"/>
  <c r="BF126" i="50"/>
  <c r="T126" i="50"/>
  <c r="R126" i="50"/>
  <c r="P126" i="50"/>
  <c r="BK126" i="50"/>
  <c r="J126" i="50"/>
  <c r="BE126" i="50"/>
  <c r="BI125" i="50"/>
  <c r="BH125" i="50"/>
  <c r="BG125" i="50"/>
  <c r="BF125" i="50"/>
  <c r="T125" i="50"/>
  <c r="R125" i="50"/>
  <c r="P125" i="50"/>
  <c r="BK125" i="50"/>
  <c r="J125" i="50"/>
  <c r="BE125" i="50"/>
  <c r="BI124" i="50"/>
  <c r="BH124" i="50"/>
  <c r="BG124" i="50"/>
  <c r="BF124" i="50"/>
  <c r="T124" i="50"/>
  <c r="R124" i="50"/>
  <c r="P124" i="50"/>
  <c r="BK124" i="50"/>
  <c r="J124" i="50"/>
  <c r="BE124" i="50"/>
  <c r="BI123" i="50"/>
  <c r="BH123" i="50"/>
  <c r="BG123" i="50"/>
  <c r="BF123" i="50"/>
  <c r="T123" i="50"/>
  <c r="R123" i="50"/>
  <c r="P123" i="50"/>
  <c r="BK123" i="50"/>
  <c r="J123" i="50"/>
  <c r="BE123" i="50"/>
  <c r="BI122" i="50"/>
  <c r="BH122" i="50"/>
  <c r="BG122" i="50"/>
  <c r="BF122" i="50"/>
  <c r="T122" i="50"/>
  <c r="R122" i="50"/>
  <c r="P122" i="50"/>
  <c r="BK122" i="50"/>
  <c r="J122" i="50"/>
  <c r="BE122" i="50"/>
  <c r="BI121" i="50"/>
  <c r="BH121" i="50"/>
  <c r="BG121" i="50"/>
  <c r="BF121" i="50"/>
  <c r="T121" i="50"/>
  <c r="R121" i="50"/>
  <c r="P121" i="50"/>
  <c r="BK121" i="50"/>
  <c r="J121" i="50"/>
  <c r="BE121" i="50"/>
  <c r="BI120" i="50"/>
  <c r="BH120" i="50"/>
  <c r="BG120" i="50"/>
  <c r="BF120" i="50"/>
  <c r="T120" i="50"/>
  <c r="R120" i="50"/>
  <c r="P120" i="50"/>
  <c r="BK120" i="50"/>
  <c r="J120" i="50"/>
  <c r="BE120" i="50"/>
  <c r="BI119" i="50"/>
  <c r="BH119" i="50"/>
  <c r="BG119" i="50"/>
  <c r="BF119" i="50"/>
  <c r="T119" i="50"/>
  <c r="R119" i="50"/>
  <c r="P119" i="50"/>
  <c r="BK119" i="50"/>
  <c r="J119" i="50"/>
  <c r="BE119" i="50"/>
  <c r="BI118" i="50"/>
  <c r="BH118" i="50"/>
  <c r="BG118" i="50"/>
  <c r="BF118" i="50"/>
  <c r="T118" i="50"/>
  <c r="R118" i="50"/>
  <c r="P118" i="50"/>
  <c r="BK118" i="50"/>
  <c r="J118" i="50"/>
  <c r="BE118" i="50"/>
  <c r="BI117" i="50"/>
  <c r="BH117" i="50"/>
  <c r="BG117" i="50"/>
  <c r="BF117" i="50"/>
  <c r="T117" i="50"/>
  <c r="R117" i="50"/>
  <c r="P117" i="50"/>
  <c r="BK117" i="50"/>
  <c r="J117" i="50"/>
  <c r="BE117" i="50"/>
  <c r="BI116" i="50"/>
  <c r="BH116" i="50"/>
  <c r="BG116" i="50"/>
  <c r="BF116" i="50"/>
  <c r="T116" i="50"/>
  <c r="R116" i="50"/>
  <c r="P116" i="50"/>
  <c r="BK116" i="50"/>
  <c r="J116" i="50"/>
  <c r="BE116" i="50"/>
  <c r="BI115" i="50"/>
  <c r="BH115" i="50"/>
  <c r="BG115" i="50"/>
  <c r="BF115" i="50"/>
  <c r="T115" i="50"/>
  <c r="T114" i="50"/>
  <c r="T113" i="50"/>
  <c r="R115" i="50"/>
  <c r="R114" i="50"/>
  <c r="R113" i="50"/>
  <c r="P115" i="50"/>
  <c r="P114" i="50"/>
  <c r="P113" i="50"/>
  <c r="BK115" i="50"/>
  <c r="BK114" i="50"/>
  <c r="J114" i="50"/>
  <c r="BK113" i="50"/>
  <c r="J113" i="50"/>
  <c r="J115" i="50"/>
  <c r="BE115" i="50"/>
  <c r="J67" i="50"/>
  <c r="J66" i="50"/>
  <c r="BI112" i="50"/>
  <c r="BH112" i="50"/>
  <c r="BG112" i="50"/>
  <c r="BF112" i="50"/>
  <c r="T112" i="50"/>
  <c r="R112" i="50"/>
  <c r="P112" i="50"/>
  <c r="BK112" i="50"/>
  <c r="J112" i="50"/>
  <c r="BE112" i="50"/>
  <c r="BI111" i="50"/>
  <c r="BH111" i="50"/>
  <c r="BG111" i="50"/>
  <c r="BF111" i="50"/>
  <c r="T111" i="50"/>
  <c r="R111" i="50"/>
  <c r="P111" i="50"/>
  <c r="BK111" i="50"/>
  <c r="J111" i="50"/>
  <c r="BE111" i="50"/>
  <c r="BI110" i="50"/>
  <c r="BH110" i="50"/>
  <c r="BG110" i="50"/>
  <c r="BF110" i="50"/>
  <c r="T110" i="50"/>
  <c r="R110" i="50"/>
  <c r="P110" i="50"/>
  <c r="BK110" i="50"/>
  <c r="J110" i="50"/>
  <c r="BE110" i="50"/>
  <c r="BI109" i="50"/>
  <c r="BH109" i="50"/>
  <c r="BG109" i="50"/>
  <c r="BF109" i="50"/>
  <c r="T109" i="50"/>
  <c r="R109" i="50"/>
  <c r="P109" i="50"/>
  <c r="BK109" i="50"/>
  <c r="J109" i="50"/>
  <c r="BE109" i="50"/>
  <c r="BI108" i="50"/>
  <c r="BH108" i="50"/>
  <c r="BG108" i="50"/>
  <c r="BF108" i="50"/>
  <c r="T108" i="50"/>
  <c r="R108" i="50"/>
  <c r="P108" i="50"/>
  <c r="BK108" i="50"/>
  <c r="J108" i="50"/>
  <c r="BE108" i="50"/>
  <c r="BI107" i="50"/>
  <c r="BH107" i="50"/>
  <c r="BG107" i="50"/>
  <c r="BF107" i="50"/>
  <c r="T107" i="50"/>
  <c r="R107" i="50"/>
  <c r="P107" i="50"/>
  <c r="BK107" i="50"/>
  <c r="J107" i="50"/>
  <c r="BE107" i="50"/>
  <c r="BI106" i="50"/>
  <c r="BH106" i="50"/>
  <c r="BG106" i="50"/>
  <c r="BF106" i="50"/>
  <c r="T106" i="50"/>
  <c r="R106" i="50"/>
  <c r="P106" i="50"/>
  <c r="BK106" i="50"/>
  <c r="J106" i="50"/>
  <c r="BE106" i="50"/>
  <c r="BI105" i="50"/>
  <c r="BH105" i="50"/>
  <c r="BG105" i="50"/>
  <c r="BF105" i="50"/>
  <c r="T105" i="50"/>
  <c r="R105" i="50"/>
  <c r="P105" i="50"/>
  <c r="BK105" i="50"/>
  <c r="J105" i="50"/>
  <c r="BE105" i="50"/>
  <c r="BI104" i="50"/>
  <c r="BH104" i="50"/>
  <c r="BG104" i="50"/>
  <c r="BF104" i="50"/>
  <c r="T104" i="50"/>
  <c r="R104" i="50"/>
  <c r="P104" i="50"/>
  <c r="BK104" i="50"/>
  <c r="J104" i="50"/>
  <c r="BE104" i="50"/>
  <c r="BI103" i="50"/>
  <c r="BH103" i="50"/>
  <c r="BG103" i="50"/>
  <c r="BF103" i="50"/>
  <c r="T103" i="50"/>
  <c r="R103" i="50"/>
  <c r="P103" i="50"/>
  <c r="BK103" i="50"/>
  <c r="J103" i="50"/>
  <c r="BE103" i="50"/>
  <c r="BI102" i="50"/>
  <c r="BH102" i="50"/>
  <c r="BG102" i="50"/>
  <c r="BF102" i="50"/>
  <c r="T102" i="50"/>
  <c r="R102" i="50"/>
  <c r="P102" i="50"/>
  <c r="BK102" i="50"/>
  <c r="J102" i="50"/>
  <c r="BE102" i="50"/>
  <c r="BI101" i="50"/>
  <c r="BH101" i="50"/>
  <c r="BG101" i="50"/>
  <c r="BF101" i="50"/>
  <c r="T101" i="50"/>
  <c r="R101" i="50"/>
  <c r="P101" i="50"/>
  <c r="BK101" i="50"/>
  <c r="J101" i="50"/>
  <c r="BE101" i="50"/>
  <c r="BI100" i="50"/>
  <c r="BH100" i="50"/>
  <c r="BG100" i="50"/>
  <c r="BF100" i="50"/>
  <c r="T100" i="50"/>
  <c r="R100" i="50"/>
  <c r="P100" i="50"/>
  <c r="BK100" i="50"/>
  <c r="J100" i="50"/>
  <c r="BE100" i="50"/>
  <c r="BI99" i="50"/>
  <c r="BH99" i="50"/>
  <c r="BG99" i="50"/>
  <c r="BF99" i="50"/>
  <c r="T99" i="50"/>
  <c r="R99" i="50"/>
  <c r="P99" i="50"/>
  <c r="BK99" i="50"/>
  <c r="J99" i="50"/>
  <c r="BE99" i="50"/>
  <c r="BI98" i="50"/>
  <c r="BH98" i="50"/>
  <c r="BG98" i="50"/>
  <c r="BF98" i="50"/>
  <c r="T98" i="50"/>
  <c r="R98" i="50"/>
  <c r="P98" i="50"/>
  <c r="BK98" i="50"/>
  <c r="J98" i="50"/>
  <c r="BE98" i="50"/>
  <c r="BI97" i="50"/>
  <c r="BH97" i="50"/>
  <c r="BG97" i="50"/>
  <c r="BF97" i="50"/>
  <c r="T97" i="50"/>
  <c r="R97" i="50"/>
  <c r="P97" i="50"/>
  <c r="BK97" i="50"/>
  <c r="J97" i="50"/>
  <c r="BE97" i="50"/>
  <c r="BI96" i="50"/>
  <c r="BH96" i="50"/>
  <c r="BG96" i="50"/>
  <c r="BF96" i="50"/>
  <c r="T96" i="50"/>
  <c r="R96" i="50"/>
  <c r="P96" i="50"/>
  <c r="BK96" i="50"/>
  <c r="J96" i="50"/>
  <c r="BE96" i="50"/>
  <c r="BI95" i="50"/>
  <c r="BH95" i="50"/>
  <c r="BG95" i="50"/>
  <c r="BF95" i="50"/>
  <c r="T95" i="50"/>
  <c r="R95" i="50"/>
  <c r="P95" i="50"/>
  <c r="BK95" i="50"/>
  <c r="J95" i="50"/>
  <c r="BE95" i="50"/>
  <c r="BI94" i="50"/>
  <c r="F39" i="50"/>
  <c r="BD115" i="1"/>
  <c r="BH94" i="50"/>
  <c r="F38" i="50"/>
  <c r="BC115" i="1"/>
  <c r="BG94" i="50"/>
  <c r="F37" i="50"/>
  <c r="BB115" i="1"/>
  <c r="BF94" i="50"/>
  <c r="J36" i="50"/>
  <c r="AW115" i="1"/>
  <c r="F36" i="50"/>
  <c r="BA115" i="1"/>
  <c r="T94" i="50"/>
  <c r="T93" i="50"/>
  <c r="T92" i="50"/>
  <c r="T91" i="50"/>
  <c r="R94" i="50"/>
  <c r="R93" i="50"/>
  <c r="R92" i="50"/>
  <c r="R91" i="50"/>
  <c r="P94" i="50"/>
  <c r="P93" i="50"/>
  <c r="P92" i="50"/>
  <c r="P91" i="50"/>
  <c r="AU115" i="1"/>
  <c r="BK94" i="50"/>
  <c r="BK93" i="50"/>
  <c r="J93" i="50"/>
  <c r="BK92" i="50"/>
  <c r="J92" i="50"/>
  <c r="BK91" i="50"/>
  <c r="J91" i="50"/>
  <c r="J63" i="50"/>
  <c r="J32" i="50"/>
  <c r="AG115" i="1"/>
  <c r="J94" i="50"/>
  <c r="BE94" i="50"/>
  <c r="J35" i="50"/>
  <c r="AV115" i="1"/>
  <c r="F35" i="50"/>
  <c r="AZ115" i="1"/>
  <c r="J65" i="50"/>
  <c r="J64" i="50"/>
  <c r="F85" i="50"/>
  <c r="E83" i="50"/>
  <c r="F56" i="50"/>
  <c r="E54" i="50"/>
  <c r="J41" i="50"/>
  <c r="J26" i="50"/>
  <c r="E26" i="50"/>
  <c r="J88" i="50"/>
  <c r="J59" i="50"/>
  <c r="J25" i="50"/>
  <c r="J23" i="50"/>
  <c r="E23" i="50"/>
  <c r="J87" i="50"/>
  <c r="J58" i="50"/>
  <c r="J22" i="50"/>
  <c r="J20" i="50"/>
  <c r="E20" i="50"/>
  <c r="F88" i="50"/>
  <c r="F59" i="50"/>
  <c r="J19" i="50"/>
  <c r="J17" i="50"/>
  <c r="E17" i="50"/>
  <c r="F87" i="50"/>
  <c r="F58" i="50"/>
  <c r="J16" i="50"/>
  <c r="J14" i="50"/>
  <c r="J85" i="50"/>
  <c r="J56" i="50"/>
  <c r="E7" i="50"/>
  <c r="E79" i="50"/>
  <c r="E50" i="50"/>
  <c r="J39" i="49"/>
  <c r="J38" i="49"/>
  <c r="AY114" i="1"/>
  <c r="J37" i="49"/>
  <c r="AX114" i="1"/>
  <c r="BI115" i="49"/>
  <c r="BH115" i="49"/>
  <c r="BG115" i="49"/>
  <c r="BF115" i="49"/>
  <c r="T115" i="49"/>
  <c r="R115" i="49"/>
  <c r="P115" i="49"/>
  <c r="BK115" i="49"/>
  <c r="J115" i="49"/>
  <c r="BE115" i="49"/>
  <c r="BI114" i="49"/>
  <c r="BH114" i="49"/>
  <c r="BG114" i="49"/>
  <c r="BF114" i="49"/>
  <c r="T114" i="49"/>
  <c r="R114" i="49"/>
  <c r="P114" i="49"/>
  <c r="BK114" i="49"/>
  <c r="J114" i="49"/>
  <c r="BE114" i="49"/>
  <c r="BI113" i="49"/>
  <c r="BH113" i="49"/>
  <c r="BG113" i="49"/>
  <c r="BF113" i="49"/>
  <c r="T113" i="49"/>
  <c r="R113" i="49"/>
  <c r="P113" i="49"/>
  <c r="BK113" i="49"/>
  <c r="J113" i="49"/>
  <c r="BE113" i="49"/>
  <c r="BI112" i="49"/>
  <c r="BH112" i="49"/>
  <c r="BG112" i="49"/>
  <c r="BF112" i="49"/>
  <c r="T112" i="49"/>
  <c r="R112" i="49"/>
  <c r="P112" i="49"/>
  <c r="BK112" i="49"/>
  <c r="J112" i="49"/>
  <c r="BE112" i="49"/>
  <c r="BI111" i="49"/>
  <c r="BH111" i="49"/>
  <c r="BG111" i="49"/>
  <c r="BF111" i="49"/>
  <c r="T111" i="49"/>
  <c r="R111" i="49"/>
  <c r="P111" i="49"/>
  <c r="BK111" i="49"/>
  <c r="J111" i="49"/>
  <c r="BE111" i="49"/>
  <c r="BI110" i="49"/>
  <c r="BH110" i="49"/>
  <c r="BG110" i="49"/>
  <c r="BF110" i="49"/>
  <c r="T110" i="49"/>
  <c r="R110" i="49"/>
  <c r="P110" i="49"/>
  <c r="BK110" i="49"/>
  <c r="J110" i="49"/>
  <c r="BE110" i="49"/>
  <c r="BI109" i="49"/>
  <c r="BH109" i="49"/>
  <c r="BG109" i="49"/>
  <c r="BF109" i="49"/>
  <c r="T109" i="49"/>
  <c r="R109" i="49"/>
  <c r="P109" i="49"/>
  <c r="BK109" i="49"/>
  <c r="J109" i="49"/>
  <c r="BE109" i="49"/>
  <c r="BI108" i="49"/>
  <c r="BH108" i="49"/>
  <c r="BG108" i="49"/>
  <c r="BF108" i="49"/>
  <c r="T108" i="49"/>
  <c r="R108" i="49"/>
  <c r="P108" i="49"/>
  <c r="BK108" i="49"/>
  <c r="J108" i="49"/>
  <c r="BE108" i="49"/>
  <c r="BI107" i="49"/>
  <c r="BH107" i="49"/>
  <c r="BG107" i="49"/>
  <c r="BF107" i="49"/>
  <c r="T107" i="49"/>
  <c r="R107" i="49"/>
  <c r="P107" i="49"/>
  <c r="BK107" i="49"/>
  <c r="J107" i="49"/>
  <c r="BE107" i="49"/>
  <c r="BI106" i="49"/>
  <c r="BH106" i="49"/>
  <c r="BG106" i="49"/>
  <c r="BF106" i="49"/>
  <c r="T106" i="49"/>
  <c r="R106" i="49"/>
  <c r="P106" i="49"/>
  <c r="BK106" i="49"/>
  <c r="J106" i="49"/>
  <c r="BE106" i="49"/>
  <c r="BI105" i="49"/>
  <c r="BH105" i="49"/>
  <c r="BG105" i="49"/>
  <c r="BF105" i="49"/>
  <c r="T105" i="49"/>
  <c r="R105" i="49"/>
  <c r="P105" i="49"/>
  <c r="BK105" i="49"/>
  <c r="J105" i="49"/>
  <c r="BE105" i="49"/>
  <c r="BI104" i="49"/>
  <c r="BH104" i="49"/>
  <c r="BG104" i="49"/>
  <c r="BF104" i="49"/>
  <c r="T104" i="49"/>
  <c r="R104" i="49"/>
  <c r="P104" i="49"/>
  <c r="BK104" i="49"/>
  <c r="J104" i="49"/>
  <c r="BE104" i="49"/>
  <c r="BI103" i="49"/>
  <c r="BH103" i="49"/>
  <c r="BG103" i="49"/>
  <c r="BF103" i="49"/>
  <c r="T103" i="49"/>
  <c r="R103" i="49"/>
  <c r="P103" i="49"/>
  <c r="BK103" i="49"/>
  <c r="J103" i="49"/>
  <c r="BE103" i="49"/>
  <c r="BI102" i="49"/>
  <c r="BH102" i="49"/>
  <c r="BG102" i="49"/>
  <c r="BF102" i="49"/>
  <c r="T102" i="49"/>
  <c r="T101" i="49"/>
  <c r="R102" i="49"/>
  <c r="R101" i="49"/>
  <c r="P102" i="49"/>
  <c r="P101" i="49"/>
  <c r="BK102" i="49"/>
  <c r="BK101" i="49"/>
  <c r="J101" i="49"/>
  <c r="J102" i="49"/>
  <c r="BE102" i="49"/>
  <c r="J67" i="49"/>
  <c r="BI100" i="49"/>
  <c r="BH100" i="49"/>
  <c r="BG100" i="49"/>
  <c r="BF100" i="49"/>
  <c r="T100" i="49"/>
  <c r="T99" i="49"/>
  <c r="R100" i="49"/>
  <c r="R99" i="49"/>
  <c r="P100" i="49"/>
  <c r="P99" i="49"/>
  <c r="BK100" i="49"/>
  <c r="BK99" i="49"/>
  <c r="J99" i="49"/>
  <c r="J100" i="49"/>
  <c r="BE100" i="49"/>
  <c r="J66" i="49"/>
  <c r="BI98" i="49"/>
  <c r="BH98" i="49"/>
  <c r="BG98" i="49"/>
  <c r="BF98" i="49"/>
  <c r="T98" i="49"/>
  <c r="R98" i="49"/>
  <c r="P98" i="49"/>
  <c r="BK98" i="49"/>
  <c r="J98" i="49"/>
  <c r="BE98" i="49"/>
  <c r="BI97" i="49"/>
  <c r="BH97" i="49"/>
  <c r="BG97" i="49"/>
  <c r="BF97" i="49"/>
  <c r="T97" i="49"/>
  <c r="R97" i="49"/>
  <c r="P97" i="49"/>
  <c r="BK97" i="49"/>
  <c r="J97" i="49"/>
  <c r="BE97" i="49"/>
  <c r="BI96" i="49"/>
  <c r="BH96" i="49"/>
  <c r="BG96" i="49"/>
  <c r="BF96" i="49"/>
  <c r="T96" i="49"/>
  <c r="R96" i="49"/>
  <c r="P96" i="49"/>
  <c r="BK96" i="49"/>
  <c r="J96" i="49"/>
  <c r="BE96" i="49"/>
  <c r="BI95" i="49"/>
  <c r="BH95" i="49"/>
  <c r="BG95" i="49"/>
  <c r="BF95" i="49"/>
  <c r="T95" i="49"/>
  <c r="R95" i="49"/>
  <c r="P95" i="49"/>
  <c r="BK95" i="49"/>
  <c r="J95" i="49"/>
  <c r="BE95" i="49"/>
  <c r="BI94" i="49"/>
  <c r="BH94" i="49"/>
  <c r="BG94" i="49"/>
  <c r="BF94" i="49"/>
  <c r="T94" i="49"/>
  <c r="R94" i="49"/>
  <c r="P94" i="49"/>
  <c r="BK94" i="49"/>
  <c r="J94" i="49"/>
  <c r="BE94" i="49"/>
  <c r="BI93" i="49"/>
  <c r="BH93" i="49"/>
  <c r="BG93" i="49"/>
  <c r="BF93" i="49"/>
  <c r="T93" i="49"/>
  <c r="T92" i="49"/>
  <c r="R93" i="49"/>
  <c r="R92" i="49"/>
  <c r="P93" i="49"/>
  <c r="P92" i="49"/>
  <c r="BK93" i="49"/>
  <c r="BK92" i="49"/>
  <c r="J92" i="49"/>
  <c r="J93" i="49"/>
  <c r="BE93" i="49"/>
  <c r="J65" i="49"/>
  <c r="BI91" i="49"/>
  <c r="F39" i="49"/>
  <c r="BD114" i="1"/>
  <c r="BH91" i="49"/>
  <c r="F38" i="49"/>
  <c r="BC114" i="1"/>
  <c r="BG91" i="49"/>
  <c r="F37" i="49"/>
  <c r="BB114" i="1"/>
  <c r="BF91" i="49"/>
  <c r="J36" i="49"/>
  <c r="AW114" i="1"/>
  <c r="F36" i="49"/>
  <c r="BA114" i="1"/>
  <c r="T91" i="49"/>
  <c r="T90" i="49"/>
  <c r="T89" i="49"/>
  <c r="R91" i="49"/>
  <c r="R90" i="49"/>
  <c r="R89" i="49"/>
  <c r="P91" i="49"/>
  <c r="P90" i="49"/>
  <c r="P89" i="49"/>
  <c r="AU114" i="1"/>
  <c r="BK91" i="49"/>
  <c r="BK90" i="49"/>
  <c r="J90" i="49"/>
  <c r="BK89" i="49"/>
  <c r="J89" i="49"/>
  <c r="J63" i="49"/>
  <c r="J32" i="49"/>
  <c r="AG114" i="1"/>
  <c r="J91" i="49"/>
  <c r="BE91" i="49"/>
  <c r="J35" i="49"/>
  <c r="AV114" i="1"/>
  <c r="F35" i="49"/>
  <c r="AZ114" i="1"/>
  <c r="J64" i="49"/>
  <c r="F83" i="49"/>
  <c r="E81" i="49"/>
  <c r="F56" i="49"/>
  <c r="E54" i="49"/>
  <c r="J41" i="49"/>
  <c r="J26" i="49"/>
  <c r="E26" i="49"/>
  <c r="J86" i="49"/>
  <c r="J59" i="49"/>
  <c r="J25" i="49"/>
  <c r="J23" i="49"/>
  <c r="E23" i="49"/>
  <c r="J85" i="49"/>
  <c r="J58" i="49"/>
  <c r="J22" i="49"/>
  <c r="J20" i="49"/>
  <c r="E20" i="49"/>
  <c r="F86" i="49"/>
  <c r="F59" i="49"/>
  <c r="J19" i="49"/>
  <c r="J17" i="49"/>
  <c r="E17" i="49"/>
  <c r="F85" i="49"/>
  <c r="F58" i="49"/>
  <c r="J16" i="49"/>
  <c r="J14" i="49"/>
  <c r="J83" i="49"/>
  <c r="J56" i="49"/>
  <c r="E7" i="49"/>
  <c r="E77" i="49"/>
  <c r="E50" i="49"/>
  <c r="J39" i="48"/>
  <c r="J38" i="48"/>
  <c r="AY113" i="1"/>
  <c r="J37" i="48"/>
  <c r="AX113" i="1"/>
  <c r="BI195" i="48"/>
  <c r="BH195" i="48"/>
  <c r="BG195" i="48"/>
  <c r="BF195" i="48"/>
  <c r="T195" i="48"/>
  <c r="T194" i="48"/>
  <c r="R195" i="48"/>
  <c r="R194" i="48"/>
  <c r="P195" i="48"/>
  <c r="P194" i="48"/>
  <c r="BK195" i="48"/>
  <c r="BK194" i="48"/>
  <c r="J194" i="48"/>
  <c r="J195" i="48"/>
  <c r="BE195" i="48"/>
  <c r="J68" i="48"/>
  <c r="BI193" i="48"/>
  <c r="BH193" i="48"/>
  <c r="BG193" i="48"/>
  <c r="BF193" i="48"/>
  <c r="T193" i="48"/>
  <c r="R193" i="48"/>
  <c r="P193" i="48"/>
  <c r="BK193" i="48"/>
  <c r="J193" i="48"/>
  <c r="BE193" i="48"/>
  <c r="BI192" i="48"/>
  <c r="BH192" i="48"/>
  <c r="BG192" i="48"/>
  <c r="BF192" i="48"/>
  <c r="T192" i="48"/>
  <c r="R192" i="48"/>
  <c r="P192" i="48"/>
  <c r="BK192" i="48"/>
  <c r="J192" i="48"/>
  <c r="BE192" i="48"/>
  <c r="BI191" i="48"/>
  <c r="BH191" i="48"/>
  <c r="BG191" i="48"/>
  <c r="BF191" i="48"/>
  <c r="T191" i="48"/>
  <c r="R191" i="48"/>
  <c r="P191" i="48"/>
  <c r="BK191" i="48"/>
  <c r="J191" i="48"/>
  <c r="BE191" i="48"/>
  <c r="BI190" i="48"/>
  <c r="BH190" i="48"/>
  <c r="BG190" i="48"/>
  <c r="BF190" i="48"/>
  <c r="T190" i="48"/>
  <c r="R190" i="48"/>
  <c r="P190" i="48"/>
  <c r="BK190" i="48"/>
  <c r="J190" i="48"/>
  <c r="BE190" i="48"/>
  <c r="BI189" i="48"/>
  <c r="BH189" i="48"/>
  <c r="BG189" i="48"/>
  <c r="BF189" i="48"/>
  <c r="T189" i="48"/>
  <c r="R189" i="48"/>
  <c r="P189" i="48"/>
  <c r="BK189" i="48"/>
  <c r="J189" i="48"/>
  <c r="BE189" i="48"/>
  <c r="BI188" i="48"/>
  <c r="BH188" i="48"/>
  <c r="BG188" i="48"/>
  <c r="BF188" i="48"/>
  <c r="T188" i="48"/>
  <c r="R188" i="48"/>
  <c r="P188" i="48"/>
  <c r="BK188" i="48"/>
  <c r="J188" i="48"/>
  <c r="BE188" i="48"/>
  <c r="BI187" i="48"/>
  <c r="BH187" i="48"/>
  <c r="BG187" i="48"/>
  <c r="BF187" i="48"/>
  <c r="T187" i="48"/>
  <c r="R187" i="48"/>
  <c r="P187" i="48"/>
  <c r="BK187" i="48"/>
  <c r="J187" i="48"/>
  <c r="BE187" i="48"/>
  <c r="BI186" i="48"/>
  <c r="BH186" i="48"/>
  <c r="BG186" i="48"/>
  <c r="BF186" i="48"/>
  <c r="T186" i="48"/>
  <c r="R186" i="48"/>
  <c r="P186" i="48"/>
  <c r="BK186" i="48"/>
  <c r="J186" i="48"/>
  <c r="BE186" i="48"/>
  <c r="BI183" i="48"/>
  <c r="BH183" i="48"/>
  <c r="BG183" i="48"/>
  <c r="BF183" i="48"/>
  <c r="T183" i="48"/>
  <c r="R183" i="48"/>
  <c r="P183" i="48"/>
  <c r="BK183" i="48"/>
  <c r="J183" i="48"/>
  <c r="BE183" i="48"/>
  <c r="BI182" i="48"/>
  <c r="BH182" i="48"/>
  <c r="BG182" i="48"/>
  <c r="BF182" i="48"/>
  <c r="T182" i="48"/>
  <c r="R182" i="48"/>
  <c r="P182" i="48"/>
  <c r="BK182" i="48"/>
  <c r="J182" i="48"/>
  <c r="BE182" i="48"/>
  <c r="BI181" i="48"/>
  <c r="BH181" i="48"/>
  <c r="BG181" i="48"/>
  <c r="BF181" i="48"/>
  <c r="T181" i="48"/>
  <c r="R181" i="48"/>
  <c r="P181" i="48"/>
  <c r="BK181" i="48"/>
  <c r="J181" i="48"/>
  <c r="BE181" i="48"/>
  <c r="BI180" i="48"/>
  <c r="BH180" i="48"/>
  <c r="BG180" i="48"/>
  <c r="BF180" i="48"/>
  <c r="T180" i="48"/>
  <c r="R180" i="48"/>
  <c r="P180" i="48"/>
  <c r="BK180" i="48"/>
  <c r="J180" i="48"/>
  <c r="BE180" i="48"/>
  <c r="BI179" i="48"/>
  <c r="BH179" i="48"/>
  <c r="BG179" i="48"/>
  <c r="BF179" i="48"/>
  <c r="T179" i="48"/>
  <c r="R179" i="48"/>
  <c r="P179" i="48"/>
  <c r="BK179" i="48"/>
  <c r="J179" i="48"/>
  <c r="BE179" i="48"/>
  <c r="BI176" i="48"/>
  <c r="BH176" i="48"/>
  <c r="BG176" i="48"/>
  <c r="BF176" i="48"/>
  <c r="T176" i="48"/>
  <c r="R176" i="48"/>
  <c r="P176" i="48"/>
  <c r="BK176" i="48"/>
  <c r="J176" i="48"/>
  <c r="BE176" i="48"/>
  <c r="BI175" i="48"/>
  <c r="BH175" i="48"/>
  <c r="BG175" i="48"/>
  <c r="BF175" i="48"/>
  <c r="T175" i="48"/>
  <c r="T174" i="48"/>
  <c r="R175" i="48"/>
  <c r="R174" i="48"/>
  <c r="P175" i="48"/>
  <c r="P174" i="48"/>
  <c r="BK175" i="48"/>
  <c r="BK174" i="48"/>
  <c r="J174" i="48"/>
  <c r="J175" i="48"/>
  <c r="BE175" i="48"/>
  <c r="J67" i="48"/>
  <c r="BI170" i="48"/>
  <c r="BH170" i="48"/>
  <c r="BG170" i="48"/>
  <c r="BF170" i="48"/>
  <c r="T170" i="48"/>
  <c r="R170" i="48"/>
  <c r="P170" i="48"/>
  <c r="BK170" i="48"/>
  <c r="J170" i="48"/>
  <c r="BE170" i="48"/>
  <c r="BI166" i="48"/>
  <c r="BH166" i="48"/>
  <c r="BG166" i="48"/>
  <c r="BF166" i="48"/>
  <c r="T166" i="48"/>
  <c r="T165" i="48"/>
  <c r="R166" i="48"/>
  <c r="R165" i="48"/>
  <c r="P166" i="48"/>
  <c r="P165" i="48"/>
  <c r="BK166" i="48"/>
  <c r="BK165" i="48"/>
  <c r="J165" i="48"/>
  <c r="J166" i="48"/>
  <c r="BE166" i="48"/>
  <c r="J66" i="48"/>
  <c r="BI164" i="48"/>
  <c r="BH164" i="48"/>
  <c r="BG164" i="48"/>
  <c r="BF164" i="48"/>
  <c r="T164" i="48"/>
  <c r="R164" i="48"/>
  <c r="P164" i="48"/>
  <c r="BK164" i="48"/>
  <c r="J164" i="48"/>
  <c r="BE164" i="48"/>
  <c r="BI161" i="48"/>
  <c r="BH161" i="48"/>
  <c r="BG161" i="48"/>
  <c r="BF161" i="48"/>
  <c r="T161" i="48"/>
  <c r="R161" i="48"/>
  <c r="P161" i="48"/>
  <c r="BK161" i="48"/>
  <c r="J161" i="48"/>
  <c r="BE161" i="48"/>
  <c r="BI158" i="48"/>
  <c r="BH158" i="48"/>
  <c r="BG158" i="48"/>
  <c r="BF158" i="48"/>
  <c r="T158" i="48"/>
  <c r="T157" i="48"/>
  <c r="R158" i="48"/>
  <c r="R157" i="48"/>
  <c r="P158" i="48"/>
  <c r="P157" i="48"/>
  <c r="BK158" i="48"/>
  <c r="BK157" i="48"/>
  <c r="J157" i="48"/>
  <c r="J158" i="48"/>
  <c r="BE158" i="48"/>
  <c r="J65" i="48"/>
  <c r="BI154" i="48"/>
  <c r="BH154" i="48"/>
  <c r="BG154" i="48"/>
  <c r="BF154" i="48"/>
  <c r="T154" i="48"/>
  <c r="R154" i="48"/>
  <c r="P154" i="48"/>
  <c r="BK154" i="48"/>
  <c r="J154" i="48"/>
  <c r="BE154" i="48"/>
  <c r="BI150" i="48"/>
  <c r="BH150" i="48"/>
  <c r="BG150" i="48"/>
  <c r="BF150" i="48"/>
  <c r="T150" i="48"/>
  <c r="R150" i="48"/>
  <c r="P150" i="48"/>
  <c r="BK150" i="48"/>
  <c r="J150" i="48"/>
  <c r="BE150" i="48"/>
  <c r="BI147" i="48"/>
  <c r="BH147" i="48"/>
  <c r="BG147" i="48"/>
  <c r="BF147" i="48"/>
  <c r="T147" i="48"/>
  <c r="R147" i="48"/>
  <c r="P147" i="48"/>
  <c r="BK147" i="48"/>
  <c r="J147" i="48"/>
  <c r="BE147" i="48"/>
  <c r="BI144" i="48"/>
  <c r="BH144" i="48"/>
  <c r="BG144" i="48"/>
  <c r="BF144" i="48"/>
  <c r="T144" i="48"/>
  <c r="R144" i="48"/>
  <c r="P144" i="48"/>
  <c r="BK144" i="48"/>
  <c r="J144" i="48"/>
  <c r="BE144" i="48"/>
  <c r="BI143" i="48"/>
  <c r="BH143" i="48"/>
  <c r="BG143" i="48"/>
  <c r="BF143" i="48"/>
  <c r="T143" i="48"/>
  <c r="R143" i="48"/>
  <c r="P143" i="48"/>
  <c r="BK143" i="48"/>
  <c r="J143" i="48"/>
  <c r="BE143" i="48"/>
  <c r="BI142" i="48"/>
  <c r="BH142" i="48"/>
  <c r="BG142" i="48"/>
  <c r="BF142" i="48"/>
  <c r="T142" i="48"/>
  <c r="R142" i="48"/>
  <c r="P142" i="48"/>
  <c r="BK142" i="48"/>
  <c r="J142" i="48"/>
  <c r="BE142" i="48"/>
  <c r="BI137" i="48"/>
  <c r="BH137" i="48"/>
  <c r="BG137" i="48"/>
  <c r="BF137" i="48"/>
  <c r="T137" i="48"/>
  <c r="R137" i="48"/>
  <c r="P137" i="48"/>
  <c r="BK137" i="48"/>
  <c r="J137" i="48"/>
  <c r="BE137" i="48"/>
  <c r="BI133" i="48"/>
  <c r="BH133" i="48"/>
  <c r="BG133" i="48"/>
  <c r="BF133" i="48"/>
  <c r="T133" i="48"/>
  <c r="R133" i="48"/>
  <c r="P133" i="48"/>
  <c r="BK133" i="48"/>
  <c r="J133" i="48"/>
  <c r="BE133" i="48"/>
  <c r="BI128" i="48"/>
  <c r="BH128" i="48"/>
  <c r="BG128" i="48"/>
  <c r="BF128" i="48"/>
  <c r="T128" i="48"/>
  <c r="R128" i="48"/>
  <c r="P128" i="48"/>
  <c r="BK128" i="48"/>
  <c r="J128" i="48"/>
  <c r="BE128" i="48"/>
  <c r="BI124" i="48"/>
  <c r="BH124" i="48"/>
  <c r="BG124" i="48"/>
  <c r="BF124" i="48"/>
  <c r="T124" i="48"/>
  <c r="R124" i="48"/>
  <c r="P124" i="48"/>
  <c r="BK124" i="48"/>
  <c r="J124" i="48"/>
  <c r="BE124" i="48"/>
  <c r="BI123" i="48"/>
  <c r="BH123" i="48"/>
  <c r="BG123" i="48"/>
  <c r="BF123" i="48"/>
  <c r="T123" i="48"/>
  <c r="R123" i="48"/>
  <c r="P123" i="48"/>
  <c r="BK123" i="48"/>
  <c r="J123" i="48"/>
  <c r="BE123" i="48"/>
  <c r="BI116" i="48"/>
  <c r="BH116" i="48"/>
  <c r="BG116" i="48"/>
  <c r="BF116" i="48"/>
  <c r="T116" i="48"/>
  <c r="R116" i="48"/>
  <c r="P116" i="48"/>
  <c r="BK116" i="48"/>
  <c r="J116" i="48"/>
  <c r="BE116" i="48"/>
  <c r="BI112" i="48"/>
  <c r="BH112" i="48"/>
  <c r="BG112" i="48"/>
  <c r="BF112" i="48"/>
  <c r="T112" i="48"/>
  <c r="R112" i="48"/>
  <c r="P112" i="48"/>
  <c r="BK112" i="48"/>
  <c r="J112" i="48"/>
  <c r="BE112" i="48"/>
  <c r="BI108" i="48"/>
  <c r="BH108" i="48"/>
  <c r="BG108" i="48"/>
  <c r="BF108" i="48"/>
  <c r="T108" i="48"/>
  <c r="R108" i="48"/>
  <c r="P108" i="48"/>
  <c r="BK108" i="48"/>
  <c r="J108" i="48"/>
  <c r="BE108" i="48"/>
  <c r="BI105" i="48"/>
  <c r="BH105" i="48"/>
  <c r="BG105" i="48"/>
  <c r="BF105" i="48"/>
  <c r="T105" i="48"/>
  <c r="R105" i="48"/>
  <c r="P105" i="48"/>
  <c r="BK105" i="48"/>
  <c r="J105" i="48"/>
  <c r="BE105" i="48"/>
  <c r="BI101" i="48"/>
  <c r="BH101" i="48"/>
  <c r="BG101" i="48"/>
  <c r="BF101" i="48"/>
  <c r="T101" i="48"/>
  <c r="R101" i="48"/>
  <c r="P101" i="48"/>
  <c r="BK101" i="48"/>
  <c r="J101" i="48"/>
  <c r="BE101" i="48"/>
  <c r="BI96" i="48"/>
  <c r="BH96" i="48"/>
  <c r="BG96" i="48"/>
  <c r="BF96" i="48"/>
  <c r="T96" i="48"/>
  <c r="R96" i="48"/>
  <c r="P96" i="48"/>
  <c r="BK96" i="48"/>
  <c r="J96" i="48"/>
  <c r="BE96" i="48"/>
  <c r="BI95" i="48"/>
  <c r="BH95" i="48"/>
  <c r="BG95" i="48"/>
  <c r="BF95" i="48"/>
  <c r="T95" i="48"/>
  <c r="R95" i="48"/>
  <c r="P95" i="48"/>
  <c r="BK95" i="48"/>
  <c r="J95" i="48"/>
  <c r="BE95" i="48"/>
  <c r="BI92" i="48"/>
  <c r="F39" i="48"/>
  <c r="BD113" i="1"/>
  <c r="BH92" i="48"/>
  <c r="F38" i="48"/>
  <c r="BC113" i="1"/>
  <c r="BG92" i="48"/>
  <c r="F37" i="48"/>
  <c r="BB113" i="1"/>
  <c r="BF92" i="48"/>
  <c r="J36" i="48"/>
  <c r="AW113" i="1"/>
  <c r="F36" i="48"/>
  <c r="BA113" i="1"/>
  <c r="T92" i="48"/>
  <c r="T91" i="48"/>
  <c r="T90" i="48"/>
  <c r="R92" i="48"/>
  <c r="R91" i="48"/>
  <c r="R90" i="48"/>
  <c r="P92" i="48"/>
  <c r="P91" i="48"/>
  <c r="P90" i="48"/>
  <c r="AU113" i="1"/>
  <c r="BK92" i="48"/>
  <c r="BK91" i="48"/>
  <c r="J91" i="48"/>
  <c r="BK90" i="48"/>
  <c r="J90" i="48"/>
  <c r="J63" i="48"/>
  <c r="J32" i="48"/>
  <c r="AG113" i="1"/>
  <c r="J92" i="48"/>
  <c r="BE92" i="48"/>
  <c r="J35" i="48"/>
  <c r="AV113" i="1"/>
  <c r="F35" i="48"/>
  <c r="AZ113" i="1"/>
  <c r="J64" i="48"/>
  <c r="F84" i="48"/>
  <c r="E82" i="48"/>
  <c r="F56" i="48"/>
  <c r="E54" i="48"/>
  <c r="J41" i="48"/>
  <c r="J26" i="48"/>
  <c r="E26" i="48"/>
  <c r="J87" i="48"/>
  <c r="J59" i="48"/>
  <c r="J25" i="48"/>
  <c r="J23" i="48"/>
  <c r="E23" i="48"/>
  <c r="J86" i="48"/>
  <c r="J58" i="48"/>
  <c r="J22" i="48"/>
  <c r="J20" i="48"/>
  <c r="E20" i="48"/>
  <c r="F87" i="48"/>
  <c r="F59" i="48"/>
  <c r="J19" i="48"/>
  <c r="J17" i="48"/>
  <c r="E17" i="48"/>
  <c r="F86" i="48"/>
  <c r="F58" i="48"/>
  <c r="J16" i="48"/>
  <c r="J14" i="48"/>
  <c r="J84" i="48"/>
  <c r="J56" i="48"/>
  <c r="E7" i="48"/>
  <c r="E78" i="48"/>
  <c r="E50" i="48"/>
  <c r="J39" i="47"/>
  <c r="J38" i="47"/>
  <c r="AY112" i="1"/>
  <c r="J37" i="47"/>
  <c r="AX112" i="1"/>
  <c r="BI137" i="47"/>
  <c r="BH137" i="47"/>
  <c r="BG137" i="47"/>
  <c r="BF137" i="47"/>
  <c r="T137" i="47"/>
  <c r="R137" i="47"/>
  <c r="P137" i="47"/>
  <c r="BK137" i="47"/>
  <c r="J137" i="47"/>
  <c r="BE137" i="47"/>
  <c r="BI136" i="47"/>
  <c r="BH136" i="47"/>
  <c r="BG136" i="47"/>
  <c r="BF136" i="47"/>
  <c r="T136" i="47"/>
  <c r="R136" i="47"/>
  <c r="P136" i="47"/>
  <c r="BK136" i="47"/>
  <c r="J136" i="47"/>
  <c r="BE136" i="47"/>
  <c r="BI135" i="47"/>
  <c r="BH135" i="47"/>
  <c r="BG135" i="47"/>
  <c r="BF135" i="47"/>
  <c r="T135" i="47"/>
  <c r="R135" i="47"/>
  <c r="P135" i="47"/>
  <c r="BK135" i="47"/>
  <c r="J135" i="47"/>
  <c r="BE135" i="47"/>
  <c r="BI134" i="47"/>
  <c r="BH134" i="47"/>
  <c r="BG134" i="47"/>
  <c r="BF134" i="47"/>
  <c r="T134" i="47"/>
  <c r="R134" i="47"/>
  <c r="P134" i="47"/>
  <c r="BK134" i="47"/>
  <c r="J134" i="47"/>
  <c r="BE134" i="47"/>
  <c r="BI133" i="47"/>
  <c r="BH133" i="47"/>
  <c r="BG133" i="47"/>
  <c r="BF133" i="47"/>
  <c r="T133" i="47"/>
  <c r="R133" i="47"/>
  <c r="P133" i="47"/>
  <c r="BK133" i="47"/>
  <c r="J133" i="47"/>
  <c r="BE133" i="47"/>
  <c r="BI132" i="47"/>
  <c r="BH132" i="47"/>
  <c r="BG132" i="47"/>
  <c r="BF132" i="47"/>
  <c r="T132" i="47"/>
  <c r="R132" i="47"/>
  <c r="P132" i="47"/>
  <c r="BK132" i="47"/>
  <c r="J132" i="47"/>
  <c r="BE132" i="47"/>
  <c r="BI131" i="47"/>
  <c r="BH131" i="47"/>
  <c r="BG131" i="47"/>
  <c r="BF131" i="47"/>
  <c r="T131" i="47"/>
  <c r="R131" i="47"/>
  <c r="P131" i="47"/>
  <c r="BK131" i="47"/>
  <c r="J131" i="47"/>
  <c r="BE131" i="47"/>
  <c r="BI130" i="47"/>
  <c r="BH130" i="47"/>
  <c r="BG130" i="47"/>
  <c r="BF130" i="47"/>
  <c r="T130" i="47"/>
  <c r="R130" i="47"/>
  <c r="P130" i="47"/>
  <c r="BK130" i="47"/>
  <c r="J130" i="47"/>
  <c r="BE130" i="47"/>
  <c r="BI129" i="47"/>
  <c r="BH129" i="47"/>
  <c r="BG129" i="47"/>
  <c r="BF129" i="47"/>
  <c r="T129" i="47"/>
  <c r="R129" i="47"/>
  <c r="P129" i="47"/>
  <c r="BK129" i="47"/>
  <c r="J129" i="47"/>
  <c r="BE129" i="47"/>
  <c r="BI128" i="47"/>
  <c r="BH128" i="47"/>
  <c r="BG128" i="47"/>
  <c r="BF128" i="47"/>
  <c r="T128" i="47"/>
  <c r="R128" i="47"/>
  <c r="P128" i="47"/>
  <c r="BK128" i="47"/>
  <c r="J128" i="47"/>
  <c r="BE128" i="47"/>
  <c r="BI127" i="47"/>
  <c r="BH127" i="47"/>
  <c r="BG127" i="47"/>
  <c r="BF127" i="47"/>
  <c r="T127" i="47"/>
  <c r="R127" i="47"/>
  <c r="P127" i="47"/>
  <c r="BK127" i="47"/>
  <c r="J127" i="47"/>
  <c r="BE127" i="47"/>
  <c r="BI126" i="47"/>
  <c r="BH126" i="47"/>
  <c r="BG126" i="47"/>
  <c r="BF126" i="47"/>
  <c r="T126" i="47"/>
  <c r="R126" i="47"/>
  <c r="P126" i="47"/>
  <c r="BK126" i="47"/>
  <c r="J126" i="47"/>
  <c r="BE126" i="47"/>
  <c r="BI125" i="47"/>
  <c r="BH125" i="47"/>
  <c r="BG125" i="47"/>
  <c r="BF125" i="47"/>
  <c r="T125" i="47"/>
  <c r="R125" i="47"/>
  <c r="P125" i="47"/>
  <c r="BK125" i="47"/>
  <c r="J125" i="47"/>
  <c r="BE125" i="47"/>
  <c r="BI124" i="47"/>
  <c r="BH124" i="47"/>
  <c r="BG124" i="47"/>
  <c r="BF124" i="47"/>
  <c r="T124" i="47"/>
  <c r="T123" i="47"/>
  <c r="R124" i="47"/>
  <c r="R123" i="47"/>
  <c r="P124" i="47"/>
  <c r="P123" i="47"/>
  <c r="BK124" i="47"/>
  <c r="BK123" i="47"/>
  <c r="J123" i="47"/>
  <c r="J124" i="47"/>
  <c r="BE124" i="47"/>
  <c r="J66" i="47"/>
  <c r="BI122" i="47"/>
  <c r="BH122" i="47"/>
  <c r="BG122" i="47"/>
  <c r="BF122" i="47"/>
  <c r="T122" i="47"/>
  <c r="R122" i="47"/>
  <c r="P122" i="47"/>
  <c r="BK122" i="47"/>
  <c r="J122" i="47"/>
  <c r="BE122" i="47"/>
  <c r="BI121" i="47"/>
  <c r="BH121" i="47"/>
  <c r="BG121" i="47"/>
  <c r="BF121" i="47"/>
  <c r="T121" i="47"/>
  <c r="R121" i="47"/>
  <c r="P121" i="47"/>
  <c r="BK121" i="47"/>
  <c r="J121" i="47"/>
  <c r="BE121" i="47"/>
  <c r="BI120" i="47"/>
  <c r="BH120" i="47"/>
  <c r="BG120" i="47"/>
  <c r="BF120" i="47"/>
  <c r="T120" i="47"/>
  <c r="R120" i="47"/>
  <c r="P120" i="47"/>
  <c r="BK120" i="47"/>
  <c r="J120" i="47"/>
  <c r="BE120" i="47"/>
  <c r="BI119" i="47"/>
  <c r="BH119" i="47"/>
  <c r="BG119" i="47"/>
  <c r="BF119" i="47"/>
  <c r="T119" i="47"/>
  <c r="R119" i="47"/>
  <c r="P119" i="47"/>
  <c r="BK119" i="47"/>
  <c r="J119" i="47"/>
  <c r="BE119" i="47"/>
  <c r="BI118" i="47"/>
  <c r="BH118" i="47"/>
  <c r="BG118" i="47"/>
  <c r="BF118" i="47"/>
  <c r="T118" i="47"/>
  <c r="R118" i="47"/>
  <c r="P118" i="47"/>
  <c r="BK118" i="47"/>
  <c r="J118" i="47"/>
  <c r="BE118" i="47"/>
  <c r="BI117" i="47"/>
  <c r="BH117" i="47"/>
  <c r="BG117" i="47"/>
  <c r="BF117" i="47"/>
  <c r="T117" i="47"/>
  <c r="R117" i="47"/>
  <c r="P117" i="47"/>
  <c r="BK117" i="47"/>
  <c r="J117" i="47"/>
  <c r="BE117" i="47"/>
  <c r="BI116" i="47"/>
  <c r="BH116" i="47"/>
  <c r="BG116" i="47"/>
  <c r="BF116" i="47"/>
  <c r="T116" i="47"/>
  <c r="R116" i="47"/>
  <c r="P116" i="47"/>
  <c r="BK116" i="47"/>
  <c r="J116" i="47"/>
  <c r="BE116" i="47"/>
  <c r="BI115" i="47"/>
  <c r="BH115" i="47"/>
  <c r="BG115" i="47"/>
  <c r="BF115" i="47"/>
  <c r="T115" i="47"/>
  <c r="R115" i="47"/>
  <c r="P115" i="47"/>
  <c r="BK115" i="47"/>
  <c r="J115" i="47"/>
  <c r="BE115" i="47"/>
  <c r="BI114" i="47"/>
  <c r="BH114" i="47"/>
  <c r="BG114" i="47"/>
  <c r="BF114" i="47"/>
  <c r="T114" i="47"/>
  <c r="R114" i="47"/>
  <c r="P114" i="47"/>
  <c r="BK114" i="47"/>
  <c r="J114" i="47"/>
  <c r="BE114" i="47"/>
  <c r="BI113" i="47"/>
  <c r="BH113" i="47"/>
  <c r="BG113" i="47"/>
  <c r="BF113" i="47"/>
  <c r="T113" i="47"/>
  <c r="R113" i="47"/>
  <c r="P113" i="47"/>
  <c r="BK113" i="47"/>
  <c r="J113" i="47"/>
  <c r="BE113" i="47"/>
  <c r="BI112" i="47"/>
  <c r="BH112" i="47"/>
  <c r="BG112" i="47"/>
  <c r="BF112" i="47"/>
  <c r="T112" i="47"/>
  <c r="R112" i="47"/>
  <c r="P112" i="47"/>
  <c r="BK112" i="47"/>
  <c r="J112" i="47"/>
  <c r="BE112" i="47"/>
  <c r="BI111" i="47"/>
  <c r="BH111" i="47"/>
  <c r="BG111" i="47"/>
  <c r="BF111" i="47"/>
  <c r="T111" i="47"/>
  <c r="T110" i="47"/>
  <c r="R111" i="47"/>
  <c r="R110" i="47"/>
  <c r="P111" i="47"/>
  <c r="P110" i="47"/>
  <c r="BK111" i="47"/>
  <c r="BK110" i="47"/>
  <c r="J110" i="47"/>
  <c r="J111" i="47"/>
  <c r="BE111" i="47"/>
  <c r="J65" i="47"/>
  <c r="BI109" i="47"/>
  <c r="BH109" i="47"/>
  <c r="BG109" i="47"/>
  <c r="BF109" i="47"/>
  <c r="T109" i="47"/>
  <c r="R109" i="47"/>
  <c r="P109" i="47"/>
  <c r="BK109" i="47"/>
  <c r="J109" i="47"/>
  <c r="BE109" i="47"/>
  <c r="BI108" i="47"/>
  <c r="BH108" i="47"/>
  <c r="BG108" i="47"/>
  <c r="BF108" i="47"/>
  <c r="T108" i="47"/>
  <c r="R108" i="47"/>
  <c r="P108" i="47"/>
  <c r="BK108" i="47"/>
  <c r="J108" i="47"/>
  <c r="BE108" i="47"/>
  <c r="BI107" i="47"/>
  <c r="BH107" i="47"/>
  <c r="BG107" i="47"/>
  <c r="BF107" i="47"/>
  <c r="T107" i="47"/>
  <c r="R107" i="47"/>
  <c r="P107" i="47"/>
  <c r="BK107" i="47"/>
  <c r="J107" i="47"/>
  <c r="BE107" i="47"/>
  <c r="BI106" i="47"/>
  <c r="BH106" i="47"/>
  <c r="BG106" i="47"/>
  <c r="BF106" i="47"/>
  <c r="T106" i="47"/>
  <c r="R106" i="47"/>
  <c r="P106" i="47"/>
  <c r="BK106" i="47"/>
  <c r="J106" i="47"/>
  <c r="BE106" i="47"/>
  <c r="BI105" i="47"/>
  <c r="BH105" i="47"/>
  <c r="BG105" i="47"/>
  <c r="BF105" i="47"/>
  <c r="T105" i="47"/>
  <c r="R105" i="47"/>
  <c r="P105" i="47"/>
  <c r="BK105" i="47"/>
  <c r="J105" i="47"/>
  <c r="BE105" i="47"/>
  <c r="BI104" i="47"/>
  <c r="BH104" i="47"/>
  <c r="BG104" i="47"/>
  <c r="BF104" i="47"/>
  <c r="T104" i="47"/>
  <c r="R104" i="47"/>
  <c r="P104" i="47"/>
  <c r="BK104" i="47"/>
  <c r="J104" i="47"/>
  <c r="BE104" i="47"/>
  <c r="BI103" i="47"/>
  <c r="BH103" i="47"/>
  <c r="BG103" i="47"/>
  <c r="BF103" i="47"/>
  <c r="T103" i="47"/>
  <c r="R103" i="47"/>
  <c r="P103" i="47"/>
  <c r="BK103" i="47"/>
  <c r="J103" i="47"/>
  <c r="BE103" i="47"/>
  <c r="BI102" i="47"/>
  <c r="BH102" i="47"/>
  <c r="BG102" i="47"/>
  <c r="BF102" i="47"/>
  <c r="T102" i="47"/>
  <c r="R102" i="47"/>
  <c r="P102" i="47"/>
  <c r="BK102" i="47"/>
  <c r="J102" i="47"/>
  <c r="BE102" i="47"/>
  <c r="BI101" i="47"/>
  <c r="BH101" i="47"/>
  <c r="BG101" i="47"/>
  <c r="BF101" i="47"/>
  <c r="T101" i="47"/>
  <c r="R101" i="47"/>
  <c r="P101" i="47"/>
  <c r="BK101" i="47"/>
  <c r="J101" i="47"/>
  <c r="BE101" i="47"/>
  <c r="BI100" i="47"/>
  <c r="BH100" i="47"/>
  <c r="BG100" i="47"/>
  <c r="BF100" i="47"/>
  <c r="T100" i="47"/>
  <c r="R100" i="47"/>
  <c r="P100" i="47"/>
  <c r="BK100" i="47"/>
  <c r="J100" i="47"/>
  <c r="BE100" i="47"/>
  <c r="BI99" i="47"/>
  <c r="BH99" i="47"/>
  <c r="BG99" i="47"/>
  <c r="BF99" i="47"/>
  <c r="T99" i="47"/>
  <c r="R99" i="47"/>
  <c r="P99" i="47"/>
  <c r="BK99" i="47"/>
  <c r="J99" i="47"/>
  <c r="BE99" i="47"/>
  <c r="BI98" i="47"/>
  <c r="BH98" i="47"/>
  <c r="BG98" i="47"/>
  <c r="BF98" i="47"/>
  <c r="T98" i="47"/>
  <c r="R98" i="47"/>
  <c r="P98" i="47"/>
  <c r="BK98" i="47"/>
  <c r="J98" i="47"/>
  <c r="BE98" i="47"/>
  <c r="BI97" i="47"/>
  <c r="BH97" i="47"/>
  <c r="BG97" i="47"/>
  <c r="BF97" i="47"/>
  <c r="T97" i="47"/>
  <c r="R97" i="47"/>
  <c r="P97" i="47"/>
  <c r="BK97" i="47"/>
  <c r="J97" i="47"/>
  <c r="BE97" i="47"/>
  <c r="BI96" i="47"/>
  <c r="BH96" i="47"/>
  <c r="BG96" i="47"/>
  <c r="BF96" i="47"/>
  <c r="T96" i="47"/>
  <c r="R96" i="47"/>
  <c r="P96" i="47"/>
  <c r="BK96" i="47"/>
  <c r="J96" i="47"/>
  <c r="BE96" i="47"/>
  <c r="BI95" i="47"/>
  <c r="BH95" i="47"/>
  <c r="BG95" i="47"/>
  <c r="BF95" i="47"/>
  <c r="T95" i="47"/>
  <c r="R95" i="47"/>
  <c r="P95" i="47"/>
  <c r="BK95" i="47"/>
  <c r="J95" i="47"/>
  <c r="BE95" i="47"/>
  <c r="BI94" i="47"/>
  <c r="BH94" i="47"/>
  <c r="BG94" i="47"/>
  <c r="BF94" i="47"/>
  <c r="T94" i="47"/>
  <c r="R94" i="47"/>
  <c r="P94" i="47"/>
  <c r="BK94" i="47"/>
  <c r="J94" i="47"/>
  <c r="BE94" i="47"/>
  <c r="BI93" i="47"/>
  <c r="BH93" i="47"/>
  <c r="BG93" i="47"/>
  <c r="BF93" i="47"/>
  <c r="T93" i="47"/>
  <c r="R93" i="47"/>
  <c r="P93" i="47"/>
  <c r="BK93" i="47"/>
  <c r="J93" i="47"/>
  <c r="BE93" i="47"/>
  <c r="BI92" i="47"/>
  <c r="BH92" i="47"/>
  <c r="BG92" i="47"/>
  <c r="BF92" i="47"/>
  <c r="T92" i="47"/>
  <c r="R92" i="47"/>
  <c r="P92" i="47"/>
  <c r="BK92" i="47"/>
  <c r="J92" i="47"/>
  <c r="BE92" i="47"/>
  <c r="BI91" i="47"/>
  <c r="BH91" i="47"/>
  <c r="BG91" i="47"/>
  <c r="BF91" i="47"/>
  <c r="T91" i="47"/>
  <c r="R91" i="47"/>
  <c r="P91" i="47"/>
  <c r="BK91" i="47"/>
  <c r="J91" i="47"/>
  <c r="BE91" i="47"/>
  <c r="BI90" i="47"/>
  <c r="F39" i="47"/>
  <c r="BD112" i="1"/>
  <c r="BH90" i="47"/>
  <c r="F38" i="47"/>
  <c r="BC112" i="1"/>
  <c r="BG90" i="47"/>
  <c r="F37" i="47"/>
  <c r="BB112" i="1"/>
  <c r="BF90" i="47"/>
  <c r="J36" i="47"/>
  <c r="AW112" i="1"/>
  <c r="F36" i="47"/>
  <c r="BA112" i="1"/>
  <c r="T90" i="47"/>
  <c r="T89" i="47"/>
  <c r="T88" i="47"/>
  <c r="R90" i="47"/>
  <c r="R89" i="47"/>
  <c r="R88" i="47"/>
  <c r="P90" i="47"/>
  <c r="P89" i="47"/>
  <c r="P88" i="47"/>
  <c r="AU112" i="1"/>
  <c r="BK90" i="47"/>
  <c r="BK89" i="47"/>
  <c r="J89" i="47"/>
  <c r="BK88" i="47"/>
  <c r="J88" i="47"/>
  <c r="J63" i="47"/>
  <c r="J32" i="47"/>
  <c r="AG112" i="1"/>
  <c r="J90" i="47"/>
  <c r="BE90" i="47"/>
  <c r="J35" i="47"/>
  <c r="AV112" i="1"/>
  <c r="F35" i="47"/>
  <c r="AZ112" i="1"/>
  <c r="J64" i="47"/>
  <c r="F82" i="47"/>
  <c r="E80" i="47"/>
  <c r="F56" i="47"/>
  <c r="E54" i="47"/>
  <c r="J41" i="47"/>
  <c r="J26" i="47"/>
  <c r="E26" i="47"/>
  <c r="J85" i="47"/>
  <c r="J59" i="47"/>
  <c r="J25" i="47"/>
  <c r="J23" i="47"/>
  <c r="E23" i="47"/>
  <c r="J84" i="47"/>
  <c r="J58" i="47"/>
  <c r="J22" i="47"/>
  <c r="J20" i="47"/>
  <c r="E20" i="47"/>
  <c r="F85" i="47"/>
  <c r="F59" i="47"/>
  <c r="J19" i="47"/>
  <c r="J17" i="47"/>
  <c r="E17" i="47"/>
  <c r="F84" i="47"/>
  <c r="F58" i="47"/>
  <c r="J16" i="47"/>
  <c r="J14" i="47"/>
  <c r="J82" i="47"/>
  <c r="J56" i="47"/>
  <c r="E7" i="47"/>
  <c r="E76" i="47"/>
  <c r="E50" i="47"/>
  <c r="J39" i="46"/>
  <c r="J38" i="46"/>
  <c r="AY111" i="1"/>
  <c r="J37" i="46"/>
  <c r="AX111" i="1"/>
  <c r="BI138" i="46"/>
  <c r="BH138" i="46"/>
  <c r="BG138" i="46"/>
  <c r="BF138" i="46"/>
  <c r="T138" i="46"/>
  <c r="R138" i="46"/>
  <c r="P138" i="46"/>
  <c r="BK138" i="46"/>
  <c r="J138" i="46"/>
  <c r="BE138" i="46"/>
  <c r="BI137" i="46"/>
  <c r="BH137" i="46"/>
  <c r="BG137" i="46"/>
  <c r="BF137" i="46"/>
  <c r="T137" i="46"/>
  <c r="R137" i="46"/>
  <c r="P137" i="46"/>
  <c r="BK137" i="46"/>
  <c r="J137" i="46"/>
  <c r="BE137" i="46"/>
  <c r="BI136" i="46"/>
  <c r="BH136" i="46"/>
  <c r="BG136" i="46"/>
  <c r="BF136" i="46"/>
  <c r="T136" i="46"/>
  <c r="R136" i="46"/>
  <c r="P136" i="46"/>
  <c r="BK136" i="46"/>
  <c r="J136" i="46"/>
  <c r="BE136" i="46"/>
  <c r="BI135" i="46"/>
  <c r="BH135" i="46"/>
  <c r="BG135" i="46"/>
  <c r="BF135" i="46"/>
  <c r="T135" i="46"/>
  <c r="R135" i="46"/>
  <c r="P135" i="46"/>
  <c r="BK135" i="46"/>
  <c r="J135" i="46"/>
  <c r="BE135" i="46"/>
  <c r="BI134" i="46"/>
  <c r="BH134" i="46"/>
  <c r="BG134" i="46"/>
  <c r="BF134" i="46"/>
  <c r="T134" i="46"/>
  <c r="R134" i="46"/>
  <c r="P134" i="46"/>
  <c r="BK134" i="46"/>
  <c r="J134" i="46"/>
  <c r="BE134" i="46"/>
  <c r="BI133" i="46"/>
  <c r="BH133" i="46"/>
  <c r="BG133" i="46"/>
  <c r="BF133" i="46"/>
  <c r="T133" i="46"/>
  <c r="R133" i="46"/>
  <c r="P133" i="46"/>
  <c r="BK133" i="46"/>
  <c r="J133" i="46"/>
  <c r="BE133" i="46"/>
  <c r="BI132" i="46"/>
  <c r="BH132" i="46"/>
  <c r="BG132" i="46"/>
  <c r="BF132" i="46"/>
  <c r="T132" i="46"/>
  <c r="T131" i="46"/>
  <c r="R132" i="46"/>
  <c r="R131" i="46"/>
  <c r="P132" i="46"/>
  <c r="P131" i="46"/>
  <c r="BK132" i="46"/>
  <c r="BK131" i="46"/>
  <c r="J131" i="46"/>
  <c r="J132" i="46"/>
  <c r="BE132" i="46"/>
  <c r="J76" i="46"/>
  <c r="BI130" i="46"/>
  <c r="BH130" i="46"/>
  <c r="BG130" i="46"/>
  <c r="BF130" i="46"/>
  <c r="T130" i="46"/>
  <c r="R130" i="46"/>
  <c r="P130" i="46"/>
  <c r="BK130" i="46"/>
  <c r="J130" i="46"/>
  <c r="BE130" i="46"/>
  <c r="BI129" i="46"/>
  <c r="BH129" i="46"/>
  <c r="BG129" i="46"/>
  <c r="BF129" i="46"/>
  <c r="T129" i="46"/>
  <c r="R129" i="46"/>
  <c r="P129" i="46"/>
  <c r="BK129" i="46"/>
  <c r="J129" i="46"/>
  <c r="BE129" i="46"/>
  <c r="BI128" i="46"/>
  <c r="BH128" i="46"/>
  <c r="BG128" i="46"/>
  <c r="BF128" i="46"/>
  <c r="T128" i="46"/>
  <c r="R128" i="46"/>
  <c r="P128" i="46"/>
  <c r="BK128" i="46"/>
  <c r="J128" i="46"/>
  <c r="BE128" i="46"/>
  <c r="BI127" i="46"/>
  <c r="BH127" i="46"/>
  <c r="BG127" i="46"/>
  <c r="BF127" i="46"/>
  <c r="T127" i="46"/>
  <c r="R127" i="46"/>
  <c r="P127" i="46"/>
  <c r="BK127" i="46"/>
  <c r="J127" i="46"/>
  <c r="BE127" i="46"/>
  <c r="BI126" i="46"/>
  <c r="BH126" i="46"/>
  <c r="BG126" i="46"/>
  <c r="BF126" i="46"/>
  <c r="T126" i="46"/>
  <c r="T125" i="46"/>
  <c r="T124" i="46"/>
  <c r="R126" i="46"/>
  <c r="R125" i="46"/>
  <c r="R124" i="46"/>
  <c r="P126" i="46"/>
  <c r="P125" i="46"/>
  <c r="P124" i="46"/>
  <c r="BK126" i="46"/>
  <c r="BK125" i="46"/>
  <c r="J125" i="46"/>
  <c r="BK124" i="46"/>
  <c r="J124" i="46"/>
  <c r="J126" i="46"/>
  <c r="BE126" i="46"/>
  <c r="J75" i="46"/>
  <c r="J74" i="46"/>
  <c r="BI123" i="46"/>
  <c r="BH123" i="46"/>
  <c r="BG123" i="46"/>
  <c r="BF123" i="46"/>
  <c r="T123" i="46"/>
  <c r="T122" i="46"/>
  <c r="R123" i="46"/>
  <c r="R122" i="46"/>
  <c r="P123" i="46"/>
  <c r="P122" i="46"/>
  <c r="BK123" i="46"/>
  <c r="BK122" i="46"/>
  <c r="J122" i="46"/>
  <c r="J123" i="46"/>
  <c r="BE123" i="46"/>
  <c r="J73" i="46"/>
  <c r="BI121" i="46"/>
  <c r="BH121" i="46"/>
  <c r="BG121" i="46"/>
  <c r="BF121" i="46"/>
  <c r="T121" i="46"/>
  <c r="R121" i="46"/>
  <c r="P121" i="46"/>
  <c r="BK121" i="46"/>
  <c r="J121" i="46"/>
  <c r="BE121" i="46"/>
  <c r="BI120" i="46"/>
  <c r="BH120" i="46"/>
  <c r="BG120" i="46"/>
  <c r="BF120" i="46"/>
  <c r="T120" i="46"/>
  <c r="R120" i="46"/>
  <c r="P120" i="46"/>
  <c r="BK120" i="46"/>
  <c r="J120" i="46"/>
  <c r="BE120" i="46"/>
  <c r="BI119" i="46"/>
  <c r="BH119" i="46"/>
  <c r="BG119" i="46"/>
  <c r="BF119" i="46"/>
  <c r="T119" i="46"/>
  <c r="T118" i="46"/>
  <c r="R119" i="46"/>
  <c r="R118" i="46"/>
  <c r="P119" i="46"/>
  <c r="P118" i="46"/>
  <c r="BK119" i="46"/>
  <c r="BK118" i="46"/>
  <c r="J118" i="46"/>
  <c r="J119" i="46"/>
  <c r="BE119" i="46"/>
  <c r="J72" i="46"/>
  <c r="BI117" i="46"/>
  <c r="BH117" i="46"/>
  <c r="BG117" i="46"/>
  <c r="BF117" i="46"/>
  <c r="T117" i="46"/>
  <c r="T116" i="46"/>
  <c r="R117" i="46"/>
  <c r="R116" i="46"/>
  <c r="P117" i="46"/>
  <c r="P116" i="46"/>
  <c r="BK117" i="46"/>
  <c r="BK116" i="46"/>
  <c r="J116" i="46"/>
  <c r="J117" i="46"/>
  <c r="BE117" i="46"/>
  <c r="J71" i="46"/>
  <c r="BI115" i="46"/>
  <c r="BH115" i="46"/>
  <c r="BG115" i="46"/>
  <c r="BF115" i="46"/>
  <c r="T115" i="46"/>
  <c r="T114" i="46"/>
  <c r="T113" i="46"/>
  <c r="R115" i="46"/>
  <c r="R114" i="46"/>
  <c r="R113" i="46"/>
  <c r="P115" i="46"/>
  <c r="P114" i="46"/>
  <c r="P113" i="46"/>
  <c r="BK115" i="46"/>
  <c r="BK114" i="46"/>
  <c r="J114" i="46"/>
  <c r="BK113" i="46"/>
  <c r="J113" i="46"/>
  <c r="J115" i="46"/>
  <c r="BE115" i="46"/>
  <c r="J70" i="46"/>
  <c r="J69" i="46"/>
  <c r="BI112" i="46"/>
  <c r="BH112" i="46"/>
  <c r="BG112" i="46"/>
  <c r="BF112" i="46"/>
  <c r="T112" i="46"/>
  <c r="T111" i="46"/>
  <c r="R112" i="46"/>
  <c r="R111" i="46"/>
  <c r="P112" i="46"/>
  <c r="P111" i="46"/>
  <c r="BK112" i="46"/>
  <c r="BK111" i="46"/>
  <c r="J111" i="46"/>
  <c r="J112" i="46"/>
  <c r="BE112" i="46"/>
  <c r="J68" i="46"/>
  <c r="BI110" i="46"/>
  <c r="BH110" i="46"/>
  <c r="BG110" i="46"/>
  <c r="BF110" i="46"/>
  <c r="T110" i="46"/>
  <c r="R110" i="46"/>
  <c r="P110" i="46"/>
  <c r="BK110" i="46"/>
  <c r="J110" i="46"/>
  <c r="BE110" i="46"/>
  <c r="BI109" i="46"/>
  <c r="BH109" i="46"/>
  <c r="BG109" i="46"/>
  <c r="BF109" i="46"/>
  <c r="T109" i="46"/>
  <c r="R109" i="46"/>
  <c r="P109" i="46"/>
  <c r="BK109" i="46"/>
  <c r="J109" i="46"/>
  <c r="BE109" i="46"/>
  <c r="BI108" i="46"/>
  <c r="BH108" i="46"/>
  <c r="BG108" i="46"/>
  <c r="BF108" i="46"/>
  <c r="T108" i="46"/>
  <c r="T107" i="46"/>
  <c r="R108" i="46"/>
  <c r="R107" i="46"/>
  <c r="P108" i="46"/>
  <c r="P107" i="46"/>
  <c r="BK108" i="46"/>
  <c r="BK107" i="46"/>
  <c r="J107" i="46"/>
  <c r="J108" i="46"/>
  <c r="BE108" i="46"/>
  <c r="J67" i="46"/>
  <c r="BI106" i="46"/>
  <c r="BH106" i="46"/>
  <c r="BG106" i="46"/>
  <c r="BF106" i="46"/>
  <c r="T106" i="46"/>
  <c r="R106" i="46"/>
  <c r="P106" i="46"/>
  <c r="BK106" i="46"/>
  <c r="J106" i="46"/>
  <c r="BE106" i="46"/>
  <c r="BI105" i="46"/>
  <c r="BH105" i="46"/>
  <c r="BG105" i="46"/>
  <c r="BF105" i="46"/>
  <c r="T105" i="46"/>
  <c r="T104" i="46"/>
  <c r="R105" i="46"/>
  <c r="R104" i="46"/>
  <c r="P105" i="46"/>
  <c r="P104" i="46"/>
  <c r="BK105" i="46"/>
  <c r="BK104" i="46"/>
  <c r="J104" i="46"/>
  <c r="J105" i="46"/>
  <c r="BE105" i="46"/>
  <c r="J66" i="46"/>
  <c r="BI103" i="46"/>
  <c r="BH103" i="46"/>
  <c r="BG103" i="46"/>
  <c r="BF103" i="46"/>
  <c r="T103" i="46"/>
  <c r="R103" i="46"/>
  <c r="P103" i="46"/>
  <c r="BK103" i="46"/>
  <c r="J103" i="46"/>
  <c r="BE103" i="46"/>
  <c r="BI102" i="46"/>
  <c r="BH102" i="46"/>
  <c r="BG102" i="46"/>
  <c r="BF102" i="46"/>
  <c r="T102" i="46"/>
  <c r="R102" i="46"/>
  <c r="P102" i="46"/>
  <c r="BK102" i="46"/>
  <c r="J102" i="46"/>
  <c r="BE102" i="46"/>
  <c r="BI101" i="46"/>
  <c r="F39" i="46"/>
  <c r="BD111" i="1"/>
  <c r="BH101" i="46"/>
  <c r="F38" i="46"/>
  <c r="BC111" i="1"/>
  <c r="BG101" i="46"/>
  <c r="F37" i="46"/>
  <c r="BB111" i="1"/>
  <c r="BF101" i="46"/>
  <c r="J36" i="46"/>
  <c r="AW111" i="1"/>
  <c r="F36" i="46"/>
  <c r="BA111" i="1"/>
  <c r="T101" i="46"/>
  <c r="T100" i="46"/>
  <c r="T99" i="46"/>
  <c r="T98" i="46"/>
  <c r="R101" i="46"/>
  <c r="R100" i="46"/>
  <c r="R99" i="46"/>
  <c r="R98" i="46"/>
  <c r="P101" i="46"/>
  <c r="P100" i="46"/>
  <c r="P99" i="46"/>
  <c r="P98" i="46"/>
  <c r="AU111" i="1"/>
  <c r="BK101" i="46"/>
  <c r="BK100" i="46"/>
  <c r="J100" i="46"/>
  <c r="BK99" i="46"/>
  <c r="J99" i="46"/>
  <c r="BK98" i="46"/>
  <c r="J98" i="46"/>
  <c r="J63" i="46"/>
  <c r="J32" i="46"/>
  <c r="AG111" i="1"/>
  <c r="J101" i="46"/>
  <c r="BE101" i="46"/>
  <c r="J35" i="46"/>
  <c r="AV111" i="1"/>
  <c r="F35" i="46"/>
  <c r="AZ111" i="1"/>
  <c r="J65" i="46"/>
  <c r="J64" i="46"/>
  <c r="F92" i="46"/>
  <c r="E90" i="46"/>
  <c r="F56" i="46"/>
  <c r="E54" i="46"/>
  <c r="J41" i="46"/>
  <c r="J26" i="46"/>
  <c r="E26" i="46"/>
  <c r="J95" i="46"/>
  <c r="J59" i="46"/>
  <c r="J25" i="46"/>
  <c r="J23" i="46"/>
  <c r="E23" i="46"/>
  <c r="J94" i="46"/>
  <c r="J58" i="46"/>
  <c r="J22" i="46"/>
  <c r="J20" i="46"/>
  <c r="E20" i="46"/>
  <c r="F95" i="46"/>
  <c r="F59" i="46"/>
  <c r="J19" i="46"/>
  <c r="J17" i="46"/>
  <c r="E17" i="46"/>
  <c r="F94" i="46"/>
  <c r="F58" i="46"/>
  <c r="J16" i="46"/>
  <c r="J14" i="46"/>
  <c r="J92" i="46"/>
  <c r="J56" i="46"/>
  <c r="E7" i="46"/>
  <c r="E86" i="46"/>
  <c r="E50" i="46"/>
  <c r="J39" i="45"/>
  <c r="J38" i="45"/>
  <c r="AY110" i="1"/>
  <c r="J37" i="45"/>
  <c r="AX110" i="1"/>
  <c r="BI114" i="45"/>
  <c r="BH114" i="45"/>
  <c r="BG114" i="45"/>
  <c r="BF114" i="45"/>
  <c r="T114" i="45"/>
  <c r="T113" i="45"/>
  <c r="R114" i="45"/>
  <c r="R113" i="45"/>
  <c r="P114" i="45"/>
  <c r="P113" i="45"/>
  <c r="BK114" i="45"/>
  <c r="BK113" i="45"/>
  <c r="J113" i="45"/>
  <c r="J114" i="45"/>
  <c r="BE114" i="45"/>
  <c r="J69" i="45"/>
  <c r="BI112" i="45"/>
  <c r="BH112" i="45"/>
  <c r="BG112" i="45"/>
  <c r="BF112" i="45"/>
  <c r="T112" i="45"/>
  <c r="R112" i="45"/>
  <c r="P112" i="45"/>
  <c r="BK112" i="45"/>
  <c r="J112" i="45"/>
  <c r="BE112" i="45"/>
  <c r="BI109" i="45"/>
  <c r="BH109" i="45"/>
  <c r="BG109" i="45"/>
  <c r="BF109" i="45"/>
  <c r="T109" i="45"/>
  <c r="R109" i="45"/>
  <c r="P109" i="45"/>
  <c r="BK109" i="45"/>
  <c r="J109" i="45"/>
  <c r="BE109" i="45"/>
  <c r="BI107" i="45"/>
  <c r="BH107" i="45"/>
  <c r="BG107" i="45"/>
  <c r="BF107" i="45"/>
  <c r="T107" i="45"/>
  <c r="R107" i="45"/>
  <c r="P107" i="45"/>
  <c r="BK107" i="45"/>
  <c r="J107" i="45"/>
  <c r="BE107" i="45"/>
  <c r="BI104" i="45"/>
  <c r="BH104" i="45"/>
  <c r="BG104" i="45"/>
  <c r="BF104" i="45"/>
  <c r="T104" i="45"/>
  <c r="T103" i="45"/>
  <c r="R104" i="45"/>
  <c r="R103" i="45"/>
  <c r="P104" i="45"/>
  <c r="P103" i="45"/>
  <c r="BK104" i="45"/>
  <c r="BK103" i="45"/>
  <c r="J103" i="45"/>
  <c r="J104" i="45"/>
  <c r="BE104" i="45"/>
  <c r="J68" i="45"/>
  <c r="BI100" i="45"/>
  <c r="BH100" i="45"/>
  <c r="BG100" i="45"/>
  <c r="BF100" i="45"/>
  <c r="T100" i="45"/>
  <c r="T99" i="45"/>
  <c r="R100" i="45"/>
  <c r="R99" i="45"/>
  <c r="P100" i="45"/>
  <c r="P99" i="45"/>
  <c r="BK100" i="45"/>
  <c r="BK99" i="45"/>
  <c r="J99" i="45"/>
  <c r="J100" i="45"/>
  <c r="BE100" i="45"/>
  <c r="J67" i="45"/>
  <c r="BI98" i="45"/>
  <c r="BH98" i="45"/>
  <c r="BG98" i="45"/>
  <c r="BF98" i="45"/>
  <c r="T98" i="45"/>
  <c r="T97" i="45"/>
  <c r="R98" i="45"/>
  <c r="R97" i="45"/>
  <c r="P98" i="45"/>
  <c r="P97" i="45"/>
  <c r="BK98" i="45"/>
  <c r="BK97" i="45"/>
  <c r="J97" i="45"/>
  <c r="J98" i="45"/>
  <c r="BE98" i="45"/>
  <c r="J66" i="45"/>
  <c r="BI94" i="45"/>
  <c r="F39" i="45"/>
  <c r="BD110" i="1"/>
  <c r="BH94" i="45"/>
  <c r="F38" i="45"/>
  <c r="BC110" i="1"/>
  <c r="BG94" i="45"/>
  <c r="F37" i="45"/>
  <c r="BB110" i="1"/>
  <c r="BF94" i="45"/>
  <c r="J36" i="45"/>
  <c r="AW110" i="1"/>
  <c r="F36" i="45"/>
  <c r="BA110" i="1"/>
  <c r="T94" i="45"/>
  <c r="T93" i="45"/>
  <c r="T92" i="45"/>
  <c r="T91" i="45"/>
  <c r="R94" i="45"/>
  <c r="R93" i="45"/>
  <c r="R92" i="45"/>
  <c r="R91" i="45"/>
  <c r="P94" i="45"/>
  <c r="P93" i="45"/>
  <c r="P92" i="45"/>
  <c r="P91" i="45"/>
  <c r="AU110" i="1"/>
  <c r="BK94" i="45"/>
  <c r="BK93" i="45"/>
  <c r="J93" i="45"/>
  <c r="BK92" i="45"/>
  <c r="J92" i="45"/>
  <c r="BK91" i="45"/>
  <c r="J91" i="45"/>
  <c r="J63" i="45"/>
  <c r="J32" i="45"/>
  <c r="AG110" i="1"/>
  <c r="J94" i="45"/>
  <c r="BE94" i="45"/>
  <c r="J35" i="45"/>
  <c r="AV110" i="1"/>
  <c r="F35" i="45"/>
  <c r="AZ110" i="1"/>
  <c r="J65" i="45"/>
  <c r="J64" i="45"/>
  <c r="F85" i="45"/>
  <c r="E83" i="45"/>
  <c r="F56" i="45"/>
  <c r="E54" i="45"/>
  <c r="J41" i="45"/>
  <c r="J26" i="45"/>
  <c r="E26" i="45"/>
  <c r="J88" i="45"/>
  <c r="J59" i="45"/>
  <c r="J25" i="45"/>
  <c r="J23" i="45"/>
  <c r="E23" i="45"/>
  <c r="J87" i="45"/>
  <c r="J58" i="45"/>
  <c r="J22" i="45"/>
  <c r="J20" i="45"/>
  <c r="E20" i="45"/>
  <c r="F88" i="45"/>
  <c r="F59" i="45"/>
  <c r="J19" i="45"/>
  <c r="J17" i="45"/>
  <c r="E17" i="45"/>
  <c r="F87" i="45"/>
  <c r="F58" i="45"/>
  <c r="J16" i="45"/>
  <c r="J14" i="45"/>
  <c r="J85" i="45"/>
  <c r="J56" i="45"/>
  <c r="E7" i="45"/>
  <c r="E79" i="45"/>
  <c r="E50" i="45"/>
  <c r="J41" i="44"/>
  <c r="J40" i="44"/>
  <c r="AY109" i="1"/>
  <c r="J39" i="44"/>
  <c r="AX109" i="1"/>
  <c r="BI245" i="44"/>
  <c r="BH245" i="44"/>
  <c r="BG245" i="44"/>
  <c r="BF245" i="44"/>
  <c r="T245" i="44"/>
  <c r="R245" i="44"/>
  <c r="P245" i="44"/>
  <c r="BK245" i="44"/>
  <c r="J245" i="44"/>
  <c r="BE245" i="44"/>
  <c r="BI242" i="44"/>
  <c r="BH242" i="44"/>
  <c r="BG242" i="44"/>
  <c r="BF242" i="44"/>
  <c r="T242" i="44"/>
  <c r="R242" i="44"/>
  <c r="P242" i="44"/>
  <c r="BK242" i="44"/>
  <c r="J242" i="44"/>
  <c r="BE242" i="44"/>
  <c r="BI239" i="44"/>
  <c r="BH239" i="44"/>
  <c r="BG239" i="44"/>
  <c r="BF239" i="44"/>
  <c r="T239" i="44"/>
  <c r="T238" i="44"/>
  <c r="R239" i="44"/>
  <c r="R238" i="44"/>
  <c r="P239" i="44"/>
  <c r="P238" i="44"/>
  <c r="BK239" i="44"/>
  <c r="BK238" i="44"/>
  <c r="J238" i="44"/>
  <c r="J239" i="44"/>
  <c r="BE239" i="44"/>
  <c r="J79" i="44"/>
  <c r="BI236" i="44"/>
  <c r="BH236" i="44"/>
  <c r="BG236" i="44"/>
  <c r="BF236" i="44"/>
  <c r="T236" i="44"/>
  <c r="T235" i="44"/>
  <c r="R236" i="44"/>
  <c r="R235" i="44"/>
  <c r="P236" i="44"/>
  <c r="P235" i="44"/>
  <c r="BK236" i="44"/>
  <c r="BK235" i="44"/>
  <c r="J235" i="44"/>
  <c r="J236" i="44"/>
  <c r="BE236" i="44"/>
  <c r="J78" i="44"/>
  <c r="BI234" i="44"/>
  <c r="BH234" i="44"/>
  <c r="BG234" i="44"/>
  <c r="BF234" i="44"/>
  <c r="T234" i="44"/>
  <c r="T233" i="44"/>
  <c r="R234" i="44"/>
  <c r="R233" i="44"/>
  <c r="P234" i="44"/>
  <c r="P233" i="44"/>
  <c r="BK234" i="44"/>
  <c r="BK233" i="44"/>
  <c r="J233" i="44"/>
  <c r="J234" i="44"/>
  <c r="BE234" i="44"/>
  <c r="J77" i="44"/>
  <c r="BI232" i="44"/>
  <c r="BH232" i="44"/>
  <c r="BG232" i="44"/>
  <c r="BF232" i="44"/>
  <c r="T232" i="44"/>
  <c r="R232" i="44"/>
  <c r="P232" i="44"/>
  <c r="BK232" i="44"/>
  <c r="J232" i="44"/>
  <c r="BE232" i="44"/>
  <c r="BI231" i="44"/>
  <c r="BH231" i="44"/>
  <c r="BG231" i="44"/>
  <c r="BF231" i="44"/>
  <c r="T231" i="44"/>
  <c r="T230" i="44"/>
  <c r="R231" i="44"/>
  <c r="R230" i="44"/>
  <c r="P231" i="44"/>
  <c r="P230" i="44"/>
  <c r="BK231" i="44"/>
  <c r="BK230" i="44"/>
  <c r="J230" i="44"/>
  <c r="J231" i="44"/>
  <c r="BE231" i="44"/>
  <c r="J76" i="44"/>
  <c r="BI229" i="44"/>
  <c r="BH229" i="44"/>
  <c r="BG229" i="44"/>
  <c r="BF229" i="44"/>
  <c r="T229" i="44"/>
  <c r="R229" i="44"/>
  <c r="P229" i="44"/>
  <c r="BK229" i="44"/>
  <c r="J229" i="44"/>
  <c r="BE229" i="44"/>
  <c r="BI226" i="44"/>
  <c r="BH226" i="44"/>
  <c r="BG226" i="44"/>
  <c r="BF226" i="44"/>
  <c r="T226" i="44"/>
  <c r="T225" i="44"/>
  <c r="R226" i="44"/>
  <c r="R225" i="44"/>
  <c r="P226" i="44"/>
  <c r="P225" i="44"/>
  <c r="BK226" i="44"/>
  <c r="BK225" i="44"/>
  <c r="J225" i="44"/>
  <c r="J226" i="44"/>
  <c r="BE226" i="44"/>
  <c r="J75" i="44"/>
  <c r="BI224" i="44"/>
  <c r="BH224" i="44"/>
  <c r="BG224" i="44"/>
  <c r="BF224" i="44"/>
  <c r="T224" i="44"/>
  <c r="T223" i="44"/>
  <c r="R224" i="44"/>
  <c r="R223" i="44"/>
  <c r="P224" i="44"/>
  <c r="P223" i="44"/>
  <c r="BK224" i="44"/>
  <c r="BK223" i="44"/>
  <c r="J223" i="44"/>
  <c r="J224" i="44"/>
  <c r="BE224" i="44"/>
  <c r="J74" i="44"/>
  <c r="BI222" i="44"/>
  <c r="BH222" i="44"/>
  <c r="BG222" i="44"/>
  <c r="BF222" i="44"/>
  <c r="T222" i="44"/>
  <c r="T221" i="44"/>
  <c r="R222" i="44"/>
  <c r="R221" i="44"/>
  <c r="P222" i="44"/>
  <c r="P221" i="44"/>
  <c r="BK222" i="44"/>
  <c r="BK221" i="44"/>
  <c r="J221" i="44"/>
  <c r="J222" i="44"/>
  <c r="BE222" i="44"/>
  <c r="J73" i="44"/>
  <c r="BI218" i="44"/>
  <c r="BH218" i="44"/>
  <c r="BG218" i="44"/>
  <c r="BF218" i="44"/>
  <c r="T218" i="44"/>
  <c r="R218" i="44"/>
  <c r="P218" i="44"/>
  <c r="BK218" i="44"/>
  <c r="J218" i="44"/>
  <c r="BE218" i="44"/>
  <c r="BI217" i="44"/>
  <c r="BH217" i="44"/>
  <c r="BG217" i="44"/>
  <c r="BF217" i="44"/>
  <c r="T217" i="44"/>
  <c r="R217" i="44"/>
  <c r="P217" i="44"/>
  <c r="BK217" i="44"/>
  <c r="J217" i="44"/>
  <c r="BE217" i="44"/>
  <c r="BI214" i="44"/>
  <c r="BH214" i="44"/>
  <c r="BG214" i="44"/>
  <c r="BF214" i="44"/>
  <c r="T214" i="44"/>
  <c r="R214" i="44"/>
  <c r="P214" i="44"/>
  <c r="BK214" i="44"/>
  <c r="J214" i="44"/>
  <c r="BE214" i="44"/>
  <c r="BI211" i="44"/>
  <c r="BH211" i="44"/>
  <c r="BG211" i="44"/>
  <c r="BF211" i="44"/>
  <c r="T211" i="44"/>
  <c r="R211" i="44"/>
  <c r="P211" i="44"/>
  <c r="BK211" i="44"/>
  <c r="J211" i="44"/>
  <c r="BE211" i="44"/>
  <c r="BI210" i="44"/>
  <c r="BH210" i="44"/>
  <c r="BG210" i="44"/>
  <c r="BF210" i="44"/>
  <c r="T210" i="44"/>
  <c r="R210" i="44"/>
  <c r="P210" i="44"/>
  <c r="BK210" i="44"/>
  <c r="J210" i="44"/>
  <c r="BE210" i="44"/>
  <c r="BI209" i="44"/>
  <c r="BH209" i="44"/>
  <c r="BG209" i="44"/>
  <c r="BF209" i="44"/>
  <c r="T209" i="44"/>
  <c r="R209" i="44"/>
  <c r="P209" i="44"/>
  <c r="BK209" i="44"/>
  <c r="J209" i="44"/>
  <c r="BE209" i="44"/>
  <c r="BI208" i="44"/>
  <c r="BH208" i="44"/>
  <c r="BG208" i="44"/>
  <c r="BF208" i="44"/>
  <c r="T208" i="44"/>
  <c r="R208" i="44"/>
  <c r="P208" i="44"/>
  <c r="BK208" i="44"/>
  <c r="J208" i="44"/>
  <c r="BE208" i="44"/>
  <c r="BI207" i="44"/>
  <c r="BH207" i="44"/>
  <c r="BG207" i="44"/>
  <c r="BF207" i="44"/>
  <c r="T207" i="44"/>
  <c r="T206" i="44"/>
  <c r="R207" i="44"/>
  <c r="R206" i="44"/>
  <c r="P207" i="44"/>
  <c r="P206" i="44"/>
  <c r="BK207" i="44"/>
  <c r="BK206" i="44"/>
  <c r="J206" i="44"/>
  <c r="J207" i="44"/>
  <c r="BE207" i="44"/>
  <c r="J72" i="44"/>
  <c r="BI204" i="44"/>
  <c r="BH204" i="44"/>
  <c r="BG204" i="44"/>
  <c r="BF204" i="44"/>
  <c r="T204" i="44"/>
  <c r="R204" i="44"/>
  <c r="P204" i="44"/>
  <c r="BK204" i="44"/>
  <c r="J204" i="44"/>
  <c r="BE204" i="44"/>
  <c r="BI203" i="44"/>
  <c r="BH203" i="44"/>
  <c r="BG203" i="44"/>
  <c r="BF203" i="44"/>
  <c r="T203" i="44"/>
  <c r="R203" i="44"/>
  <c r="P203" i="44"/>
  <c r="BK203" i="44"/>
  <c r="J203" i="44"/>
  <c r="BE203" i="44"/>
  <c r="BI201" i="44"/>
  <c r="BH201" i="44"/>
  <c r="BG201" i="44"/>
  <c r="BF201" i="44"/>
  <c r="T201" i="44"/>
  <c r="R201" i="44"/>
  <c r="P201" i="44"/>
  <c r="BK201" i="44"/>
  <c r="J201" i="44"/>
  <c r="BE201" i="44"/>
  <c r="BI197" i="44"/>
  <c r="BH197" i="44"/>
  <c r="BG197" i="44"/>
  <c r="BF197" i="44"/>
  <c r="T197" i="44"/>
  <c r="R197" i="44"/>
  <c r="P197" i="44"/>
  <c r="BK197" i="44"/>
  <c r="J197" i="44"/>
  <c r="BE197" i="44"/>
  <c r="BI196" i="44"/>
  <c r="BH196" i="44"/>
  <c r="BG196" i="44"/>
  <c r="BF196" i="44"/>
  <c r="T196" i="44"/>
  <c r="R196" i="44"/>
  <c r="P196" i="44"/>
  <c r="BK196" i="44"/>
  <c r="J196" i="44"/>
  <c r="BE196" i="44"/>
  <c r="BI195" i="44"/>
  <c r="BH195" i="44"/>
  <c r="BG195" i="44"/>
  <c r="BF195" i="44"/>
  <c r="T195" i="44"/>
  <c r="T194" i="44"/>
  <c r="R195" i="44"/>
  <c r="R194" i="44"/>
  <c r="P195" i="44"/>
  <c r="P194" i="44"/>
  <c r="BK195" i="44"/>
  <c r="BK194" i="44"/>
  <c r="J194" i="44"/>
  <c r="J195" i="44"/>
  <c r="BE195" i="44"/>
  <c r="J71" i="44"/>
  <c r="BI191" i="44"/>
  <c r="BH191" i="44"/>
  <c r="BG191" i="44"/>
  <c r="BF191" i="44"/>
  <c r="T191" i="44"/>
  <c r="R191" i="44"/>
  <c r="P191" i="44"/>
  <c r="BK191" i="44"/>
  <c r="J191" i="44"/>
  <c r="BE191" i="44"/>
  <c r="BI188" i="44"/>
  <c r="BH188" i="44"/>
  <c r="BG188" i="44"/>
  <c r="BF188" i="44"/>
  <c r="T188" i="44"/>
  <c r="R188" i="44"/>
  <c r="P188" i="44"/>
  <c r="BK188" i="44"/>
  <c r="J188" i="44"/>
  <c r="BE188" i="44"/>
  <c r="BI185" i="44"/>
  <c r="BH185" i="44"/>
  <c r="BG185" i="44"/>
  <c r="BF185" i="44"/>
  <c r="T185" i="44"/>
  <c r="R185" i="44"/>
  <c r="P185" i="44"/>
  <c r="BK185" i="44"/>
  <c r="J185" i="44"/>
  <c r="BE185" i="44"/>
  <c r="BI181" i="44"/>
  <c r="BH181" i="44"/>
  <c r="BG181" i="44"/>
  <c r="BF181" i="44"/>
  <c r="T181" i="44"/>
  <c r="R181" i="44"/>
  <c r="P181" i="44"/>
  <c r="BK181" i="44"/>
  <c r="J181" i="44"/>
  <c r="BE181" i="44"/>
  <c r="BI179" i="44"/>
  <c r="BH179" i="44"/>
  <c r="BG179" i="44"/>
  <c r="BF179" i="44"/>
  <c r="T179" i="44"/>
  <c r="R179" i="44"/>
  <c r="P179" i="44"/>
  <c r="BK179" i="44"/>
  <c r="J179" i="44"/>
  <c r="BE179" i="44"/>
  <c r="BI176" i="44"/>
  <c r="BH176" i="44"/>
  <c r="BG176" i="44"/>
  <c r="BF176" i="44"/>
  <c r="T176" i="44"/>
  <c r="R176" i="44"/>
  <c r="P176" i="44"/>
  <c r="BK176" i="44"/>
  <c r="J176" i="44"/>
  <c r="BE176" i="44"/>
  <c r="BI173" i="44"/>
  <c r="BH173" i="44"/>
  <c r="BG173" i="44"/>
  <c r="BF173" i="44"/>
  <c r="T173" i="44"/>
  <c r="R173" i="44"/>
  <c r="P173" i="44"/>
  <c r="BK173" i="44"/>
  <c r="J173" i="44"/>
  <c r="BE173" i="44"/>
  <c r="BI172" i="44"/>
  <c r="BH172" i="44"/>
  <c r="BG172" i="44"/>
  <c r="BF172" i="44"/>
  <c r="T172" i="44"/>
  <c r="R172" i="44"/>
  <c r="P172" i="44"/>
  <c r="BK172" i="44"/>
  <c r="J172" i="44"/>
  <c r="BE172" i="44"/>
  <c r="BI171" i="44"/>
  <c r="BH171" i="44"/>
  <c r="BG171" i="44"/>
  <c r="BF171" i="44"/>
  <c r="T171" i="44"/>
  <c r="R171" i="44"/>
  <c r="P171" i="44"/>
  <c r="BK171" i="44"/>
  <c r="J171" i="44"/>
  <c r="BE171" i="44"/>
  <c r="BI170" i="44"/>
  <c r="BH170" i="44"/>
  <c r="BG170" i="44"/>
  <c r="BF170" i="44"/>
  <c r="T170" i="44"/>
  <c r="R170" i="44"/>
  <c r="P170" i="44"/>
  <c r="BK170" i="44"/>
  <c r="J170" i="44"/>
  <c r="BE170" i="44"/>
  <c r="BI166" i="44"/>
  <c r="BH166" i="44"/>
  <c r="BG166" i="44"/>
  <c r="BF166" i="44"/>
  <c r="T166" i="44"/>
  <c r="R166" i="44"/>
  <c r="P166" i="44"/>
  <c r="BK166" i="44"/>
  <c r="J166" i="44"/>
  <c r="BE166" i="44"/>
  <c r="BI165" i="44"/>
  <c r="BH165" i="44"/>
  <c r="BG165" i="44"/>
  <c r="BF165" i="44"/>
  <c r="T165" i="44"/>
  <c r="R165" i="44"/>
  <c r="P165" i="44"/>
  <c r="BK165" i="44"/>
  <c r="J165" i="44"/>
  <c r="BE165" i="44"/>
  <c r="BI162" i="44"/>
  <c r="BH162" i="44"/>
  <c r="BG162" i="44"/>
  <c r="BF162" i="44"/>
  <c r="T162" i="44"/>
  <c r="R162" i="44"/>
  <c r="P162" i="44"/>
  <c r="BK162" i="44"/>
  <c r="J162" i="44"/>
  <c r="BE162" i="44"/>
  <c r="BI159" i="44"/>
  <c r="BH159" i="44"/>
  <c r="BG159" i="44"/>
  <c r="BF159" i="44"/>
  <c r="T159" i="44"/>
  <c r="T158" i="44"/>
  <c r="R159" i="44"/>
  <c r="R158" i="44"/>
  <c r="P159" i="44"/>
  <c r="P158" i="44"/>
  <c r="BK159" i="44"/>
  <c r="BK158" i="44"/>
  <c r="J158" i="44"/>
  <c r="J159" i="44"/>
  <c r="BE159" i="44"/>
  <c r="J70" i="44"/>
  <c r="BI157" i="44"/>
  <c r="BH157" i="44"/>
  <c r="BG157" i="44"/>
  <c r="BF157" i="44"/>
  <c r="T157" i="44"/>
  <c r="R157" i="44"/>
  <c r="P157" i="44"/>
  <c r="BK157" i="44"/>
  <c r="J157" i="44"/>
  <c r="BE157" i="44"/>
  <c r="BI154" i="44"/>
  <c r="BH154" i="44"/>
  <c r="BG154" i="44"/>
  <c r="BF154" i="44"/>
  <c r="T154" i="44"/>
  <c r="R154" i="44"/>
  <c r="P154" i="44"/>
  <c r="BK154" i="44"/>
  <c r="J154" i="44"/>
  <c r="BE154" i="44"/>
  <c r="BI153" i="44"/>
  <c r="BH153" i="44"/>
  <c r="BG153" i="44"/>
  <c r="BF153" i="44"/>
  <c r="T153" i="44"/>
  <c r="R153" i="44"/>
  <c r="P153" i="44"/>
  <c r="BK153" i="44"/>
  <c r="J153" i="44"/>
  <c r="BE153" i="44"/>
  <c r="BI151" i="44"/>
  <c r="BH151" i="44"/>
  <c r="BG151" i="44"/>
  <c r="BF151" i="44"/>
  <c r="T151" i="44"/>
  <c r="T150" i="44"/>
  <c r="R151" i="44"/>
  <c r="R150" i="44"/>
  <c r="P151" i="44"/>
  <c r="P150" i="44"/>
  <c r="BK151" i="44"/>
  <c r="BK150" i="44"/>
  <c r="J150" i="44"/>
  <c r="J151" i="44"/>
  <c r="BE151" i="44"/>
  <c r="J69" i="44"/>
  <c r="BI147" i="44"/>
  <c r="BH147" i="44"/>
  <c r="BG147" i="44"/>
  <c r="BF147" i="44"/>
  <c r="T147" i="44"/>
  <c r="R147" i="44"/>
  <c r="P147" i="44"/>
  <c r="BK147" i="44"/>
  <c r="J147" i="44"/>
  <c r="BE147" i="44"/>
  <c r="BI146" i="44"/>
  <c r="BH146" i="44"/>
  <c r="BG146" i="44"/>
  <c r="BF146" i="44"/>
  <c r="T146" i="44"/>
  <c r="R146" i="44"/>
  <c r="P146" i="44"/>
  <c r="BK146" i="44"/>
  <c r="J146" i="44"/>
  <c r="BE146" i="44"/>
  <c r="BI145" i="44"/>
  <c r="BH145" i="44"/>
  <c r="BG145" i="44"/>
  <c r="BF145" i="44"/>
  <c r="T145" i="44"/>
  <c r="R145" i="44"/>
  <c r="P145" i="44"/>
  <c r="BK145" i="44"/>
  <c r="J145" i="44"/>
  <c r="BE145" i="44"/>
  <c r="BI140" i="44"/>
  <c r="BH140" i="44"/>
  <c r="BG140" i="44"/>
  <c r="BF140" i="44"/>
  <c r="T140" i="44"/>
  <c r="R140" i="44"/>
  <c r="P140" i="44"/>
  <c r="BK140" i="44"/>
  <c r="J140" i="44"/>
  <c r="BE140" i="44"/>
  <c r="BI137" i="44"/>
  <c r="BH137" i="44"/>
  <c r="BG137" i="44"/>
  <c r="BF137" i="44"/>
  <c r="T137" i="44"/>
  <c r="R137" i="44"/>
  <c r="P137" i="44"/>
  <c r="BK137" i="44"/>
  <c r="J137" i="44"/>
  <c r="BE137" i="44"/>
  <c r="BI134" i="44"/>
  <c r="BH134" i="44"/>
  <c r="BG134" i="44"/>
  <c r="BF134" i="44"/>
  <c r="T134" i="44"/>
  <c r="R134" i="44"/>
  <c r="P134" i="44"/>
  <c r="BK134" i="44"/>
  <c r="J134" i="44"/>
  <c r="BE134" i="44"/>
  <c r="BI133" i="44"/>
  <c r="BH133" i="44"/>
  <c r="BG133" i="44"/>
  <c r="BF133" i="44"/>
  <c r="T133" i="44"/>
  <c r="R133" i="44"/>
  <c r="P133" i="44"/>
  <c r="BK133" i="44"/>
  <c r="J133" i="44"/>
  <c r="BE133" i="44"/>
  <c r="BI130" i="44"/>
  <c r="BH130" i="44"/>
  <c r="BG130" i="44"/>
  <c r="BF130" i="44"/>
  <c r="T130" i="44"/>
  <c r="R130" i="44"/>
  <c r="P130" i="44"/>
  <c r="BK130" i="44"/>
  <c r="J130" i="44"/>
  <c r="BE130" i="44"/>
  <c r="BI127" i="44"/>
  <c r="BH127" i="44"/>
  <c r="BG127" i="44"/>
  <c r="BF127" i="44"/>
  <c r="T127" i="44"/>
  <c r="R127" i="44"/>
  <c r="P127" i="44"/>
  <c r="BK127" i="44"/>
  <c r="J127" i="44"/>
  <c r="BE127" i="44"/>
  <c r="BI123" i="44"/>
  <c r="BH123" i="44"/>
  <c r="BG123" i="44"/>
  <c r="BF123" i="44"/>
  <c r="T123" i="44"/>
  <c r="R123" i="44"/>
  <c r="P123" i="44"/>
  <c r="BK123" i="44"/>
  <c r="J123" i="44"/>
  <c r="BE123" i="44"/>
  <c r="BI117" i="44"/>
  <c r="BH117" i="44"/>
  <c r="BG117" i="44"/>
  <c r="BF117" i="44"/>
  <c r="T117" i="44"/>
  <c r="R117" i="44"/>
  <c r="P117" i="44"/>
  <c r="BK117" i="44"/>
  <c r="J117" i="44"/>
  <c r="BE117" i="44"/>
  <c r="BI113" i="44"/>
  <c r="BH113" i="44"/>
  <c r="BG113" i="44"/>
  <c r="BF113" i="44"/>
  <c r="T113" i="44"/>
  <c r="R113" i="44"/>
  <c r="P113" i="44"/>
  <c r="BK113" i="44"/>
  <c r="J113" i="44"/>
  <c r="BE113" i="44"/>
  <c r="BI112" i="44"/>
  <c r="BH112" i="44"/>
  <c r="BG112" i="44"/>
  <c r="BF112" i="44"/>
  <c r="T112" i="44"/>
  <c r="R112" i="44"/>
  <c r="P112" i="44"/>
  <c r="BK112" i="44"/>
  <c r="J112" i="44"/>
  <c r="BE112" i="44"/>
  <c r="BI108" i="44"/>
  <c r="BH108" i="44"/>
  <c r="BG108" i="44"/>
  <c r="BF108" i="44"/>
  <c r="T108" i="44"/>
  <c r="R108" i="44"/>
  <c r="P108" i="44"/>
  <c r="BK108" i="44"/>
  <c r="J108" i="44"/>
  <c r="BE108" i="44"/>
  <c r="BI105" i="44"/>
  <c r="F41" i="44"/>
  <c r="BD109" i="1"/>
  <c r="BH105" i="44"/>
  <c r="F40" i="44"/>
  <c r="BC109" i="1"/>
  <c r="BG105" i="44"/>
  <c r="F39" i="44"/>
  <c r="BB109" i="1"/>
  <c r="BF105" i="44"/>
  <c r="J38" i="44"/>
  <c r="AW109" i="1"/>
  <c r="F38" i="44"/>
  <c r="BA109" i="1"/>
  <c r="T105" i="44"/>
  <c r="T104" i="44"/>
  <c r="T103" i="44"/>
  <c r="R105" i="44"/>
  <c r="R104" i="44"/>
  <c r="R103" i="44"/>
  <c r="P105" i="44"/>
  <c r="P104" i="44"/>
  <c r="P103" i="44"/>
  <c r="AU109" i="1"/>
  <c r="BK105" i="44"/>
  <c r="BK104" i="44"/>
  <c r="J104" i="44"/>
  <c r="BK103" i="44"/>
  <c r="J103" i="44"/>
  <c r="J67" i="44"/>
  <c r="J34" i="44"/>
  <c r="AG109" i="1"/>
  <c r="J105" i="44"/>
  <c r="BE105" i="44"/>
  <c r="J37" i="44"/>
  <c r="AV109" i="1"/>
  <c r="F37" i="44"/>
  <c r="AZ109" i="1"/>
  <c r="J68" i="44"/>
  <c r="F97" i="44"/>
  <c r="E95" i="44"/>
  <c r="F60" i="44"/>
  <c r="E58" i="44"/>
  <c r="J43" i="44"/>
  <c r="J28" i="44"/>
  <c r="E28" i="44"/>
  <c r="J100" i="44"/>
  <c r="J63" i="44"/>
  <c r="J27" i="44"/>
  <c r="J25" i="44"/>
  <c r="E25" i="44"/>
  <c r="J99" i="44"/>
  <c r="J62" i="44"/>
  <c r="J24" i="44"/>
  <c r="J22" i="44"/>
  <c r="E22" i="44"/>
  <c r="F100" i="44"/>
  <c r="F63" i="44"/>
  <c r="J21" i="44"/>
  <c r="J19" i="44"/>
  <c r="E19" i="44"/>
  <c r="F99" i="44"/>
  <c r="F62" i="44"/>
  <c r="J18" i="44"/>
  <c r="J16" i="44"/>
  <c r="J97" i="44"/>
  <c r="J60" i="44"/>
  <c r="E7" i="44"/>
  <c r="E89" i="44"/>
  <c r="E52" i="44"/>
  <c r="J41" i="43"/>
  <c r="J40" i="43"/>
  <c r="AY108" i="1"/>
  <c r="J39" i="43"/>
  <c r="AX108" i="1"/>
  <c r="BI209" i="43"/>
  <c r="BH209" i="43"/>
  <c r="BG209" i="43"/>
  <c r="BF209" i="43"/>
  <c r="T209" i="43"/>
  <c r="R209" i="43"/>
  <c r="P209" i="43"/>
  <c r="BK209" i="43"/>
  <c r="J209" i="43"/>
  <c r="BE209" i="43"/>
  <c r="BI205" i="43"/>
  <c r="BH205" i="43"/>
  <c r="BG205" i="43"/>
  <c r="BF205" i="43"/>
  <c r="T205" i="43"/>
  <c r="R205" i="43"/>
  <c r="P205" i="43"/>
  <c r="BK205" i="43"/>
  <c r="J205" i="43"/>
  <c r="BE205" i="43"/>
  <c r="BI204" i="43"/>
  <c r="BH204" i="43"/>
  <c r="BG204" i="43"/>
  <c r="BF204" i="43"/>
  <c r="T204" i="43"/>
  <c r="T203" i="43"/>
  <c r="R204" i="43"/>
  <c r="R203" i="43"/>
  <c r="P204" i="43"/>
  <c r="P203" i="43"/>
  <c r="BK204" i="43"/>
  <c r="BK203" i="43"/>
  <c r="J203" i="43"/>
  <c r="J204" i="43"/>
  <c r="BE204" i="43"/>
  <c r="J74" i="43"/>
  <c r="BI202" i="43"/>
  <c r="BH202" i="43"/>
  <c r="BG202" i="43"/>
  <c r="BF202" i="43"/>
  <c r="T202" i="43"/>
  <c r="T201" i="43"/>
  <c r="R202" i="43"/>
  <c r="R201" i="43"/>
  <c r="P202" i="43"/>
  <c r="P201" i="43"/>
  <c r="BK202" i="43"/>
  <c r="BK201" i="43"/>
  <c r="J201" i="43"/>
  <c r="J202" i="43"/>
  <c r="BE202" i="43"/>
  <c r="J73" i="43"/>
  <c r="BI200" i="43"/>
  <c r="BH200" i="43"/>
  <c r="BG200" i="43"/>
  <c r="BF200" i="43"/>
  <c r="T200" i="43"/>
  <c r="R200" i="43"/>
  <c r="P200" i="43"/>
  <c r="BK200" i="43"/>
  <c r="J200" i="43"/>
  <c r="BE200" i="43"/>
  <c r="BI199" i="43"/>
  <c r="BH199" i="43"/>
  <c r="BG199" i="43"/>
  <c r="BF199" i="43"/>
  <c r="T199" i="43"/>
  <c r="T198" i="43"/>
  <c r="R199" i="43"/>
  <c r="R198" i="43"/>
  <c r="P199" i="43"/>
  <c r="P198" i="43"/>
  <c r="BK199" i="43"/>
  <c r="BK198" i="43"/>
  <c r="J198" i="43"/>
  <c r="J199" i="43"/>
  <c r="BE199" i="43"/>
  <c r="J72" i="43"/>
  <c r="BI197" i="43"/>
  <c r="BH197" i="43"/>
  <c r="BG197" i="43"/>
  <c r="BF197" i="43"/>
  <c r="T197" i="43"/>
  <c r="R197" i="43"/>
  <c r="P197" i="43"/>
  <c r="BK197" i="43"/>
  <c r="J197" i="43"/>
  <c r="BE197" i="43"/>
  <c r="BI194" i="43"/>
  <c r="BH194" i="43"/>
  <c r="BG194" i="43"/>
  <c r="BF194" i="43"/>
  <c r="T194" i="43"/>
  <c r="T193" i="43"/>
  <c r="R194" i="43"/>
  <c r="R193" i="43"/>
  <c r="P194" i="43"/>
  <c r="P193" i="43"/>
  <c r="BK194" i="43"/>
  <c r="BK193" i="43"/>
  <c r="J193" i="43"/>
  <c r="J194" i="43"/>
  <c r="BE194" i="43"/>
  <c r="J71" i="43"/>
  <c r="BI190" i="43"/>
  <c r="BH190" i="43"/>
  <c r="BG190" i="43"/>
  <c r="BF190" i="43"/>
  <c r="T190" i="43"/>
  <c r="R190" i="43"/>
  <c r="P190" i="43"/>
  <c r="BK190" i="43"/>
  <c r="J190" i="43"/>
  <c r="BE190" i="43"/>
  <c r="BI189" i="43"/>
  <c r="BH189" i="43"/>
  <c r="BG189" i="43"/>
  <c r="BF189" i="43"/>
  <c r="T189" i="43"/>
  <c r="R189" i="43"/>
  <c r="P189" i="43"/>
  <c r="BK189" i="43"/>
  <c r="J189" i="43"/>
  <c r="BE189" i="43"/>
  <c r="BI186" i="43"/>
  <c r="BH186" i="43"/>
  <c r="BG186" i="43"/>
  <c r="BF186" i="43"/>
  <c r="T186" i="43"/>
  <c r="R186" i="43"/>
  <c r="P186" i="43"/>
  <c r="BK186" i="43"/>
  <c r="J186" i="43"/>
  <c r="BE186" i="43"/>
  <c r="BI183" i="43"/>
  <c r="BH183" i="43"/>
  <c r="BG183" i="43"/>
  <c r="BF183" i="43"/>
  <c r="T183" i="43"/>
  <c r="T182" i="43"/>
  <c r="R183" i="43"/>
  <c r="R182" i="43"/>
  <c r="P183" i="43"/>
  <c r="P182" i="43"/>
  <c r="BK183" i="43"/>
  <c r="BK182" i="43"/>
  <c r="J182" i="43"/>
  <c r="J183" i="43"/>
  <c r="BE183" i="43"/>
  <c r="J70" i="43"/>
  <c r="BI179" i="43"/>
  <c r="BH179" i="43"/>
  <c r="BG179" i="43"/>
  <c r="BF179" i="43"/>
  <c r="T179" i="43"/>
  <c r="R179" i="43"/>
  <c r="P179" i="43"/>
  <c r="BK179" i="43"/>
  <c r="J179" i="43"/>
  <c r="BE179" i="43"/>
  <c r="BI176" i="43"/>
  <c r="BH176" i="43"/>
  <c r="BG176" i="43"/>
  <c r="BF176" i="43"/>
  <c r="T176" i="43"/>
  <c r="R176" i="43"/>
  <c r="P176" i="43"/>
  <c r="BK176" i="43"/>
  <c r="J176" i="43"/>
  <c r="BE176" i="43"/>
  <c r="BI175" i="43"/>
  <c r="BH175" i="43"/>
  <c r="BG175" i="43"/>
  <c r="BF175" i="43"/>
  <c r="T175" i="43"/>
  <c r="R175" i="43"/>
  <c r="P175" i="43"/>
  <c r="BK175" i="43"/>
  <c r="J175" i="43"/>
  <c r="BE175" i="43"/>
  <c r="BI172" i="43"/>
  <c r="BH172" i="43"/>
  <c r="BG172" i="43"/>
  <c r="BF172" i="43"/>
  <c r="T172" i="43"/>
  <c r="R172" i="43"/>
  <c r="P172" i="43"/>
  <c r="BK172" i="43"/>
  <c r="J172" i="43"/>
  <c r="BE172" i="43"/>
  <c r="BI171" i="43"/>
  <c r="BH171" i="43"/>
  <c r="BG171" i="43"/>
  <c r="BF171" i="43"/>
  <c r="T171" i="43"/>
  <c r="R171" i="43"/>
  <c r="P171" i="43"/>
  <c r="BK171" i="43"/>
  <c r="J171" i="43"/>
  <c r="BE171" i="43"/>
  <c r="BI170" i="43"/>
  <c r="BH170" i="43"/>
  <c r="BG170" i="43"/>
  <c r="BF170" i="43"/>
  <c r="T170" i="43"/>
  <c r="R170" i="43"/>
  <c r="P170" i="43"/>
  <c r="BK170" i="43"/>
  <c r="J170" i="43"/>
  <c r="BE170" i="43"/>
  <c r="BI169" i="43"/>
  <c r="BH169" i="43"/>
  <c r="BG169" i="43"/>
  <c r="BF169" i="43"/>
  <c r="T169" i="43"/>
  <c r="R169" i="43"/>
  <c r="P169" i="43"/>
  <c r="BK169" i="43"/>
  <c r="J169" i="43"/>
  <c r="BE169" i="43"/>
  <c r="BI168" i="43"/>
  <c r="BH168" i="43"/>
  <c r="BG168" i="43"/>
  <c r="BF168" i="43"/>
  <c r="T168" i="43"/>
  <c r="R168" i="43"/>
  <c r="P168" i="43"/>
  <c r="BK168" i="43"/>
  <c r="J168" i="43"/>
  <c r="BE168" i="43"/>
  <c r="BI166" i="43"/>
  <c r="BH166" i="43"/>
  <c r="BG166" i="43"/>
  <c r="BF166" i="43"/>
  <c r="T166" i="43"/>
  <c r="R166" i="43"/>
  <c r="P166" i="43"/>
  <c r="BK166" i="43"/>
  <c r="J166" i="43"/>
  <c r="BE166" i="43"/>
  <c r="BI165" i="43"/>
  <c r="BH165" i="43"/>
  <c r="BG165" i="43"/>
  <c r="BF165" i="43"/>
  <c r="T165" i="43"/>
  <c r="R165" i="43"/>
  <c r="P165" i="43"/>
  <c r="BK165" i="43"/>
  <c r="J165" i="43"/>
  <c r="BE165" i="43"/>
  <c r="BI164" i="43"/>
  <c r="BH164" i="43"/>
  <c r="BG164" i="43"/>
  <c r="BF164" i="43"/>
  <c r="T164" i="43"/>
  <c r="R164" i="43"/>
  <c r="P164" i="43"/>
  <c r="BK164" i="43"/>
  <c r="J164" i="43"/>
  <c r="BE164" i="43"/>
  <c r="BI160" i="43"/>
  <c r="BH160" i="43"/>
  <c r="BG160" i="43"/>
  <c r="BF160" i="43"/>
  <c r="T160" i="43"/>
  <c r="T159" i="43"/>
  <c r="R160" i="43"/>
  <c r="R159" i="43"/>
  <c r="P160" i="43"/>
  <c r="P159" i="43"/>
  <c r="BK160" i="43"/>
  <c r="BK159" i="43"/>
  <c r="J159" i="43"/>
  <c r="J160" i="43"/>
  <c r="BE160" i="43"/>
  <c r="J69" i="43"/>
  <c r="BI156" i="43"/>
  <c r="BH156" i="43"/>
  <c r="BG156" i="43"/>
  <c r="BF156" i="43"/>
  <c r="T156" i="43"/>
  <c r="R156" i="43"/>
  <c r="P156" i="43"/>
  <c r="BK156" i="43"/>
  <c r="J156" i="43"/>
  <c r="BE156" i="43"/>
  <c r="BI155" i="43"/>
  <c r="BH155" i="43"/>
  <c r="BG155" i="43"/>
  <c r="BF155" i="43"/>
  <c r="T155" i="43"/>
  <c r="R155" i="43"/>
  <c r="P155" i="43"/>
  <c r="BK155" i="43"/>
  <c r="J155" i="43"/>
  <c r="BE155" i="43"/>
  <c r="BI154" i="43"/>
  <c r="BH154" i="43"/>
  <c r="BG154" i="43"/>
  <c r="BF154" i="43"/>
  <c r="T154" i="43"/>
  <c r="R154" i="43"/>
  <c r="P154" i="43"/>
  <c r="BK154" i="43"/>
  <c r="J154" i="43"/>
  <c r="BE154" i="43"/>
  <c r="BI152" i="43"/>
  <c r="BH152" i="43"/>
  <c r="BG152" i="43"/>
  <c r="BF152" i="43"/>
  <c r="T152" i="43"/>
  <c r="R152" i="43"/>
  <c r="P152" i="43"/>
  <c r="BK152" i="43"/>
  <c r="J152" i="43"/>
  <c r="BE152" i="43"/>
  <c r="BI151" i="43"/>
  <c r="BH151" i="43"/>
  <c r="BG151" i="43"/>
  <c r="BF151" i="43"/>
  <c r="T151" i="43"/>
  <c r="R151" i="43"/>
  <c r="P151" i="43"/>
  <c r="BK151" i="43"/>
  <c r="J151" i="43"/>
  <c r="BE151" i="43"/>
  <c r="BI150" i="43"/>
  <c r="BH150" i="43"/>
  <c r="BG150" i="43"/>
  <c r="BF150" i="43"/>
  <c r="T150" i="43"/>
  <c r="R150" i="43"/>
  <c r="P150" i="43"/>
  <c r="BK150" i="43"/>
  <c r="J150" i="43"/>
  <c r="BE150" i="43"/>
  <c r="BI147" i="43"/>
  <c r="BH147" i="43"/>
  <c r="BG147" i="43"/>
  <c r="BF147" i="43"/>
  <c r="T147" i="43"/>
  <c r="R147" i="43"/>
  <c r="P147" i="43"/>
  <c r="BK147" i="43"/>
  <c r="J147" i="43"/>
  <c r="BE147" i="43"/>
  <c r="BI144" i="43"/>
  <c r="BH144" i="43"/>
  <c r="BG144" i="43"/>
  <c r="BF144" i="43"/>
  <c r="T144" i="43"/>
  <c r="R144" i="43"/>
  <c r="P144" i="43"/>
  <c r="BK144" i="43"/>
  <c r="J144" i="43"/>
  <c r="BE144" i="43"/>
  <c r="BI143" i="43"/>
  <c r="BH143" i="43"/>
  <c r="BG143" i="43"/>
  <c r="BF143" i="43"/>
  <c r="T143" i="43"/>
  <c r="R143" i="43"/>
  <c r="P143" i="43"/>
  <c r="BK143" i="43"/>
  <c r="J143" i="43"/>
  <c r="BE143" i="43"/>
  <c r="BI139" i="43"/>
  <c r="BH139" i="43"/>
  <c r="BG139" i="43"/>
  <c r="BF139" i="43"/>
  <c r="T139" i="43"/>
  <c r="R139" i="43"/>
  <c r="P139" i="43"/>
  <c r="BK139" i="43"/>
  <c r="J139" i="43"/>
  <c r="BE139" i="43"/>
  <c r="BI135" i="43"/>
  <c r="BH135" i="43"/>
  <c r="BG135" i="43"/>
  <c r="BF135" i="43"/>
  <c r="T135" i="43"/>
  <c r="R135" i="43"/>
  <c r="P135" i="43"/>
  <c r="BK135" i="43"/>
  <c r="J135" i="43"/>
  <c r="BE135" i="43"/>
  <c r="BI131" i="43"/>
  <c r="BH131" i="43"/>
  <c r="BG131" i="43"/>
  <c r="BF131" i="43"/>
  <c r="T131" i="43"/>
  <c r="R131" i="43"/>
  <c r="P131" i="43"/>
  <c r="BK131" i="43"/>
  <c r="J131" i="43"/>
  <c r="BE131" i="43"/>
  <c r="BI127" i="43"/>
  <c r="BH127" i="43"/>
  <c r="BG127" i="43"/>
  <c r="BF127" i="43"/>
  <c r="T127" i="43"/>
  <c r="R127" i="43"/>
  <c r="P127" i="43"/>
  <c r="BK127" i="43"/>
  <c r="J127" i="43"/>
  <c r="BE127" i="43"/>
  <c r="BI123" i="43"/>
  <c r="BH123" i="43"/>
  <c r="BG123" i="43"/>
  <c r="BF123" i="43"/>
  <c r="T123" i="43"/>
  <c r="R123" i="43"/>
  <c r="P123" i="43"/>
  <c r="BK123" i="43"/>
  <c r="J123" i="43"/>
  <c r="BE123" i="43"/>
  <c r="BI122" i="43"/>
  <c r="BH122" i="43"/>
  <c r="BG122" i="43"/>
  <c r="BF122" i="43"/>
  <c r="T122" i="43"/>
  <c r="R122" i="43"/>
  <c r="P122" i="43"/>
  <c r="BK122" i="43"/>
  <c r="J122" i="43"/>
  <c r="BE122" i="43"/>
  <c r="BI119" i="43"/>
  <c r="BH119" i="43"/>
  <c r="BG119" i="43"/>
  <c r="BF119" i="43"/>
  <c r="T119" i="43"/>
  <c r="R119" i="43"/>
  <c r="P119" i="43"/>
  <c r="BK119" i="43"/>
  <c r="J119" i="43"/>
  <c r="BE119" i="43"/>
  <c r="BI115" i="43"/>
  <c r="BH115" i="43"/>
  <c r="BG115" i="43"/>
  <c r="BF115" i="43"/>
  <c r="T115" i="43"/>
  <c r="R115" i="43"/>
  <c r="P115" i="43"/>
  <c r="BK115" i="43"/>
  <c r="J115" i="43"/>
  <c r="BE115" i="43"/>
  <c r="BI110" i="43"/>
  <c r="BH110" i="43"/>
  <c r="BG110" i="43"/>
  <c r="BF110" i="43"/>
  <c r="T110" i="43"/>
  <c r="R110" i="43"/>
  <c r="P110" i="43"/>
  <c r="BK110" i="43"/>
  <c r="J110" i="43"/>
  <c r="BE110" i="43"/>
  <c r="BI106" i="43"/>
  <c r="BH106" i="43"/>
  <c r="BG106" i="43"/>
  <c r="BF106" i="43"/>
  <c r="T106" i="43"/>
  <c r="R106" i="43"/>
  <c r="P106" i="43"/>
  <c r="BK106" i="43"/>
  <c r="J106" i="43"/>
  <c r="BE106" i="43"/>
  <c r="BI104" i="43"/>
  <c r="BH104" i="43"/>
  <c r="BG104" i="43"/>
  <c r="BF104" i="43"/>
  <c r="T104" i="43"/>
  <c r="R104" i="43"/>
  <c r="P104" i="43"/>
  <c r="BK104" i="43"/>
  <c r="J104" i="43"/>
  <c r="BE104" i="43"/>
  <c r="BI103" i="43"/>
  <c r="BH103" i="43"/>
  <c r="BG103" i="43"/>
  <c r="BF103" i="43"/>
  <c r="T103" i="43"/>
  <c r="R103" i="43"/>
  <c r="P103" i="43"/>
  <c r="BK103" i="43"/>
  <c r="J103" i="43"/>
  <c r="BE103" i="43"/>
  <c r="BI101" i="43"/>
  <c r="BH101" i="43"/>
  <c r="BG101" i="43"/>
  <c r="BF101" i="43"/>
  <c r="T101" i="43"/>
  <c r="R101" i="43"/>
  <c r="P101" i="43"/>
  <c r="BK101" i="43"/>
  <c r="J101" i="43"/>
  <c r="BE101" i="43"/>
  <c r="BI100" i="43"/>
  <c r="F41" i="43"/>
  <c r="BD108" i="1"/>
  <c r="BH100" i="43"/>
  <c r="F40" i="43"/>
  <c r="BC108" i="1"/>
  <c r="BG100" i="43"/>
  <c r="F39" i="43"/>
  <c r="BB108" i="1"/>
  <c r="BF100" i="43"/>
  <c r="J38" i="43"/>
  <c r="AW108" i="1"/>
  <c r="F38" i="43"/>
  <c r="BA108" i="1"/>
  <c r="T100" i="43"/>
  <c r="T99" i="43"/>
  <c r="T98" i="43"/>
  <c r="R100" i="43"/>
  <c r="R99" i="43"/>
  <c r="R98" i="43"/>
  <c r="P100" i="43"/>
  <c r="P99" i="43"/>
  <c r="P98" i="43"/>
  <c r="AU108" i="1"/>
  <c r="BK100" i="43"/>
  <c r="BK99" i="43"/>
  <c r="J99" i="43"/>
  <c r="BK98" i="43"/>
  <c r="J98" i="43"/>
  <c r="J67" i="43"/>
  <c r="J34" i="43"/>
  <c r="AG108" i="1"/>
  <c r="J100" i="43"/>
  <c r="BE100" i="43"/>
  <c r="J37" i="43"/>
  <c r="AV108" i="1"/>
  <c r="F37" i="43"/>
  <c r="AZ108" i="1"/>
  <c r="J68" i="43"/>
  <c r="F92" i="43"/>
  <c r="E90" i="43"/>
  <c r="F60" i="43"/>
  <c r="E58" i="43"/>
  <c r="J43" i="43"/>
  <c r="J28" i="43"/>
  <c r="E28" i="43"/>
  <c r="J95" i="43"/>
  <c r="J63" i="43"/>
  <c r="J27" i="43"/>
  <c r="J25" i="43"/>
  <c r="E25" i="43"/>
  <c r="J94" i="43"/>
  <c r="J62" i="43"/>
  <c r="J24" i="43"/>
  <c r="J22" i="43"/>
  <c r="E22" i="43"/>
  <c r="F95" i="43"/>
  <c r="F63" i="43"/>
  <c r="J21" i="43"/>
  <c r="J19" i="43"/>
  <c r="E19" i="43"/>
  <c r="F94" i="43"/>
  <c r="F62" i="43"/>
  <c r="J18" i="43"/>
  <c r="J16" i="43"/>
  <c r="J92" i="43"/>
  <c r="J60" i="43"/>
  <c r="E7" i="43"/>
  <c r="E84" i="43"/>
  <c r="E52" i="43"/>
  <c r="J41" i="42"/>
  <c r="J40" i="42"/>
  <c r="AY106" i="1"/>
  <c r="J39" i="42"/>
  <c r="AX106" i="1"/>
  <c r="BI169" i="42"/>
  <c r="BH169" i="42"/>
  <c r="BG169" i="42"/>
  <c r="BF169" i="42"/>
  <c r="T169" i="42"/>
  <c r="R169" i="42"/>
  <c r="P169" i="42"/>
  <c r="BK169" i="42"/>
  <c r="J169" i="42"/>
  <c r="BE169" i="42"/>
  <c r="BI168" i="42"/>
  <c r="BH168" i="42"/>
  <c r="BG168" i="42"/>
  <c r="BF168" i="42"/>
  <c r="T168" i="42"/>
  <c r="R168" i="42"/>
  <c r="P168" i="42"/>
  <c r="BK168" i="42"/>
  <c r="J168" i="42"/>
  <c r="BE168" i="42"/>
  <c r="BI167" i="42"/>
  <c r="BH167" i="42"/>
  <c r="BG167" i="42"/>
  <c r="BF167" i="42"/>
  <c r="T167" i="42"/>
  <c r="T166" i="42"/>
  <c r="R167" i="42"/>
  <c r="R166" i="42"/>
  <c r="P167" i="42"/>
  <c r="P166" i="42"/>
  <c r="BK167" i="42"/>
  <c r="BK166" i="42"/>
  <c r="J166" i="42"/>
  <c r="J167" i="42"/>
  <c r="BE167" i="42"/>
  <c r="J74" i="42"/>
  <c r="BI165" i="42"/>
  <c r="BH165" i="42"/>
  <c r="BG165" i="42"/>
  <c r="BF165" i="42"/>
  <c r="T165" i="42"/>
  <c r="T164" i="42"/>
  <c r="R165" i="42"/>
  <c r="R164" i="42"/>
  <c r="P165" i="42"/>
  <c r="P164" i="42"/>
  <c r="BK165" i="42"/>
  <c r="BK164" i="42"/>
  <c r="J164" i="42"/>
  <c r="J165" i="42"/>
  <c r="BE165" i="42"/>
  <c r="J73" i="42"/>
  <c r="BI163" i="42"/>
  <c r="BH163" i="42"/>
  <c r="BG163" i="42"/>
  <c r="BF163" i="42"/>
  <c r="T163" i="42"/>
  <c r="T162" i="42"/>
  <c r="R163" i="42"/>
  <c r="R162" i="42"/>
  <c r="P163" i="42"/>
  <c r="P162" i="42"/>
  <c r="BK163" i="42"/>
  <c r="BK162" i="42"/>
  <c r="J162" i="42"/>
  <c r="J163" i="42"/>
  <c r="BE163" i="42"/>
  <c r="J72" i="42"/>
  <c r="BI161" i="42"/>
  <c r="BH161" i="42"/>
  <c r="BG161" i="42"/>
  <c r="BF161" i="42"/>
  <c r="T161" i="42"/>
  <c r="R161" i="42"/>
  <c r="P161" i="42"/>
  <c r="BK161" i="42"/>
  <c r="J161" i="42"/>
  <c r="BE161" i="42"/>
  <c r="BI160" i="42"/>
  <c r="BH160" i="42"/>
  <c r="BG160" i="42"/>
  <c r="BF160" i="42"/>
  <c r="T160" i="42"/>
  <c r="T159" i="42"/>
  <c r="R160" i="42"/>
  <c r="R159" i="42"/>
  <c r="P160" i="42"/>
  <c r="P159" i="42"/>
  <c r="BK160" i="42"/>
  <c r="BK159" i="42"/>
  <c r="J159" i="42"/>
  <c r="J160" i="42"/>
  <c r="BE160" i="42"/>
  <c r="J71" i="42"/>
  <c r="BI158" i="42"/>
  <c r="BH158" i="42"/>
  <c r="BG158" i="42"/>
  <c r="BF158" i="42"/>
  <c r="T158" i="42"/>
  <c r="R158" i="42"/>
  <c r="P158" i="42"/>
  <c r="BK158" i="42"/>
  <c r="J158" i="42"/>
  <c r="BE158" i="42"/>
  <c r="BI157" i="42"/>
  <c r="BH157" i="42"/>
  <c r="BG157" i="42"/>
  <c r="BF157" i="42"/>
  <c r="T157" i="42"/>
  <c r="T156" i="42"/>
  <c r="R157" i="42"/>
  <c r="R156" i="42"/>
  <c r="P157" i="42"/>
  <c r="P156" i="42"/>
  <c r="BK157" i="42"/>
  <c r="BK156" i="42"/>
  <c r="J156" i="42"/>
  <c r="J157" i="42"/>
  <c r="BE157" i="42"/>
  <c r="J70" i="42"/>
  <c r="BI153" i="42"/>
  <c r="BH153" i="42"/>
  <c r="BG153" i="42"/>
  <c r="BF153" i="42"/>
  <c r="T153" i="42"/>
  <c r="R153" i="42"/>
  <c r="P153" i="42"/>
  <c r="BK153" i="42"/>
  <c r="J153" i="42"/>
  <c r="BE153" i="42"/>
  <c r="BI150" i="42"/>
  <c r="BH150" i="42"/>
  <c r="BG150" i="42"/>
  <c r="BF150" i="42"/>
  <c r="T150" i="42"/>
  <c r="R150" i="42"/>
  <c r="P150" i="42"/>
  <c r="BK150" i="42"/>
  <c r="J150" i="42"/>
  <c r="BE150" i="42"/>
  <c r="BI149" i="42"/>
  <c r="BH149" i="42"/>
  <c r="BG149" i="42"/>
  <c r="BF149" i="42"/>
  <c r="T149" i="42"/>
  <c r="R149" i="42"/>
  <c r="P149" i="42"/>
  <c r="BK149" i="42"/>
  <c r="J149" i="42"/>
  <c r="BE149" i="42"/>
  <c r="BI147" i="42"/>
  <c r="BH147" i="42"/>
  <c r="BG147" i="42"/>
  <c r="BF147" i="42"/>
  <c r="T147" i="42"/>
  <c r="R147" i="42"/>
  <c r="P147" i="42"/>
  <c r="BK147" i="42"/>
  <c r="J147" i="42"/>
  <c r="BE147" i="42"/>
  <c r="BI143" i="42"/>
  <c r="BH143" i="42"/>
  <c r="BG143" i="42"/>
  <c r="BF143" i="42"/>
  <c r="T143" i="42"/>
  <c r="T142" i="42"/>
  <c r="R143" i="42"/>
  <c r="R142" i="42"/>
  <c r="P143" i="42"/>
  <c r="P142" i="42"/>
  <c r="BK143" i="42"/>
  <c r="BK142" i="42"/>
  <c r="J142" i="42"/>
  <c r="J143" i="42"/>
  <c r="BE143" i="42"/>
  <c r="J69" i="42"/>
  <c r="BI141" i="42"/>
  <c r="BH141" i="42"/>
  <c r="BG141" i="42"/>
  <c r="BF141" i="42"/>
  <c r="T141" i="42"/>
  <c r="R141" i="42"/>
  <c r="P141" i="42"/>
  <c r="BK141" i="42"/>
  <c r="J141" i="42"/>
  <c r="BE141" i="42"/>
  <c r="BI140" i="42"/>
  <c r="BH140" i="42"/>
  <c r="BG140" i="42"/>
  <c r="BF140" i="42"/>
  <c r="T140" i="42"/>
  <c r="R140" i="42"/>
  <c r="P140" i="42"/>
  <c r="BK140" i="42"/>
  <c r="J140" i="42"/>
  <c r="BE140" i="42"/>
  <c r="BI138" i="42"/>
  <c r="BH138" i="42"/>
  <c r="BG138" i="42"/>
  <c r="BF138" i="42"/>
  <c r="T138" i="42"/>
  <c r="R138" i="42"/>
  <c r="P138" i="42"/>
  <c r="BK138" i="42"/>
  <c r="J138" i="42"/>
  <c r="BE138" i="42"/>
  <c r="BI137" i="42"/>
  <c r="BH137" i="42"/>
  <c r="BG137" i="42"/>
  <c r="BF137" i="42"/>
  <c r="T137" i="42"/>
  <c r="R137" i="42"/>
  <c r="P137" i="42"/>
  <c r="BK137" i="42"/>
  <c r="J137" i="42"/>
  <c r="BE137" i="42"/>
  <c r="BI134" i="42"/>
  <c r="BH134" i="42"/>
  <c r="BG134" i="42"/>
  <c r="BF134" i="42"/>
  <c r="T134" i="42"/>
  <c r="R134" i="42"/>
  <c r="P134" i="42"/>
  <c r="BK134" i="42"/>
  <c r="J134" i="42"/>
  <c r="BE134" i="42"/>
  <c r="BI131" i="42"/>
  <c r="BH131" i="42"/>
  <c r="BG131" i="42"/>
  <c r="BF131" i="42"/>
  <c r="T131" i="42"/>
  <c r="R131" i="42"/>
  <c r="P131" i="42"/>
  <c r="BK131" i="42"/>
  <c r="J131" i="42"/>
  <c r="BE131" i="42"/>
  <c r="BI130" i="42"/>
  <c r="BH130" i="42"/>
  <c r="BG130" i="42"/>
  <c r="BF130" i="42"/>
  <c r="T130" i="42"/>
  <c r="R130" i="42"/>
  <c r="P130" i="42"/>
  <c r="BK130" i="42"/>
  <c r="J130" i="42"/>
  <c r="BE130" i="42"/>
  <c r="BI126" i="42"/>
  <c r="BH126" i="42"/>
  <c r="BG126" i="42"/>
  <c r="BF126" i="42"/>
  <c r="T126" i="42"/>
  <c r="R126" i="42"/>
  <c r="P126" i="42"/>
  <c r="BK126" i="42"/>
  <c r="J126" i="42"/>
  <c r="BE126" i="42"/>
  <c r="BI122" i="42"/>
  <c r="BH122" i="42"/>
  <c r="BG122" i="42"/>
  <c r="BF122" i="42"/>
  <c r="T122" i="42"/>
  <c r="R122" i="42"/>
  <c r="P122" i="42"/>
  <c r="BK122" i="42"/>
  <c r="J122" i="42"/>
  <c r="BE122" i="42"/>
  <c r="BI117" i="42"/>
  <c r="BH117" i="42"/>
  <c r="BG117" i="42"/>
  <c r="BF117" i="42"/>
  <c r="T117" i="42"/>
  <c r="R117" i="42"/>
  <c r="P117" i="42"/>
  <c r="BK117" i="42"/>
  <c r="J117" i="42"/>
  <c r="BE117" i="42"/>
  <c r="BI114" i="42"/>
  <c r="BH114" i="42"/>
  <c r="BG114" i="42"/>
  <c r="BF114" i="42"/>
  <c r="T114" i="42"/>
  <c r="R114" i="42"/>
  <c r="P114" i="42"/>
  <c r="BK114" i="42"/>
  <c r="J114" i="42"/>
  <c r="BE114" i="42"/>
  <c r="BI109" i="42"/>
  <c r="BH109" i="42"/>
  <c r="BG109" i="42"/>
  <c r="BF109" i="42"/>
  <c r="T109" i="42"/>
  <c r="R109" i="42"/>
  <c r="P109" i="42"/>
  <c r="BK109" i="42"/>
  <c r="J109" i="42"/>
  <c r="BE109" i="42"/>
  <c r="BI102" i="42"/>
  <c r="BH102" i="42"/>
  <c r="BG102" i="42"/>
  <c r="BF102" i="42"/>
  <c r="T102" i="42"/>
  <c r="R102" i="42"/>
  <c r="P102" i="42"/>
  <c r="BK102" i="42"/>
  <c r="J102" i="42"/>
  <c r="BE102" i="42"/>
  <c r="BI100" i="42"/>
  <c r="F41" i="42"/>
  <c r="BD106" i="1"/>
  <c r="BH100" i="42"/>
  <c r="F40" i="42"/>
  <c r="BC106" i="1"/>
  <c r="BG100" i="42"/>
  <c r="F39" i="42"/>
  <c r="BB106" i="1"/>
  <c r="BF100" i="42"/>
  <c r="J38" i="42"/>
  <c r="AW106" i="1"/>
  <c r="F38" i="42"/>
  <c r="BA106" i="1"/>
  <c r="T100" i="42"/>
  <c r="T99" i="42"/>
  <c r="T98" i="42"/>
  <c r="R100" i="42"/>
  <c r="R99" i="42"/>
  <c r="R98" i="42"/>
  <c r="P100" i="42"/>
  <c r="P99" i="42"/>
  <c r="P98" i="42"/>
  <c r="AU106" i="1"/>
  <c r="BK100" i="42"/>
  <c r="BK99" i="42"/>
  <c r="J99" i="42"/>
  <c r="BK98" i="42"/>
  <c r="J98" i="42"/>
  <c r="J67" i="42"/>
  <c r="J34" i="42"/>
  <c r="AG106" i="1"/>
  <c r="J100" i="42"/>
  <c r="BE100" i="42"/>
  <c r="J37" i="42"/>
  <c r="AV106" i="1"/>
  <c r="F37" i="42"/>
  <c r="AZ106" i="1"/>
  <c r="J68" i="42"/>
  <c r="F92" i="42"/>
  <c r="E90" i="42"/>
  <c r="F60" i="42"/>
  <c r="E58" i="42"/>
  <c r="J43" i="42"/>
  <c r="J28" i="42"/>
  <c r="E28" i="42"/>
  <c r="J95" i="42"/>
  <c r="J63" i="42"/>
  <c r="J27" i="42"/>
  <c r="J25" i="42"/>
  <c r="E25" i="42"/>
  <c r="J94" i="42"/>
  <c r="J62" i="42"/>
  <c r="J24" i="42"/>
  <c r="J22" i="42"/>
  <c r="E22" i="42"/>
  <c r="F95" i="42"/>
  <c r="F63" i="42"/>
  <c r="J21" i="42"/>
  <c r="J19" i="42"/>
  <c r="E19" i="42"/>
  <c r="F94" i="42"/>
  <c r="F62" i="42"/>
  <c r="J18" i="42"/>
  <c r="J16" i="42"/>
  <c r="J92" i="42"/>
  <c r="J60" i="42"/>
  <c r="E7" i="42"/>
  <c r="E84" i="42"/>
  <c r="E52" i="42"/>
  <c r="J41" i="41"/>
  <c r="J40" i="41"/>
  <c r="AY105" i="1"/>
  <c r="J39" i="41"/>
  <c r="AX105" i="1"/>
  <c r="BI242" i="41"/>
  <c r="BH242" i="41"/>
  <c r="BG242" i="41"/>
  <c r="BF242" i="41"/>
  <c r="T242" i="41"/>
  <c r="R242" i="41"/>
  <c r="P242" i="41"/>
  <c r="BK242" i="41"/>
  <c r="J242" i="41"/>
  <c r="BE242" i="41"/>
  <c r="BI241" i="41"/>
  <c r="BH241" i="41"/>
  <c r="BG241" i="41"/>
  <c r="BF241" i="41"/>
  <c r="T241" i="41"/>
  <c r="R241" i="41"/>
  <c r="P241" i="41"/>
  <c r="BK241" i="41"/>
  <c r="J241" i="41"/>
  <c r="BE241" i="41"/>
  <c r="BI240" i="41"/>
  <c r="BH240" i="41"/>
  <c r="BG240" i="41"/>
  <c r="BF240" i="41"/>
  <c r="T240" i="41"/>
  <c r="T239" i="41"/>
  <c r="R240" i="41"/>
  <c r="R239" i="41"/>
  <c r="P240" i="41"/>
  <c r="P239" i="41"/>
  <c r="BK240" i="41"/>
  <c r="BK239" i="41"/>
  <c r="J239" i="41"/>
  <c r="J240" i="41"/>
  <c r="BE240" i="41"/>
  <c r="J79" i="41"/>
  <c r="BI237" i="41"/>
  <c r="BH237" i="41"/>
  <c r="BG237" i="41"/>
  <c r="BF237" i="41"/>
  <c r="T237" i="41"/>
  <c r="T236" i="41"/>
  <c r="R237" i="41"/>
  <c r="R236" i="41"/>
  <c r="P237" i="41"/>
  <c r="P236" i="41"/>
  <c r="BK237" i="41"/>
  <c r="BK236" i="41"/>
  <c r="J236" i="41"/>
  <c r="J237" i="41"/>
  <c r="BE237" i="41"/>
  <c r="J78" i="41"/>
  <c r="BI235" i="41"/>
  <c r="BH235" i="41"/>
  <c r="BG235" i="41"/>
  <c r="BF235" i="41"/>
  <c r="T235" i="41"/>
  <c r="T234" i="41"/>
  <c r="R235" i="41"/>
  <c r="R234" i="41"/>
  <c r="P235" i="41"/>
  <c r="P234" i="41"/>
  <c r="BK235" i="41"/>
  <c r="BK234" i="41"/>
  <c r="J234" i="41"/>
  <c r="J235" i="41"/>
  <c r="BE235" i="41"/>
  <c r="J77" i="41"/>
  <c r="BI233" i="41"/>
  <c r="BH233" i="41"/>
  <c r="BG233" i="41"/>
  <c r="BF233" i="41"/>
  <c r="T233" i="41"/>
  <c r="R233" i="41"/>
  <c r="P233" i="41"/>
  <c r="BK233" i="41"/>
  <c r="J233" i="41"/>
  <c r="BE233" i="41"/>
  <c r="BI232" i="41"/>
  <c r="BH232" i="41"/>
  <c r="BG232" i="41"/>
  <c r="BF232" i="41"/>
  <c r="T232" i="41"/>
  <c r="R232" i="41"/>
  <c r="P232" i="41"/>
  <c r="BK232" i="41"/>
  <c r="J232" i="41"/>
  <c r="BE232" i="41"/>
  <c r="BI231" i="41"/>
  <c r="BH231" i="41"/>
  <c r="BG231" i="41"/>
  <c r="BF231" i="41"/>
  <c r="T231" i="41"/>
  <c r="T230" i="41"/>
  <c r="R231" i="41"/>
  <c r="R230" i="41"/>
  <c r="P231" i="41"/>
  <c r="P230" i="41"/>
  <c r="BK231" i="41"/>
  <c r="BK230" i="41"/>
  <c r="J230" i="41"/>
  <c r="J231" i="41"/>
  <c r="BE231" i="41"/>
  <c r="J76" i="41"/>
  <c r="BI229" i="41"/>
  <c r="BH229" i="41"/>
  <c r="BG229" i="41"/>
  <c r="BF229" i="41"/>
  <c r="T229" i="41"/>
  <c r="R229" i="41"/>
  <c r="P229" i="41"/>
  <c r="BK229" i="41"/>
  <c r="J229" i="41"/>
  <c r="BE229" i="41"/>
  <c r="BI227" i="41"/>
  <c r="BH227" i="41"/>
  <c r="BG227" i="41"/>
  <c r="BF227" i="41"/>
  <c r="T227" i="41"/>
  <c r="R227" i="41"/>
  <c r="P227" i="41"/>
  <c r="BK227" i="41"/>
  <c r="J227" i="41"/>
  <c r="BE227" i="41"/>
  <c r="BI226" i="41"/>
  <c r="BH226" i="41"/>
  <c r="BG226" i="41"/>
  <c r="BF226" i="41"/>
  <c r="T226" i="41"/>
  <c r="R226" i="41"/>
  <c r="P226" i="41"/>
  <c r="BK226" i="41"/>
  <c r="J226" i="41"/>
  <c r="BE226" i="41"/>
  <c r="BI225" i="41"/>
  <c r="BH225" i="41"/>
  <c r="BG225" i="41"/>
  <c r="BF225" i="41"/>
  <c r="T225" i="41"/>
  <c r="T224" i="41"/>
  <c r="R225" i="41"/>
  <c r="R224" i="41"/>
  <c r="P225" i="41"/>
  <c r="P224" i="41"/>
  <c r="BK225" i="41"/>
  <c r="BK224" i="41"/>
  <c r="J224" i="41"/>
  <c r="J225" i="41"/>
  <c r="BE225" i="41"/>
  <c r="J75" i="41"/>
  <c r="BI223" i="41"/>
  <c r="BH223" i="41"/>
  <c r="BG223" i="41"/>
  <c r="BF223" i="41"/>
  <c r="T223" i="41"/>
  <c r="R223" i="41"/>
  <c r="P223" i="41"/>
  <c r="BK223" i="41"/>
  <c r="J223" i="41"/>
  <c r="BE223" i="41"/>
  <c r="BI222" i="41"/>
  <c r="BH222" i="41"/>
  <c r="BG222" i="41"/>
  <c r="BF222" i="41"/>
  <c r="T222" i="41"/>
  <c r="R222" i="41"/>
  <c r="P222" i="41"/>
  <c r="BK222" i="41"/>
  <c r="J222" i="41"/>
  <c r="BE222" i="41"/>
  <c r="BI221" i="41"/>
  <c r="BH221" i="41"/>
  <c r="BG221" i="41"/>
  <c r="BF221" i="41"/>
  <c r="T221" i="41"/>
  <c r="R221" i="41"/>
  <c r="P221" i="41"/>
  <c r="BK221" i="41"/>
  <c r="J221" i="41"/>
  <c r="BE221" i="41"/>
  <c r="BI220" i="41"/>
  <c r="BH220" i="41"/>
  <c r="BG220" i="41"/>
  <c r="BF220" i="41"/>
  <c r="T220" i="41"/>
  <c r="T219" i="41"/>
  <c r="R220" i="41"/>
  <c r="R219" i="41"/>
  <c r="P220" i="41"/>
  <c r="P219" i="41"/>
  <c r="BK220" i="41"/>
  <c r="BK219" i="41"/>
  <c r="J219" i="41"/>
  <c r="J220" i="41"/>
  <c r="BE220" i="41"/>
  <c r="J74" i="41"/>
  <c r="BI218" i="41"/>
  <c r="BH218" i="41"/>
  <c r="BG218" i="41"/>
  <c r="BF218" i="41"/>
  <c r="T218" i="41"/>
  <c r="R218" i="41"/>
  <c r="P218" i="41"/>
  <c r="BK218" i="41"/>
  <c r="J218" i="41"/>
  <c r="BE218" i="41"/>
  <c r="BI217" i="41"/>
  <c r="BH217" i="41"/>
  <c r="BG217" i="41"/>
  <c r="BF217" i="41"/>
  <c r="T217" i="41"/>
  <c r="T216" i="41"/>
  <c r="R217" i="41"/>
  <c r="R216" i="41"/>
  <c r="P217" i="41"/>
  <c r="P216" i="41"/>
  <c r="BK217" i="41"/>
  <c r="BK216" i="41"/>
  <c r="J216" i="41"/>
  <c r="J217" i="41"/>
  <c r="BE217" i="41"/>
  <c r="J73" i="41"/>
  <c r="BI215" i="41"/>
  <c r="BH215" i="41"/>
  <c r="BG215" i="41"/>
  <c r="BF215" i="41"/>
  <c r="T215" i="41"/>
  <c r="R215" i="41"/>
  <c r="P215" i="41"/>
  <c r="BK215" i="41"/>
  <c r="J215" i="41"/>
  <c r="BE215" i="41"/>
  <c r="BI214" i="41"/>
  <c r="BH214" i="41"/>
  <c r="BG214" i="41"/>
  <c r="BF214" i="41"/>
  <c r="T214" i="41"/>
  <c r="R214" i="41"/>
  <c r="P214" i="41"/>
  <c r="BK214" i="41"/>
  <c r="J214" i="41"/>
  <c r="BE214" i="41"/>
  <c r="BI213" i="41"/>
  <c r="BH213" i="41"/>
  <c r="BG213" i="41"/>
  <c r="BF213" i="41"/>
  <c r="T213" i="41"/>
  <c r="R213" i="41"/>
  <c r="P213" i="41"/>
  <c r="BK213" i="41"/>
  <c r="J213" i="41"/>
  <c r="BE213" i="41"/>
  <c r="BI212" i="41"/>
  <c r="BH212" i="41"/>
  <c r="BG212" i="41"/>
  <c r="BF212" i="41"/>
  <c r="T212" i="41"/>
  <c r="R212" i="41"/>
  <c r="P212" i="41"/>
  <c r="BK212" i="41"/>
  <c r="J212" i="41"/>
  <c r="BE212" i="41"/>
  <c r="BI211" i="41"/>
  <c r="BH211" i="41"/>
  <c r="BG211" i="41"/>
  <c r="BF211" i="41"/>
  <c r="T211" i="41"/>
  <c r="R211" i="41"/>
  <c r="P211" i="41"/>
  <c r="BK211" i="41"/>
  <c r="J211" i="41"/>
  <c r="BE211" i="41"/>
  <c r="BI210" i="41"/>
  <c r="BH210" i="41"/>
  <c r="BG210" i="41"/>
  <c r="BF210" i="41"/>
  <c r="T210" i="41"/>
  <c r="R210" i="41"/>
  <c r="P210" i="41"/>
  <c r="BK210" i="41"/>
  <c r="J210" i="41"/>
  <c r="BE210" i="41"/>
  <c r="BI209" i="41"/>
  <c r="BH209" i="41"/>
  <c r="BG209" i="41"/>
  <c r="BF209" i="41"/>
  <c r="T209" i="41"/>
  <c r="R209" i="41"/>
  <c r="P209" i="41"/>
  <c r="BK209" i="41"/>
  <c r="J209" i="41"/>
  <c r="BE209" i="41"/>
  <c r="BI208" i="41"/>
  <c r="BH208" i="41"/>
  <c r="BG208" i="41"/>
  <c r="BF208" i="41"/>
  <c r="T208" i="41"/>
  <c r="R208" i="41"/>
  <c r="P208" i="41"/>
  <c r="BK208" i="41"/>
  <c r="J208" i="41"/>
  <c r="BE208" i="41"/>
  <c r="BI207" i="41"/>
  <c r="BH207" i="41"/>
  <c r="BG207" i="41"/>
  <c r="BF207" i="41"/>
  <c r="T207" i="41"/>
  <c r="R207" i="41"/>
  <c r="P207" i="41"/>
  <c r="BK207" i="41"/>
  <c r="J207" i="41"/>
  <c r="BE207" i="41"/>
  <c r="BI206" i="41"/>
  <c r="BH206" i="41"/>
  <c r="BG206" i="41"/>
  <c r="BF206" i="41"/>
  <c r="T206" i="41"/>
  <c r="R206" i="41"/>
  <c r="P206" i="41"/>
  <c r="BK206" i="41"/>
  <c r="J206" i="41"/>
  <c r="BE206" i="41"/>
  <c r="BI205" i="41"/>
  <c r="BH205" i="41"/>
  <c r="BG205" i="41"/>
  <c r="BF205" i="41"/>
  <c r="T205" i="41"/>
  <c r="R205" i="41"/>
  <c r="P205" i="41"/>
  <c r="BK205" i="41"/>
  <c r="J205" i="41"/>
  <c r="BE205" i="41"/>
  <c r="BI204" i="41"/>
  <c r="BH204" i="41"/>
  <c r="BG204" i="41"/>
  <c r="BF204" i="41"/>
  <c r="T204" i="41"/>
  <c r="R204" i="41"/>
  <c r="P204" i="41"/>
  <c r="BK204" i="41"/>
  <c r="J204" i="41"/>
  <c r="BE204" i="41"/>
  <c r="BI203" i="41"/>
  <c r="BH203" i="41"/>
  <c r="BG203" i="41"/>
  <c r="BF203" i="41"/>
  <c r="T203" i="41"/>
  <c r="R203" i="41"/>
  <c r="P203" i="41"/>
  <c r="BK203" i="41"/>
  <c r="J203" i="41"/>
  <c r="BE203" i="41"/>
  <c r="BI202" i="41"/>
  <c r="BH202" i="41"/>
  <c r="BG202" i="41"/>
  <c r="BF202" i="41"/>
  <c r="T202" i="41"/>
  <c r="R202" i="41"/>
  <c r="P202" i="41"/>
  <c r="BK202" i="41"/>
  <c r="J202" i="41"/>
  <c r="BE202" i="41"/>
  <c r="BI201" i="41"/>
  <c r="BH201" i="41"/>
  <c r="BG201" i="41"/>
  <c r="BF201" i="41"/>
  <c r="T201" i="41"/>
  <c r="R201" i="41"/>
  <c r="P201" i="41"/>
  <c r="BK201" i="41"/>
  <c r="J201" i="41"/>
  <c r="BE201" i="41"/>
  <c r="BI200" i="41"/>
  <c r="BH200" i="41"/>
  <c r="BG200" i="41"/>
  <c r="BF200" i="41"/>
  <c r="T200" i="41"/>
  <c r="R200" i="41"/>
  <c r="P200" i="41"/>
  <c r="BK200" i="41"/>
  <c r="J200" i="41"/>
  <c r="BE200" i="41"/>
  <c r="BI199" i="41"/>
  <c r="BH199" i="41"/>
  <c r="BG199" i="41"/>
  <c r="BF199" i="41"/>
  <c r="T199" i="41"/>
  <c r="R199" i="41"/>
  <c r="P199" i="41"/>
  <c r="BK199" i="41"/>
  <c r="J199" i="41"/>
  <c r="BE199" i="41"/>
  <c r="BI198" i="41"/>
  <c r="BH198" i="41"/>
  <c r="BG198" i="41"/>
  <c r="BF198" i="41"/>
  <c r="T198" i="41"/>
  <c r="R198" i="41"/>
  <c r="P198" i="41"/>
  <c r="BK198" i="41"/>
  <c r="J198" i="41"/>
  <c r="BE198" i="41"/>
  <c r="BI197" i="41"/>
  <c r="BH197" i="41"/>
  <c r="BG197" i="41"/>
  <c r="BF197" i="41"/>
  <c r="T197" i="41"/>
  <c r="R197" i="41"/>
  <c r="P197" i="41"/>
  <c r="BK197" i="41"/>
  <c r="J197" i="41"/>
  <c r="BE197" i="41"/>
  <c r="BI196" i="41"/>
  <c r="BH196" i="41"/>
  <c r="BG196" i="41"/>
  <c r="BF196" i="41"/>
  <c r="T196" i="41"/>
  <c r="R196" i="41"/>
  <c r="P196" i="41"/>
  <c r="BK196" i="41"/>
  <c r="J196" i="41"/>
  <c r="BE196" i="41"/>
  <c r="BI195" i="41"/>
  <c r="BH195" i="41"/>
  <c r="BG195" i="41"/>
  <c r="BF195" i="41"/>
  <c r="T195" i="41"/>
  <c r="R195" i="41"/>
  <c r="P195" i="41"/>
  <c r="BK195" i="41"/>
  <c r="J195" i="41"/>
  <c r="BE195" i="41"/>
  <c r="BI194" i="41"/>
  <c r="BH194" i="41"/>
  <c r="BG194" i="41"/>
  <c r="BF194" i="41"/>
  <c r="T194" i="41"/>
  <c r="R194" i="41"/>
  <c r="P194" i="41"/>
  <c r="BK194" i="41"/>
  <c r="J194" i="41"/>
  <c r="BE194" i="41"/>
  <c r="BI193" i="41"/>
  <c r="BH193" i="41"/>
  <c r="BG193" i="41"/>
  <c r="BF193" i="41"/>
  <c r="T193" i="41"/>
  <c r="R193" i="41"/>
  <c r="P193" i="41"/>
  <c r="BK193" i="41"/>
  <c r="J193" i="41"/>
  <c r="BE193" i="41"/>
  <c r="BI192" i="41"/>
  <c r="BH192" i="41"/>
  <c r="BG192" i="41"/>
  <c r="BF192" i="41"/>
  <c r="T192" i="41"/>
  <c r="R192" i="41"/>
  <c r="P192" i="41"/>
  <c r="BK192" i="41"/>
  <c r="J192" i="41"/>
  <c r="BE192" i="41"/>
  <c r="BI191" i="41"/>
  <c r="BH191" i="41"/>
  <c r="BG191" i="41"/>
  <c r="BF191" i="41"/>
  <c r="T191" i="41"/>
  <c r="R191" i="41"/>
  <c r="P191" i="41"/>
  <c r="BK191" i="41"/>
  <c r="J191" i="41"/>
  <c r="BE191" i="41"/>
  <c r="BI190" i="41"/>
  <c r="BH190" i="41"/>
  <c r="BG190" i="41"/>
  <c r="BF190" i="41"/>
  <c r="T190" i="41"/>
  <c r="R190" i="41"/>
  <c r="P190" i="41"/>
  <c r="BK190" i="41"/>
  <c r="J190" i="41"/>
  <c r="BE190" i="41"/>
  <c r="BI189" i="41"/>
  <c r="BH189" i="41"/>
  <c r="BG189" i="41"/>
  <c r="BF189" i="41"/>
  <c r="T189" i="41"/>
  <c r="R189" i="41"/>
  <c r="P189" i="41"/>
  <c r="BK189" i="41"/>
  <c r="J189" i="41"/>
  <c r="BE189" i="41"/>
  <c r="BI188" i="41"/>
  <c r="BH188" i="41"/>
  <c r="BG188" i="41"/>
  <c r="BF188" i="41"/>
  <c r="T188" i="41"/>
  <c r="R188" i="41"/>
  <c r="P188" i="41"/>
  <c r="BK188" i="41"/>
  <c r="J188" i="41"/>
  <c r="BE188" i="41"/>
  <c r="BI187" i="41"/>
  <c r="BH187" i="41"/>
  <c r="BG187" i="41"/>
  <c r="BF187" i="41"/>
  <c r="T187" i="41"/>
  <c r="R187" i="41"/>
  <c r="P187" i="41"/>
  <c r="BK187" i="41"/>
  <c r="J187" i="41"/>
  <c r="BE187" i="41"/>
  <c r="BI186" i="41"/>
  <c r="BH186" i="41"/>
  <c r="BG186" i="41"/>
  <c r="BF186" i="41"/>
  <c r="T186" i="41"/>
  <c r="R186" i="41"/>
  <c r="P186" i="41"/>
  <c r="BK186" i="41"/>
  <c r="J186" i="41"/>
  <c r="BE186" i="41"/>
  <c r="BI185" i="41"/>
  <c r="BH185" i="41"/>
  <c r="BG185" i="41"/>
  <c r="BF185" i="41"/>
  <c r="T185" i="41"/>
  <c r="R185" i="41"/>
  <c r="P185" i="41"/>
  <c r="BK185" i="41"/>
  <c r="J185" i="41"/>
  <c r="BE185" i="41"/>
  <c r="BI184" i="41"/>
  <c r="BH184" i="41"/>
  <c r="BG184" i="41"/>
  <c r="BF184" i="41"/>
  <c r="T184" i="41"/>
  <c r="R184" i="41"/>
  <c r="P184" i="41"/>
  <c r="BK184" i="41"/>
  <c r="J184" i="41"/>
  <c r="BE184" i="41"/>
  <c r="BI183" i="41"/>
  <c r="BH183" i="41"/>
  <c r="BG183" i="41"/>
  <c r="BF183" i="41"/>
  <c r="T183" i="41"/>
  <c r="R183" i="41"/>
  <c r="P183" i="41"/>
  <c r="BK183" i="41"/>
  <c r="J183" i="41"/>
  <c r="BE183" i="41"/>
  <c r="BI182" i="41"/>
  <c r="BH182" i="41"/>
  <c r="BG182" i="41"/>
  <c r="BF182" i="41"/>
  <c r="T182" i="41"/>
  <c r="R182" i="41"/>
  <c r="P182" i="41"/>
  <c r="BK182" i="41"/>
  <c r="J182" i="41"/>
  <c r="BE182" i="41"/>
  <c r="BI181" i="41"/>
  <c r="BH181" i="41"/>
  <c r="BG181" i="41"/>
  <c r="BF181" i="41"/>
  <c r="T181" i="41"/>
  <c r="R181" i="41"/>
  <c r="P181" i="41"/>
  <c r="BK181" i="41"/>
  <c r="J181" i="41"/>
  <c r="BE181" i="41"/>
  <c r="BI180" i="41"/>
  <c r="BH180" i="41"/>
  <c r="BG180" i="41"/>
  <c r="BF180" i="41"/>
  <c r="T180" i="41"/>
  <c r="R180" i="41"/>
  <c r="P180" i="41"/>
  <c r="BK180" i="41"/>
  <c r="J180" i="41"/>
  <c r="BE180" i="41"/>
  <c r="BI179" i="41"/>
  <c r="BH179" i="41"/>
  <c r="BG179" i="41"/>
  <c r="BF179" i="41"/>
  <c r="T179" i="41"/>
  <c r="T178" i="41"/>
  <c r="R179" i="41"/>
  <c r="R178" i="41"/>
  <c r="P179" i="41"/>
  <c r="P178" i="41"/>
  <c r="BK179" i="41"/>
  <c r="BK178" i="41"/>
  <c r="J178" i="41"/>
  <c r="J179" i="41"/>
  <c r="BE179" i="41"/>
  <c r="J72" i="41"/>
  <c r="BI177" i="41"/>
  <c r="BH177" i="41"/>
  <c r="BG177" i="41"/>
  <c r="BF177" i="41"/>
  <c r="T177" i="41"/>
  <c r="R177" i="41"/>
  <c r="P177" i="41"/>
  <c r="BK177" i="41"/>
  <c r="J177" i="41"/>
  <c r="BE177" i="41"/>
  <c r="BI175" i="41"/>
  <c r="BH175" i="41"/>
  <c r="BG175" i="41"/>
  <c r="BF175" i="41"/>
  <c r="T175" i="41"/>
  <c r="R175" i="41"/>
  <c r="P175" i="41"/>
  <c r="BK175" i="41"/>
  <c r="J175" i="41"/>
  <c r="BE175" i="41"/>
  <c r="BI173" i="41"/>
  <c r="BH173" i="41"/>
  <c r="BG173" i="41"/>
  <c r="BF173" i="41"/>
  <c r="T173" i="41"/>
  <c r="R173" i="41"/>
  <c r="P173" i="41"/>
  <c r="BK173" i="41"/>
  <c r="J173" i="41"/>
  <c r="BE173" i="41"/>
  <c r="BI172" i="41"/>
  <c r="BH172" i="41"/>
  <c r="BG172" i="41"/>
  <c r="BF172" i="41"/>
  <c r="T172" i="41"/>
  <c r="R172" i="41"/>
  <c r="P172" i="41"/>
  <c r="BK172" i="41"/>
  <c r="J172" i="41"/>
  <c r="BE172" i="41"/>
  <c r="BI171" i="41"/>
  <c r="BH171" i="41"/>
  <c r="BG171" i="41"/>
  <c r="BF171" i="41"/>
  <c r="T171" i="41"/>
  <c r="T170" i="41"/>
  <c r="R171" i="41"/>
  <c r="R170" i="41"/>
  <c r="P171" i="41"/>
  <c r="P170" i="41"/>
  <c r="BK171" i="41"/>
  <c r="BK170" i="41"/>
  <c r="J170" i="41"/>
  <c r="J171" i="41"/>
  <c r="BE171" i="41"/>
  <c r="J71" i="41"/>
  <c r="BI169" i="41"/>
  <c r="BH169" i="41"/>
  <c r="BG169" i="41"/>
  <c r="BF169" i="41"/>
  <c r="T169" i="41"/>
  <c r="R169" i="41"/>
  <c r="P169" i="41"/>
  <c r="BK169" i="41"/>
  <c r="J169" i="41"/>
  <c r="BE169" i="41"/>
  <c r="BI168" i="41"/>
  <c r="BH168" i="41"/>
  <c r="BG168" i="41"/>
  <c r="BF168" i="41"/>
  <c r="T168" i="41"/>
  <c r="R168" i="41"/>
  <c r="P168" i="41"/>
  <c r="BK168" i="41"/>
  <c r="J168" i="41"/>
  <c r="BE168" i="41"/>
  <c r="BI167" i="41"/>
  <c r="BH167" i="41"/>
  <c r="BG167" i="41"/>
  <c r="BF167" i="41"/>
  <c r="T167" i="41"/>
  <c r="R167" i="41"/>
  <c r="P167" i="41"/>
  <c r="BK167" i="41"/>
  <c r="J167" i="41"/>
  <c r="BE167" i="41"/>
  <c r="BI166" i="41"/>
  <c r="BH166" i="41"/>
  <c r="BG166" i="41"/>
  <c r="BF166" i="41"/>
  <c r="T166" i="41"/>
  <c r="R166" i="41"/>
  <c r="P166" i="41"/>
  <c r="BK166" i="41"/>
  <c r="J166" i="41"/>
  <c r="BE166" i="41"/>
  <c r="BI165" i="41"/>
  <c r="BH165" i="41"/>
  <c r="BG165" i="41"/>
  <c r="BF165" i="41"/>
  <c r="T165" i="41"/>
  <c r="R165" i="41"/>
  <c r="P165" i="41"/>
  <c r="BK165" i="41"/>
  <c r="J165" i="41"/>
  <c r="BE165" i="41"/>
  <c r="BI164" i="41"/>
  <c r="BH164" i="41"/>
  <c r="BG164" i="41"/>
  <c r="BF164" i="41"/>
  <c r="T164" i="41"/>
  <c r="R164" i="41"/>
  <c r="P164" i="41"/>
  <c r="BK164" i="41"/>
  <c r="J164" i="41"/>
  <c r="BE164" i="41"/>
  <c r="BI163" i="41"/>
  <c r="BH163" i="41"/>
  <c r="BG163" i="41"/>
  <c r="BF163" i="41"/>
  <c r="T163" i="41"/>
  <c r="R163" i="41"/>
  <c r="P163" i="41"/>
  <c r="BK163" i="41"/>
  <c r="J163" i="41"/>
  <c r="BE163" i="41"/>
  <c r="BI162" i="41"/>
  <c r="BH162" i="41"/>
  <c r="BG162" i="41"/>
  <c r="BF162" i="41"/>
  <c r="T162" i="41"/>
  <c r="R162" i="41"/>
  <c r="P162" i="41"/>
  <c r="BK162" i="41"/>
  <c r="J162" i="41"/>
  <c r="BE162" i="41"/>
  <c r="BI161" i="41"/>
  <c r="BH161" i="41"/>
  <c r="BG161" i="41"/>
  <c r="BF161" i="41"/>
  <c r="T161" i="41"/>
  <c r="R161" i="41"/>
  <c r="P161" i="41"/>
  <c r="BK161" i="41"/>
  <c r="J161" i="41"/>
  <c r="BE161" i="41"/>
  <c r="BI160" i="41"/>
  <c r="BH160" i="41"/>
  <c r="BG160" i="41"/>
  <c r="BF160" i="41"/>
  <c r="T160" i="41"/>
  <c r="R160" i="41"/>
  <c r="P160" i="41"/>
  <c r="BK160" i="41"/>
  <c r="J160" i="41"/>
  <c r="BE160" i="41"/>
  <c r="BI159" i="41"/>
  <c r="BH159" i="41"/>
  <c r="BG159" i="41"/>
  <c r="BF159" i="41"/>
  <c r="T159" i="41"/>
  <c r="R159" i="41"/>
  <c r="P159" i="41"/>
  <c r="BK159" i="41"/>
  <c r="J159" i="41"/>
  <c r="BE159" i="41"/>
  <c r="BI157" i="41"/>
  <c r="BH157" i="41"/>
  <c r="BG157" i="41"/>
  <c r="BF157" i="41"/>
  <c r="T157" i="41"/>
  <c r="R157" i="41"/>
  <c r="P157" i="41"/>
  <c r="BK157" i="41"/>
  <c r="J157" i="41"/>
  <c r="BE157" i="41"/>
  <c r="BI156" i="41"/>
  <c r="BH156" i="41"/>
  <c r="BG156" i="41"/>
  <c r="BF156" i="41"/>
  <c r="T156" i="41"/>
  <c r="R156" i="41"/>
  <c r="P156" i="41"/>
  <c r="BK156" i="41"/>
  <c r="J156" i="41"/>
  <c r="BE156" i="41"/>
  <c r="BI155" i="41"/>
  <c r="BH155" i="41"/>
  <c r="BG155" i="41"/>
  <c r="BF155" i="41"/>
  <c r="T155" i="41"/>
  <c r="R155" i="41"/>
  <c r="P155" i="41"/>
  <c r="BK155" i="41"/>
  <c r="J155" i="41"/>
  <c r="BE155" i="41"/>
  <c r="BI154" i="41"/>
  <c r="BH154" i="41"/>
  <c r="BG154" i="41"/>
  <c r="BF154" i="41"/>
  <c r="T154" i="41"/>
  <c r="R154" i="41"/>
  <c r="P154" i="41"/>
  <c r="BK154" i="41"/>
  <c r="J154" i="41"/>
  <c r="BE154" i="41"/>
  <c r="BI153" i="41"/>
  <c r="BH153" i="41"/>
  <c r="BG153" i="41"/>
  <c r="BF153" i="41"/>
  <c r="T153" i="41"/>
  <c r="R153" i="41"/>
  <c r="P153" i="41"/>
  <c r="BK153" i="41"/>
  <c r="J153" i="41"/>
  <c r="BE153" i="41"/>
  <c r="BI152" i="41"/>
  <c r="BH152" i="41"/>
  <c r="BG152" i="41"/>
  <c r="BF152" i="41"/>
  <c r="T152" i="41"/>
  <c r="R152" i="41"/>
  <c r="P152" i="41"/>
  <c r="BK152" i="41"/>
  <c r="J152" i="41"/>
  <c r="BE152" i="41"/>
  <c r="BI151" i="41"/>
  <c r="BH151" i="41"/>
  <c r="BG151" i="41"/>
  <c r="BF151" i="41"/>
  <c r="T151" i="41"/>
  <c r="R151" i="41"/>
  <c r="P151" i="41"/>
  <c r="BK151" i="41"/>
  <c r="J151" i="41"/>
  <c r="BE151" i="41"/>
  <c r="BI150" i="41"/>
  <c r="BH150" i="41"/>
  <c r="BG150" i="41"/>
  <c r="BF150" i="41"/>
  <c r="T150" i="41"/>
  <c r="R150" i="41"/>
  <c r="P150" i="41"/>
  <c r="BK150" i="41"/>
  <c r="J150" i="41"/>
  <c r="BE150" i="41"/>
  <c r="BI149" i="41"/>
  <c r="BH149" i="41"/>
  <c r="BG149" i="41"/>
  <c r="BF149" i="41"/>
  <c r="T149" i="41"/>
  <c r="R149" i="41"/>
  <c r="P149" i="41"/>
  <c r="BK149" i="41"/>
  <c r="J149" i="41"/>
  <c r="BE149" i="41"/>
  <c r="BI147" i="41"/>
  <c r="BH147" i="41"/>
  <c r="BG147" i="41"/>
  <c r="BF147" i="41"/>
  <c r="T147" i="41"/>
  <c r="R147" i="41"/>
  <c r="P147" i="41"/>
  <c r="BK147" i="41"/>
  <c r="J147" i="41"/>
  <c r="BE147" i="41"/>
  <c r="BI146" i="41"/>
  <c r="BH146" i="41"/>
  <c r="BG146" i="41"/>
  <c r="BF146" i="41"/>
  <c r="T146" i="41"/>
  <c r="R146" i="41"/>
  <c r="P146" i="41"/>
  <c r="BK146" i="41"/>
  <c r="J146" i="41"/>
  <c r="BE146" i="41"/>
  <c r="BI145" i="41"/>
  <c r="BH145" i="41"/>
  <c r="BG145" i="41"/>
  <c r="BF145" i="41"/>
  <c r="T145" i="41"/>
  <c r="R145" i="41"/>
  <c r="P145" i="41"/>
  <c r="BK145" i="41"/>
  <c r="J145" i="41"/>
  <c r="BE145" i="41"/>
  <c r="BI144" i="41"/>
  <c r="BH144" i="41"/>
  <c r="BG144" i="41"/>
  <c r="BF144" i="41"/>
  <c r="T144" i="41"/>
  <c r="R144" i="41"/>
  <c r="P144" i="41"/>
  <c r="BK144" i="41"/>
  <c r="J144" i="41"/>
  <c r="BE144" i="41"/>
  <c r="BI143" i="41"/>
  <c r="BH143" i="41"/>
  <c r="BG143" i="41"/>
  <c r="BF143" i="41"/>
  <c r="T143" i="41"/>
  <c r="R143" i="41"/>
  <c r="P143" i="41"/>
  <c r="BK143" i="41"/>
  <c r="J143" i="41"/>
  <c r="BE143" i="41"/>
  <c r="BI142" i="41"/>
  <c r="BH142" i="41"/>
  <c r="BG142" i="41"/>
  <c r="BF142" i="41"/>
  <c r="T142" i="41"/>
  <c r="R142" i="41"/>
  <c r="P142" i="41"/>
  <c r="BK142" i="41"/>
  <c r="J142" i="41"/>
  <c r="BE142" i="41"/>
  <c r="BI141" i="41"/>
  <c r="BH141" i="41"/>
  <c r="BG141" i="41"/>
  <c r="BF141" i="41"/>
  <c r="T141" i="41"/>
  <c r="R141" i="41"/>
  <c r="P141" i="41"/>
  <c r="BK141" i="41"/>
  <c r="J141" i="41"/>
  <c r="BE141" i="41"/>
  <c r="BI140" i="41"/>
  <c r="BH140" i="41"/>
  <c r="BG140" i="41"/>
  <c r="BF140" i="41"/>
  <c r="T140" i="41"/>
  <c r="R140" i="41"/>
  <c r="P140" i="41"/>
  <c r="BK140" i="41"/>
  <c r="J140" i="41"/>
  <c r="BE140" i="41"/>
  <c r="BI139" i="41"/>
  <c r="BH139" i="41"/>
  <c r="BG139" i="41"/>
  <c r="BF139" i="41"/>
  <c r="T139" i="41"/>
  <c r="R139" i="41"/>
  <c r="P139" i="41"/>
  <c r="BK139" i="41"/>
  <c r="J139" i="41"/>
  <c r="BE139" i="41"/>
  <c r="BI138" i="41"/>
  <c r="BH138" i="41"/>
  <c r="BG138" i="41"/>
  <c r="BF138" i="41"/>
  <c r="T138" i="41"/>
  <c r="R138" i="41"/>
  <c r="P138" i="41"/>
  <c r="BK138" i="41"/>
  <c r="J138" i="41"/>
  <c r="BE138" i="41"/>
  <c r="BI137" i="41"/>
  <c r="BH137" i="41"/>
  <c r="BG137" i="41"/>
  <c r="BF137" i="41"/>
  <c r="T137" i="41"/>
  <c r="R137" i="41"/>
  <c r="P137" i="41"/>
  <c r="BK137" i="41"/>
  <c r="J137" i="41"/>
  <c r="BE137" i="41"/>
  <c r="BI136" i="41"/>
  <c r="BH136" i="41"/>
  <c r="BG136" i="41"/>
  <c r="BF136" i="41"/>
  <c r="T136" i="41"/>
  <c r="R136" i="41"/>
  <c r="P136" i="41"/>
  <c r="BK136" i="41"/>
  <c r="J136" i="41"/>
  <c r="BE136" i="41"/>
  <c r="BI134" i="41"/>
  <c r="BH134" i="41"/>
  <c r="BG134" i="41"/>
  <c r="BF134" i="41"/>
  <c r="T134" i="41"/>
  <c r="R134" i="41"/>
  <c r="P134" i="41"/>
  <c r="BK134" i="41"/>
  <c r="J134" i="41"/>
  <c r="BE134" i="41"/>
  <c r="BI132" i="41"/>
  <c r="BH132" i="41"/>
  <c r="BG132" i="41"/>
  <c r="BF132" i="41"/>
  <c r="T132" i="41"/>
  <c r="R132" i="41"/>
  <c r="P132" i="41"/>
  <c r="BK132" i="41"/>
  <c r="J132" i="41"/>
  <c r="BE132" i="41"/>
  <c r="BI131" i="41"/>
  <c r="BH131" i="41"/>
  <c r="BG131" i="41"/>
  <c r="BF131" i="41"/>
  <c r="T131" i="41"/>
  <c r="R131" i="41"/>
  <c r="P131" i="41"/>
  <c r="BK131" i="41"/>
  <c r="J131" i="41"/>
  <c r="BE131" i="41"/>
  <c r="BI130" i="41"/>
  <c r="BH130" i="41"/>
  <c r="BG130" i="41"/>
  <c r="BF130" i="41"/>
  <c r="T130" i="41"/>
  <c r="T129" i="41"/>
  <c r="R130" i="41"/>
  <c r="R129" i="41"/>
  <c r="P130" i="41"/>
  <c r="P129" i="41"/>
  <c r="BK130" i="41"/>
  <c r="BK129" i="41"/>
  <c r="J129" i="41"/>
  <c r="J130" i="41"/>
  <c r="BE130" i="41"/>
  <c r="J70" i="41"/>
  <c r="BI128" i="41"/>
  <c r="BH128" i="41"/>
  <c r="BG128" i="41"/>
  <c r="BF128" i="41"/>
  <c r="T128" i="41"/>
  <c r="R128" i="41"/>
  <c r="P128" i="41"/>
  <c r="BK128" i="41"/>
  <c r="J128" i="41"/>
  <c r="BE128" i="41"/>
  <c r="BI127" i="41"/>
  <c r="BH127" i="41"/>
  <c r="BG127" i="41"/>
  <c r="BF127" i="41"/>
  <c r="T127" i="41"/>
  <c r="R127" i="41"/>
  <c r="P127" i="41"/>
  <c r="BK127" i="41"/>
  <c r="J127" i="41"/>
  <c r="BE127" i="41"/>
  <c r="BI126" i="41"/>
  <c r="BH126" i="41"/>
  <c r="BG126" i="41"/>
  <c r="BF126" i="41"/>
  <c r="T126" i="41"/>
  <c r="R126" i="41"/>
  <c r="P126" i="41"/>
  <c r="BK126" i="41"/>
  <c r="J126" i="41"/>
  <c r="BE126" i="41"/>
  <c r="BI124" i="41"/>
  <c r="BH124" i="41"/>
  <c r="BG124" i="41"/>
  <c r="BF124" i="41"/>
  <c r="T124" i="41"/>
  <c r="T123" i="41"/>
  <c r="R124" i="41"/>
  <c r="R123" i="41"/>
  <c r="P124" i="41"/>
  <c r="P123" i="41"/>
  <c r="BK124" i="41"/>
  <c r="BK123" i="41"/>
  <c r="J123" i="41"/>
  <c r="J124" i="41"/>
  <c r="BE124" i="41"/>
  <c r="J69" i="41"/>
  <c r="BI122" i="41"/>
  <c r="BH122" i="41"/>
  <c r="BG122" i="41"/>
  <c r="BF122" i="41"/>
  <c r="T122" i="41"/>
  <c r="R122" i="41"/>
  <c r="P122" i="41"/>
  <c r="BK122" i="41"/>
  <c r="J122" i="41"/>
  <c r="BE122" i="41"/>
  <c r="BI121" i="41"/>
  <c r="BH121" i="41"/>
  <c r="BG121" i="41"/>
  <c r="BF121" i="41"/>
  <c r="T121" i="41"/>
  <c r="R121" i="41"/>
  <c r="P121" i="41"/>
  <c r="BK121" i="41"/>
  <c r="J121" i="41"/>
  <c r="BE121" i="41"/>
  <c r="BI120" i="41"/>
  <c r="BH120" i="41"/>
  <c r="BG120" i="41"/>
  <c r="BF120" i="41"/>
  <c r="T120" i="41"/>
  <c r="R120" i="41"/>
  <c r="P120" i="41"/>
  <c r="BK120" i="41"/>
  <c r="J120" i="41"/>
  <c r="BE120" i="41"/>
  <c r="BI119" i="41"/>
  <c r="BH119" i="41"/>
  <c r="BG119" i="41"/>
  <c r="BF119" i="41"/>
  <c r="T119" i="41"/>
  <c r="R119" i="41"/>
  <c r="P119" i="41"/>
  <c r="BK119" i="41"/>
  <c r="J119" i="41"/>
  <c r="BE119" i="41"/>
  <c r="BI117" i="41"/>
  <c r="BH117" i="41"/>
  <c r="BG117" i="41"/>
  <c r="BF117" i="41"/>
  <c r="T117" i="41"/>
  <c r="R117" i="41"/>
  <c r="P117" i="41"/>
  <c r="BK117" i="41"/>
  <c r="J117" i="41"/>
  <c r="BE117" i="41"/>
  <c r="BI116" i="41"/>
  <c r="BH116" i="41"/>
  <c r="BG116" i="41"/>
  <c r="BF116" i="41"/>
  <c r="T116" i="41"/>
  <c r="R116" i="41"/>
  <c r="P116" i="41"/>
  <c r="BK116" i="41"/>
  <c r="J116" i="41"/>
  <c r="BE116" i="41"/>
  <c r="BI115" i="41"/>
  <c r="BH115" i="41"/>
  <c r="BG115" i="41"/>
  <c r="BF115" i="41"/>
  <c r="T115" i="41"/>
  <c r="R115" i="41"/>
  <c r="P115" i="41"/>
  <c r="BK115" i="41"/>
  <c r="J115" i="41"/>
  <c r="BE115" i="41"/>
  <c r="BI113" i="41"/>
  <c r="BH113" i="41"/>
  <c r="BG113" i="41"/>
  <c r="BF113" i="41"/>
  <c r="T113" i="41"/>
  <c r="R113" i="41"/>
  <c r="P113" i="41"/>
  <c r="BK113" i="41"/>
  <c r="J113" i="41"/>
  <c r="BE113" i="41"/>
  <c r="BI111" i="41"/>
  <c r="BH111" i="41"/>
  <c r="BG111" i="41"/>
  <c r="BF111" i="41"/>
  <c r="T111" i="41"/>
  <c r="R111" i="41"/>
  <c r="P111" i="41"/>
  <c r="BK111" i="41"/>
  <c r="J111" i="41"/>
  <c r="BE111" i="41"/>
  <c r="BI109" i="41"/>
  <c r="BH109" i="41"/>
  <c r="BG109" i="41"/>
  <c r="BF109" i="41"/>
  <c r="T109" i="41"/>
  <c r="R109" i="41"/>
  <c r="P109" i="41"/>
  <c r="BK109" i="41"/>
  <c r="J109" i="41"/>
  <c r="BE109" i="41"/>
  <c r="BI107" i="41"/>
  <c r="BH107" i="41"/>
  <c r="BG107" i="41"/>
  <c r="BF107" i="41"/>
  <c r="T107" i="41"/>
  <c r="R107" i="41"/>
  <c r="P107" i="41"/>
  <c r="BK107" i="41"/>
  <c r="J107" i="41"/>
  <c r="BE107" i="41"/>
  <c r="BI106" i="41"/>
  <c r="BH106" i="41"/>
  <c r="BG106" i="41"/>
  <c r="BF106" i="41"/>
  <c r="T106" i="41"/>
  <c r="R106" i="41"/>
  <c r="P106" i="41"/>
  <c r="BK106" i="41"/>
  <c r="J106" i="41"/>
  <c r="BE106" i="41"/>
  <c r="BI105" i="41"/>
  <c r="F41" i="41"/>
  <c r="BD105" i="1"/>
  <c r="BH105" i="41"/>
  <c r="F40" i="41"/>
  <c r="BC105" i="1"/>
  <c r="BG105" i="41"/>
  <c r="F39" i="41"/>
  <c r="BB105" i="1"/>
  <c r="BF105" i="41"/>
  <c r="J38" i="41"/>
  <c r="AW105" i="1"/>
  <c r="F38" i="41"/>
  <c r="BA105" i="1"/>
  <c r="T105" i="41"/>
  <c r="T104" i="41"/>
  <c r="T103" i="41"/>
  <c r="R105" i="41"/>
  <c r="R104" i="41"/>
  <c r="R103" i="41"/>
  <c r="P105" i="41"/>
  <c r="P104" i="41"/>
  <c r="P103" i="41"/>
  <c r="AU105" i="1"/>
  <c r="BK105" i="41"/>
  <c r="BK104" i="41"/>
  <c r="J104" i="41"/>
  <c r="BK103" i="41"/>
  <c r="J103" i="41"/>
  <c r="J67" i="41"/>
  <c r="J34" i="41"/>
  <c r="AG105" i="1"/>
  <c r="J105" i="41"/>
  <c r="BE105" i="41"/>
  <c r="J37" i="41"/>
  <c r="AV105" i="1"/>
  <c r="F37" i="41"/>
  <c r="AZ105" i="1"/>
  <c r="J68" i="41"/>
  <c r="F97" i="41"/>
  <c r="E95" i="41"/>
  <c r="F60" i="41"/>
  <c r="E58" i="41"/>
  <c r="J43" i="41"/>
  <c r="J28" i="41"/>
  <c r="E28" i="41"/>
  <c r="J100" i="41"/>
  <c r="J63" i="41"/>
  <c r="J27" i="41"/>
  <c r="J25" i="41"/>
  <c r="E25" i="41"/>
  <c r="J99" i="41"/>
  <c r="J62" i="41"/>
  <c r="J24" i="41"/>
  <c r="J22" i="41"/>
  <c r="E22" i="41"/>
  <c r="F100" i="41"/>
  <c r="F63" i="41"/>
  <c r="J21" i="41"/>
  <c r="J19" i="41"/>
  <c r="E19" i="41"/>
  <c r="F99" i="41"/>
  <c r="F62" i="41"/>
  <c r="J18" i="41"/>
  <c r="J16" i="41"/>
  <c r="J97" i="41"/>
  <c r="J60" i="41"/>
  <c r="E7" i="41"/>
  <c r="E89" i="41"/>
  <c r="E52" i="41"/>
  <c r="J39" i="40"/>
  <c r="J38" i="40"/>
  <c r="AY102" i="1"/>
  <c r="J37" i="40"/>
  <c r="AX102" i="1"/>
  <c r="BI143" i="40"/>
  <c r="BH143" i="40"/>
  <c r="BG143" i="40"/>
  <c r="BF143" i="40"/>
  <c r="T143" i="40"/>
  <c r="R143" i="40"/>
  <c r="P143" i="40"/>
  <c r="BK143" i="40"/>
  <c r="J143" i="40"/>
  <c r="BE143" i="40"/>
  <c r="BI142" i="40"/>
  <c r="BH142" i="40"/>
  <c r="BG142" i="40"/>
  <c r="BF142" i="40"/>
  <c r="T142" i="40"/>
  <c r="R142" i="40"/>
  <c r="P142" i="40"/>
  <c r="BK142" i="40"/>
  <c r="J142" i="40"/>
  <c r="BE142" i="40"/>
  <c r="BI141" i="40"/>
  <c r="BH141" i="40"/>
  <c r="BG141" i="40"/>
  <c r="BF141" i="40"/>
  <c r="T141" i="40"/>
  <c r="R141" i="40"/>
  <c r="P141" i="40"/>
  <c r="BK141" i="40"/>
  <c r="J141" i="40"/>
  <c r="BE141" i="40"/>
  <c r="BI139" i="40"/>
  <c r="BH139" i="40"/>
  <c r="BG139" i="40"/>
  <c r="BF139" i="40"/>
  <c r="T139" i="40"/>
  <c r="R139" i="40"/>
  <c r="P139" i="40"/>
  <c r="BK139" i="40"/>
  <c r="J139" i="40"/>
  <c r="BE139" i="40"/>
  <c r="BI138" i="40"/>
  <c r="BH138" i="40"/>
  <c r="BG138" i="40"/>
  <c r="BF138" i="40"/>
  <c r="T138" i="40"/>
  <c r="R138" i="40"/>
  <c r="P138" i="40"/>
  <c r="BK138" i="40"/>
  <c r="J138" i="40"/>
  <c r="BE138" i="40"/>
  <c r="BI137" i="40"/>
  <c r="BH137" i="40"/>
  <c r="BG137" i="40"/>
  <c r="BF137" i="40"/>
  <c r="T137" i="40"/>
  <c r="R137" i="40"/>
  <c r="P137" i="40"/>
  <c r="BK137" i="40"/>
  <c r="J137" i="40"/>
  <c r="BE137" i="40"/>
  <c r="BI135" i="40"/>
  <c r="BH135" i="40"/>
  <c r="BG135" i="40"/>
  <c r="BF135" i="40"/>
  <c r="T135" i="40"/>
  <c r="R135" i="40"/>
  <c r="P135" i="40"/>
  <c r="BK135" i="40"/>
  <c r="J135" i="40"/>
  <c r="BE135" i="40"/>
  <c r="BI134" i="40"/>
  <c r="BH134" i="40"/>
  <c r="BG134" i="40"/>
  <c r="BF134" i="40"/>
  <c r="T134" i="40"/>
  <c r="R134" i="40"/>
  <c r="P134" i="40"/>
  <c r="BK134" i="40"/>
  <c r="J134" i="40"/>
  <c r="BE134" i="40"/>
  <c r="BI132" i="40"/>
  <c r="BH132" i="40"/>
  <c r="BG132" i="40"/>
  <c r="BF132" i="40"/>
  <c r="T132" i="40"/>
  <c r="R132" i="40"/>
  <c r="P132" i="40"/>
  <c r="BK132" i="40"/>
  <c r="J132" i="40"/>
  <c r="BE132" i="40"/>
  <c r="BI131" i="40"/>
  <c r="BH131" i="40"/>
  <c r="BG131" i="40"/>
  <c r="BF131" i="40"/>
  <c r="T131" i="40"/>
  <c r="R131" i="40"/>
  <c r="P131" i="40"/>
  <c r="BK131" i="40"/>
  <c r="J131" i="40"/>
  <c r="BE131" i="40"/>
  <c r="BI130" i="40"/>
  <c r="BH130" i="40"/>
  <c r="BG130" i="40"/>
  <c r="BF130" i="40"/>
  <c r="T130" i="40"/>
  <c r="R130" i="40"/>
  <c r="P130" i="40"/>
  <c r="BK130" i="40"/>
  <c r="J130" i="40"/>
  <c r="BE130" i="40"/>
  <c r="BI129" i="40"/>
  <c r="BH129" i="40"/>
  <c r="BG129" i="40"/>
  <c r="BF129" i="40"/>
  <c r="T129" i="40"/>
  <c r="R129" i="40"/>
  <c r="P129" i="40"/>
  <c r="BK129" i="40"/>
  <c r="J129" i="40"/>
  <c r="BE129" i="40"/>
  <c r="BI127" i="40"/>
  <c r="BH127" i="40"/>
  <c r="BG127" i="40"/>
  <c r="BF127" i="40"/>
  <c r="T127" i="40"/>
  <c r="R127" i="40"/>
  <c r="P127" i="40"/>
  <c r="BK127" i="40"/>
  <c r="J127" i="40"/>
  <c r="BE127" i="40"/>
  <c r="BI126" i="40"/>
  <c r="BH126" i="40"/>
  <c r="BG126" i="40"/>
  <c r="BF126" i="40"/>
  <c r="T126" i="40"/>
  <c r="R126" i="40"/>
  <c r="P126" i="40"/>
  <c r="BK126" i="40"/>
  <c r="J126" i="40"/>
  <c r="BE126" i="40"/>
  <c r="BI125" i="40"/>
  <c r="BH125" i="40"/>
  <c r="BG125" i="40"/>
  <c r="BF125" i="40"/>
  <c r="T125" i="40"/>
  <c r="R125" i="40"/>
  <c r="P125" i="40"/>
  <c r="BK125" i="40"/>
  <c r="J125" i="40"/>
  <c r="BE125" i="40"/>
  <c r="BI124" i="40"/>
  <c r="BH124" i="40"/>
  <c r="BG124" i="40"/>
  <c r="BF124" i="40"/>
  <c r="T124" i="40"/>
  <c r="R124" i="40"/>
  <c r="P124" i="40"/>
  <c r="BK124" i="40"/>
  <c r="J124" i="40"/>
  <c r="BE124" i="40"/>
  <c r="BI123" i="40"/>
  <c r="BH123" i="40"/>
  <c r="BG123" i="40"/>
  <c r="BF123" i="40"/>
  <c r="T123" i="40"/>
  <c r="R123" i="40"/>
  <c r="P123" i="40"/>
  <c r="BK123" i="40"/>
  <c r="J123" i="40"/>
  <c r="BE123" i="40"/>
  <c r="BI122" i="40"/>
  <c r="BH122" i="40"/>
  <c r="BG122" i="40"/>
  <c r="BF122" i="40"/>
  <c r="T122" i="40"/>
  <c r="R122" i="40"/>
  <c r="P122" i="40"/>
  <c r="BK122" i="40"/>
  <c r="J122" i="40"/>
  <c r="BE122" i="40"/>
  <c r="BI121" i="40"/>
  <c r="BH121" i="40"/>
  <c r="BG121" i="40"/>
  <c r="BF121" i="40"/>
  <c r="T121" i="40"/>
  <c r="R121" i="40"/>
  <c r="P121" i="40"/>
  <c r="BK121" i="40"/>
  <c r="J121" i="40"/>
  <c r="BE121" i="40"/>
  <c r="BI120" i="40"/>
  <c r="BH120" i="40"/>
  <c r="BG120" i="40"/>
  <c r="BF120" i="40"/>
  <c r="T120" i="40"/>
  <c r="R120" i="40"/>
  <c r="P120" i="40"/>
  <c r="BK120" i="40"/>
  <c r="J120" i="40"/>
  <c r="BE120" i="40"/>
  <c r="BI119" i="40"/>
  <c r="BH119" i="40"/>
  <c r="BG119" i="40"/>
  <c r="BF119" i="40"/>
  <c r="T119" i="40"/>
  <c r="R119" i="40"/>
  <c r="P119" i="40"/>
  <c r="BK119" i="40"/>
  <c r="J119" i="40"/>
  <c r="BE119" i="40"/>
  <c r="BI118" i="40"/>
  <c r="BH118" i="40"/>
  <c r="BG118" i="40"/>
  <c r="BF118" i="40"/>
  <c r="T118" i="40"/>
  <c r="R118" i="40"/>
  <c r="P118" i="40"/>
  <c r="BK118" i="40"/>
  <c r="J118" i="40"/>
  <c r="BE118" i="40"/>
  <c r="BI117" i="40"/>
  <c r="BH117" i="40"/>
  <c r="BG117" i="40"/>
  <c r="BF117" i="40"/>
  <c r="T117" i="40"/>
  <c r="R117" i="40"/>
  <c r="P117" i="40"/>
  <c r="BK117" i="40"/>
  <c r="J117" i="40"/>
  <c r="BE117" i="40"/>
  <c r="BI116" i="40"/>
  <c r="BH116" i="40"/>
  <c r="BG116" i="40"/>
  <c r="BF116" i="40"/>
  <c r="T116" i="40"/>
  <c r="R116" i="40"/>
  <c r="P116" i="40"/>
  <c r="BK116" i="40"/>
  <c r="J116" i="40"/>
  <c r="BE116" i="40"/>
  <c r="BI115" i="40"/>
  <c r="BH115" i="40"/>
  <c r="BG115" i="40"/>
  <c r="BF115" i="40"/>
  <c r="T115" i="40"/>
  <c r="R115" i="40"/>
  <c r="P115" i="40"/>
  <c r="BK115" i="40"/>
  <c r="J115" i="40"/>
  <c r="BE115" i="40"/>
  <c r="BI114" i="40"/>
  <c r="BH114" i="40"/>
  <c r="BG114" i="40"/>
  <c r="BF114" i="40"/>
  <c r="T114" i="40"/>
  <c r="R114" i="40"/>
  <c r="P114" i="40"/>
  <c r="BK114" i="40"/>
  <c r="J114" i="40"/>
  <c r="BE114" i="40"/>
  <c r="BI113" i="40"/>
  <c r="BH113" i="40"/>
  <c r="BG113" i="40"/>
  <c r="BF113" i="40"/>
  <c r="T113" i="40"/>
  <c r="R113" i="40"/>
  <c r="P113" i="40"/>
  <c r="BK113" i="40"/>
  <c r="J113" i="40"/>
  <c r="BE113" i="40"/>
  <c r="BI111" i="40"/>
  <c r="BH111" i="40"/>
  <c r="BG111" i="40"/>
  <c r="BF111" i="40"/>
  <c r="T111" i="40"/>
  <c r="R111" i="40"/>
  <c r="P111" i="40"/>
  <c r="BK111" i="40"/>
  <c r="J111" i="40"/>
  <c r="BE111" i="40"/>
  <c r="BI110" i="40"/>
  <c r="BH110" i="40"/>
  <c r="BG110" i="40"/>
  <c r="BF110" i="40"/>
  <c r="T110" i="40"/>
  <c r="R110" i="40"/>
  <c r="P110" i="40"/>
  <c r="BK110" i="40"/>
  <c r="J110" i="40"/>
  <c r="BE110" i="40"/>
  <c r="BI108" i="40"/>
  <c r="BH108" i="40"/>
  <c r="BG108" i="40"/>
  <c r="BF108" i="40"/>
  <c r="T108" i="40"/>
  <c r="R108" i="40"/>
  <c r="P108" i="40"/>
  <c r="BK108" i="40"/>
  <c r="J108" i="40"/>
  <c r="BE108" i="40"/>
  <c r="BI106" i="40"/>
  <c r="BH106" i="40"/>
  <c r="BG106" i="40"/>
  <c r="BF106" i="40"/>
  <c r="T106" i="40"/>
  <c r="R106" i="40"/>
  <c r="P106" i="40"/>
  <c r="BK106" i="40"/>
  <c r="J106" i="40"/>
  <c r="BE106" i="40"/>
  <c r="BI104" i="40"/>
  <c r="BH104" i="40"/>
  <c r="BG104" i="40"/>
  <c r="BF104" i="40"/>
  <c r="T104" i="40"/>
  <c r="R104" i="40"/>
  <c r="P104" i="40"/>
  <c r="BK104" i="40"/>
  <c r="J104" i="40"/>
  <c r="BE104" i="40"/>
  <c r="BI102" i="40"/>
  <c r="BH102" i="40"/>
  <c r="BG102" i="40"/>
  <c r="BF102" i="40"/>
  <c r="T102" i="40"/>
  <c r="R102" i="40"/>
  <c r="P102" i="40"/>
  <c r="BK102" i="40"/>
  <c r="J102" i="40"/>
  <c r="BE102" i="40"/>
  <c r="BI100" i="40"/>
  <c r="BH100" i="40"/>
  <c r="BG100" i="40"/>
  <c r="BF100" i="40"/>
  <c r="T100" i="40"/>
  <c r="T99" i="40"/>
  <c r="R100" i="40"/>
  <c r="R99" i="40"/>
  <c r="P100" i="40"/>
  <c r="P99" i="40"/>
  <c r="BK100" i="40"/>
  <c r="BK99" i="40"/>
  <c r="J99" i="40"/>
  <c r="J100" i="40"/>
  <c r="BE100" i="40"/>
  <c r="J65" i="40"/>
  <c r="BI98" i="40"/>
  <c r="BH98" i="40"/>
  <c r="BG98" i="40"/>
  <c r="BF98" i="40"/>
  <c r="T98" i="40"/>
  <c r="R98" i="40"/>
  <c r="P98" i="40"/>
  <c r="BK98" i="40"/>
  <c r="J98" i="40"/>
  <c r="BE98" i="40"/>
  <c r="BI97" i="40"/>
  <c r="BH97" i="40"/>
  <c r="BG97" i="40"/>
  <c r="BF97" i="40"/>
  <c r="T97" i="40"/>
  <c r="R97" i="40"/>
  <c r="P97" i="40"/>
  <c r="BK97" i="40"/>
  <c r="J97" i="40"/>
  <c r="BE97" i="40"/>
  <c r="BI95" i="40"/>
  <c r="BH95" i="40"/>
  <c r="BG95" i="40"/>
  <c r="BF95" i="40"/>
  <c r="T95" i="40"/>
  <c r="R95" i="40"/>
  <c r="P95" i="40"/>
  <c r="BK95" i="40"/>
  <c r="J95" i="40"/>
  <c r="BE95" i="40"/>
  <c r="BI93" i="40"/>
  <c r="BH93" i="40"/>
  <c r="BG93" i="40"/>
  <c r="BF93" i="40"/>
  <c r="T93" i="40"/>
  <c r="R93" i="40"/>
  <c r="P93" i="40"/>
  <c r="BK93" i="40"/>
  <c r="J93" i="40"/>
  <c r="BE93" i="40"/>
  <c r="BI91" i="40"/>
  <c r="BH91" i="40"/>
  <c r="BG91" i="40"/>
  <c r="BF91" i="40"/>
  <c r="T91" i="40"/>
  <c r="R91" i="40"/>
  <c r="P91" i="40"/>
  <c r="BK91" i="40"/>
  <c r="J91" i="40"/>
  <c r="BE91" i="40"/>
  <c r="BI89" i="40"/>
  <c r="F39" i="40"/>
  <c r="BD102" i="1"/>
  <c r="BH89" i="40"/>
  <c r="F38" i="40"/>
  <c r="BC102" i="1"/>
  <c r="BG89" i="40"/>
  <c r="F37" i="40"/>
  <c r="BB102" i="1"/>
  <c r="BF89" i="40"/>
  <c r="J36" i="40"/>
  <c r="AW102" i="1"/>
  <c r="F36" i="40"/>
  <c r="BA102" i="1"/>
  <c r="T89" i="40"/>
  <c r="T88" i="40"/>
  <c r="T87" i="40"/>
  <c r="R89" i="40"/>
  <c r="R88" i="40"/>
  <c r="R87" i="40"/>
  <c r="P89" i="40"/>
  <c r="P88" i="40"/>
  <c r="P87" i="40"/>
  <c r="AU102" i="1"/>
  <c r="BK89" i="40"/>
  <c r="BK88" i="40"/>
  <c r="J88" i="40"/>
  <c r="BK87" i="40"/>
  <c r="J87" i="40"/>
  <c r="J63" i="40"/>
  <c r="J32" i="40"/>
  <c r="AG102" i="1"/>
  <c r="J89" i="40"/>
  <c r="BE89" i="40"/>
  <c r="J35" i="40"/>
  <c r="AV102" i="1"/>
  <c r="F35" i="40"/>
  <c r="AZ102" i="1"/>
  <c r="J64" i="40"/>
  <c r="F81" i="40"/>
  <c r="E79" i="40"/>
  <c r="F56" i="40"/>
  <c r="E54" i="40"/>
  <c r="J41" i="40"/>
  <c r="J26" i="40"/>
  <c r="E26" i="40"/>
  <c r="J84" i="40"/>
  <c r="J59" i="40"/>
  <c r="J25" i="40"/>
  <c r="J23" i="40"/>
  <c r="E23" i="40"/>
  <c r="J83" i="40"/>
  <c r="J58" i="40"/>
  <c r="J22" i="40"/>
  <c r="J20" i="40"/>
  <c r="E20" i="40"/>
  <c r="F84" i="40"/>
  <c r="F59" i="40"/>
  <c r="J19" i="40"/>
  <c r="J17" i="40"/>
  <c r="E17" i="40"/>
  <c r="F83" i="40"/>
  <c r="F58" i="40"/>
  <c r="J16" i="40"/>
  <c r="J14" i="40"/>
  <c r="J81" i="40"/>
  <c r="J56" i="40"/>
  <c r="E7" i="40"/>
  <c r="E75" i="40"/>
  <c r="E50" i="40"/>
  <c r="J41" i="39"/>
  <c r="J40" i="39"/>
  <c r="AY101" i="1"/>
  <c r="J39" i="39"/>
  <c r="AX101" i="1"/>
  <c r="BI153" i="39"/>
  <c r="BH153" i="39"/>
  <c r="BG153" i="39"/>
  <c r="BF153" i="39"/>
  <c r="T153" i="39"/>
  <c r="R153" i="39"/>
  <c r="P153" i="39"/>
  <c r="BK153" i="39"/>
  <c r="J153" i="39"/>
  <c r="BE153" i="39"/>
  <c r="BI152" i="39"/>
  <c r="BH152" i="39"/>
  <c r="BG152" i="39"/>
  <c r="BF152" i="39"/>
  <c r="T152" i="39"/>
  <c r="R152" i="39"/>
  <c r="P152" i="39"/>
  <c r="BK152" i="39"/>
  <c r="J152" i="39"/>
  <c r="BE152" i="39"/>
  <c r="BI151" i="39"/>
  <c r="BH151" i="39"/>
  <c r="BG151" i="39"/>
  <c r="BF151" i="39"/>
  <c r="T151" i="39"/>
  <c r="R151" i="39"/>
  <c r="P151" i="39"/>
  <c r="BK151" i="39"/>
  <c r="J151" i="39"/>
  <c r="BE151" i="39"/>
  <c r="BI148" i="39"/>
  <c r="BH148" i="39"/>
  <c r="BG148" i="39"/>
  <c r="BF148" i="39"/>
  <c r="T148" i="39"/>
  <c r="R148" i="39"/>
  <c r="P148" i="39"/>
  <c r="BK148" i="39"/>
  <c r="J148" i="39"/>
  <c r="BE148" i="39"/>
  <c r="BI145" i="39"/>
  <c r="BH145" i="39"/>
  <c r="BG145" i="39"/>
  <c r="BF145" i="39"/>
  <c r="T145" i="39"/>
  <c r="T144" i="39"/>
  <c r="R145" i="39"/>
  <c r="R144" i="39"/>
  <c r="P145" i="39"/>
  <c r="P144" i="39"/>
  <c r="BK145" i="39"/>
  <c r="BK144" i="39"/>
  <c r="J144" i="39"/>
  <c r="J145" i="39"/>
  <c r="BE145" i="39"/>
  <c r="J72" i="39"/>
  <c r="BI143" i="39"/>
  <c r="BH143" i="39"/>
  <c r="BG143" i="39"/>
  <c r="BF143" i="39"/>
  <c r="T143" i="39"/>
  <c r="T142" i="39"/>
  <c r="R143" i="39"/>
  <c r="R142" i="39"/>
  <c r="P143" i="39"/>
  <c r="P142" i="39"/>
  <c r="BK143" i="39"/>
  <c r="BK142" i="39"/>
  <c r="J142" i="39"/>
  <c r="J143" i="39"/>
  <c r="BE143" i="39"/>
  <c r="J71" i="39"/>
  <c r="BI139" i="39"/>
  <c r="BH139" i="39"/>
  <c r="BG139" i="39"/>
  <c r="BF139" i="39"/>
  <c r="T139" i="39"/>
  <c r="R139" i="39"/>
  <c r="P139" i="39"/>
  <c r="BK139" i="39"/>
  <c r="J139" i="39"/>
  <c r="BE139" i="39"/>
  <c r="BI136" i="39"/>
  <c r="BH136" i="39"/>
  <c r="BG136" i="39"/>
  <c r="BF136" i="39"/>
  <c r="T136" i="39"/>
  <c r="T135" i="39"/>
  <c r="R136" i="39"/>
  <c r="R135" i="39"/>
  <c r="P136" i="39"/>
  <c r="P135" i="39"/>
  <c r="BK136" i="39"/>
  <c r="BK135" i="39"/>
  <c r="J135" i="39"/>
  <c r="J136" i="39"/>
  <c r="BE136" i="39"/>
  <c r="J70" i="39"/>
  <c r="BI132" i="39"/>
  <c r="BH132" i="39"/>
  <c r="BG132" i="39"/>
  <c r="BF132" i="39"/>
  <c r="T132" i="39"/>
  <c r="R132" i="39"/>
  <c r="P132" i="39"/>
  <c r="BK132" i="39"/>
  <c r="J132" i="39"/>
  <c r="BE132" i="39"/>
  <c r="BI128" i="39"/>
  <c r="BH128" i="39"/>
  <c r="BG128" i="39"/>
  <c r="BF128" i="39"/>
  <c r="T128" i="39"/>
  <c r="R128" i="39"/>
  <c r="P128" i="39"/>
  <c r="BK128" i="39"/>
  <c r="J128" i="39"/>
  <c r="BE128" i="39"/>
  <c r="BI124" i="39"/>
  <c r="BH124" i="39"/>
  <c r="BG124" i="39"/>
  <c r="BF124" i="39"/>
  <c r="T124" i="39"/>
  <c r="R124" i="39"/>
  <c r="P124" i="39"/>
  <c r="BK124" i="39"/>
  <c r="J124" i="39"/>
  <c r="BE124" i="39"/>
  <c r="BI121" i="39"/>
  <c r="BH121" i="39"/>
  <c r="BG121" i="39"/>
  <c r="BF121" i="39"/>
  <c r="T121" i="39"/>
  <c r="R121" i="39"/>
  <c r="P121" i="39"/>
  <c r="BK121" i="39"/>
  <c r="J121" i="39"/>
  <c r="BE121" i="39"/>
  <c r="BI117" i="39"/>
  <c r="BH117" i="39"/>
  <c r="BG117" i="39"/>
  <c r="BF117" i="39"/>
  <c r="T117" i="39"/>
  <c r="T116" i="39"/>
  <c r="R117" i="39"/>
  <c r="R116" i="39"/>
  <c r="P117" i="39"/>
  <c r="P116" i="39"/>
  <c r="BK117" i="39"/>
  <c r="BK116" i="39"/>
  <c r="J116" i="39"/>
  <c r="J117" i="39"/>
  <c r="BE117" i="39"/>
  <c r="J69" i="39"/>
  <c r="BI113" i="39"/>
  <c r="BH113" i="39"/>
  <c r="BG113" i="39"/>
  <c r="BF113" i="39"/>
  <c r="T113" i="39"/>
  <c r="R113" i="39"/>
  <c r="P113" i="39"/>
  <c r="BK113" i="39"/>
  <c r="J113" i="39"/>
  <c r="BE113" i="39"/>
  <c r="BI110" i="39"/>
  <c r="BH110" i="39"/>
  <c r="BG110" i="39"/>
  <c r="BF110" i="39"/>
  <c r="T110" i="39"/>
  <c r="R110" i="39"/>
  <c r="P110" i="39"/>
  <c r="BK110" i="39"/>
  <c r="J110" i="39"/>
  <c r="BE110" i="39"/>
  <c r="BI107" i="39"/>
  <c r="BH107" i="39"/>
  <c r="BG107" i="39"/>
  <c r="BF107" i="39"/>
  <c r="T107" i="39"/>
  <c r="R107" i="39"/>
  <c r="P107" i="39"/>
  <c r="BK107" i="39"/>
  <c r="J107" i="39"/>
  <c r="BE107" i="39"/>
  <c r="BI104" i="39"/>
  <c r="BH104" i="39"/>
  <c r="BG104" i="39"/>
  <c r="BF104" i="39"/>
  <c r="T104" i="39"/>
  <c r="R104" i="39"/>
  <c r="P104" i="39"/>
  <c r="BK104" i="39"/>
  <c r="J104" i="39"/>
  <c r="BE104" i="39"/>
  <c r="BI101" i="39"/>
  <c r="BH101" i="39"/>
  <c r="BG101" i="39"/>
  <c r="BF101" i="39"/>
  <c r="T101" i="39"/>
  <c r="R101" i="39"/>
  <c r="P101" i="39"/>
  <c r="BK101" i="39"/>
  <c r="J101" i="39"/>
  <c r="BE101" i="39"/>
  <c r="BI98" i="39"/>
  <c r="F41" i="39"/>
  <c r="BD101" i="1"/>
  <c r="BH98" i="39"/>
  <c r="F40" i="39"/>
  <c r="BC101" i="1"/>
  <c r="BG98" i="39"/>
  <c r="F39" i="39"/>
  <c r="BB101" i="1"/>
  <c r="BF98" i="39"/>
  <c r="J38" i="39"/>
  <c r="AW101" i="1"/>
  <c r="F38" i="39"/>
  <c r="BA101" i="1"/>
  <c r="T98" i="39"/>
  <c r="T97" i="39"/>
  <c r="T96" i="39"/>
  <c r="R98" i="39"/>
  <c r="R97" i="39"/>
  <c r="R96" i="39"/>
  <c r="P98" i="39"/>
  <c r="P97" i="39"/>
  <c r="P96" i="39"/>
  <c r="AU101" i="1"/>
  <c r="BK98" i="39"/>
  <c r="BK97" i="39"/>
  <c r="J97" i="39"/>
  <c r="BK96" i="39"/>
  <c r="J96" i="39"/>
  <c r="J67" i="39"/>
  <c r="J34" i="39"/>
  <c r="AG101" i="1"/>
  <c r="J98" i="39"/>
  <c r="BE98" i="39"/>
  <c r="J37" i="39"/>
  <c r="AV101" i="1"/>
  <c r="F37" i="39"/>
  <c r="AZ101" i="1"/>
  <c r="J68" i="39"/>
  <c r="F90" i="39"/>
  <c r="E88" i="39"/>
  <c r="F60" i="39"/>
  <c r="E58" i="39"/>
  <c r="J43" i="39"/>
  <c r="J28" i="39"/>
  <c r="E28" i="39"/>
  <c r="J93" i="39"/>
  <c r="J63" i="39"/>
  <c r="J27" i="39"/>
  <c r="J25" i="39"/>
  <c r="E25" i="39"/>
  <c r="J92" i="39"/>
  <c r="J62" i="39"/>
  <c r="J24" i="39"/>
  <c r="J22" i="39"/>
  <c r="E22" i="39"/>
  <c r="F93" i="39"/>
  <c r="F63" i="39"/>
  <c r="J21" i="39"/>
  <c r="J19" i="39"/>
  <c r="E19" i="39"/>
  <c r="F92" i="39"/>
  <c r="F62" i="39"/>
  <c r="J18" i="39"/>
  <c r="J16" i="39"/>
  <c r="J90" i="39"/>
  <c r="J60" i="39"/>
  <c r="E7" i="39"/>
  <c r="E82" i="39"/>
  <c r="E52" i="39"/>
  <c r="J41" i="38"/>
  <c r="J40" i="38"/>
  <c r="AY100" i="1"/>
  <c r="J39" i="38"/>
  <c r="AX100" i="1"/>
  <c r="BI147" i="38"/>
  <c r="BH147" i="38"/>
  <c r="BG147" i="38"/>
  <c r="BF147" i="38"/>
  <c r="T147" i="38"/>
  <c r="R147" i="38"/>
  <c r="P147" i="38"/>
  <c r="BK147" i="38"/>
  <c r="J147" i="38"/>
  <c r="BE147" i="38"/>
  <c r="BI146" i="38"/>
  <c r="BH146" i="38"/>
  <c r="BG146" i="38"/>
  <c r="BF146" i="38"/>
  <c r="T146" i="38"/>
  <c r="R146" i="38"/>
  <c r="P146" i="38"/>
  <c r="BK146" i="38"/>
  <c r="J146" i="38"/>
  <c r="BE146" i="38"/>
  <c r="BI145" i="38"/>
  <c r="BH145" i="38"/>
  <c r="BG145" i="38"/>
  <c r="BF145" i="38"/>
  <c r="T145" i="38"/>
  <c r="R145" i="38"/>
  <c r="P145" i="38"/>
  <c r="BK145" i="38"/>
  <c r="J145" i="38"/>
  <c r="BE145" i="38"/>
  <c r="BI144" i="38"/>
  <c r="BH144" i="38"/>
  <c r="BG144" i="38"/>
  <c r="BF144" i="38"/>
  <c r="T144" i="38"/>
  <c r="R144" i="38"/>
  <c r="P144" i="38"/>
  <c r="BK144" i="38"/>
  <c r="J144" i="38"/>
  <c r="BE144" i="38"/>
  <c r="BI143" i="38"/>
  <c r="BH143" i="38"/>
  <c r="BG143" i="38"/>
  <c r="BF143" i="38"/>
  <c r="T143" i="38"/>
  <c r="R143" i="38"/>
  <c r="P143" i="38"/>
  <c r="BK143" i="38"/>
  <c r="J143" i="38"/>
  <c r="BE143" i="38"/>
  <c r="BI142" i="38"/>
  <c r="BH142" i="38"/>
  <c r="BG142" i="38"/>
  <c r="BF142" i="38"/>
  <c r="T142" i="38"/>
  <c r="R142" i="38"/>
  <c r="P142" i="38"/>
  <c r="BK142" i="38"/>
  <c r="J142" i="38"/>
  <c r="BE142" i="38"/>
  <c r="BI141" i="38"/>
  <c r="BH141" i="38"/>
  <c r="BG141" i="38"/>
  <c r="BF141" i="38"/>
  <c r="T141" i="38"/>
  <c r="R141" i="38"/>
  <c r="P141" i="38"/>
  <c r="BK141" i="38"/>
  <c r="J141" i="38"/>
  <c r="BE141" i="38"/>
  <c r="BI140" i="38"/>
  <c r="BH140" i="38"/>
  <c r="BG140" i="38"/>
  <c r="BF140" i="38"/>
  <c r="T140" i="38"/>
  <c r="R140" i="38"/>
  <c r="P140" i="38"/>
  <c r="BK140" i="38"/>
  <c r="J140" i="38"/>
  <c r="BE140" i="38"/>
  <c r="BI139" i="38"/>
  <c r="BH139" i="38"/>
  <c r="BG139" i="38"/>
  <c r="BF139" i="38"/>
  <c r="T139" i="38"/>
  <c r="R139" i="38"/>
  <c r="P139" i="38"/>
  <c r="BK139" i="38"/>
  <c r="J139" i="38"/>
  <c r="BE139" i="38"/>
  <c r="BI138" i="38"/>
  <c r="BH138" i="38"/>
  <c r="BG138" i="38"/>
  <c r="BF138" i="38"/>
  <c r="T138" i="38"/>
  <c r="T137" i="38"/>
  <c r="T136" i="38"/>
  <c r="R138" i="38"/>
  <c r="R137" i="38"/>
  <c r="R136" i="38"/>
  <c r="P138" i="38"/>
  <c r="P137" i="38"/>
  <c r="P136" i="38"/>
  <c r="BK138" i="38"/>
  <c r="BK137" i="38"/>
  <c r="J137" i="38"/>
  <c r="BK136" i="38"/>
  <c r="J136" i="38"/>
  <c r="J138" i="38"/>
  <c r="BE138" i="38"/>
  <c r="J73" i="38"/>
  <c r="J72" i="38"/>
  <c r="BI135" i="38"/>
  <c r="BH135" i="38"/>
  <c r="BG135" i="38"/>
  <c r="BF135" i="38"/>
  <c r="T135" i="38"/>
  <c r="R135" i="38"/>
  <c r="P135" i="38"/>
  <c r="BK135" i="38"/>
  <c r="J135" i="38"/>
  <c r="BE135" i="38"/>
  <c r="BI134" i="38"/>
  <c r="BH134" i="38"/>
  <c r="BG134" i="38"/>
  <c r="BF134" i="38"/>
  <c r="T134" i="38"/>
  <c r="R134" i="38"/>
  <c r="P134" i="38"/>
  <c r="BK134" i="38"/>
  <c r="J134" i="38"/>
  <c r="BE134" i="38"/>
  <c r="BI133" i="38"/>
  <c r="BH133" i="38"/>
  <c r="BG133" i="38"/>
  <c r="BF133" i="38"/>
  <c r="T133" i="38"/>
  <c r="R133" i="38"/>
  <c r="P133" i="38"/>
  <c r="BK133" i="38"/>
  <c r="J133" i="38"/>
  <c r="BE133" i="38"/>
  <c r="BI132" i="38"/>
  <c r="BH132" i="38"/>
  <c r="BG132" i="38"/>
  <c r="BF132" i="38"/>
  <c r="T132" i="38"/>
  <c r="R132" i="38"/>
  <c r="P132" i="38"/>
  <c r="BK132" i="38"/>
  <c r="J132" i="38"/>
  <c r="BE132" i="38"/>
  <c r="BI131" i="38"/>
  <c r="BH131" i="38"/>
  <c r="BG131" i="38"/>
  <c r="BF131" i="38"/>
  <c r="T131" i="38"/>
  <c r="R131" i="38"/>
  <c r="P131" i="38"/>
  <c r="BK131" i="38"/>
  <c r="J131" i="38"/>
  <c r="BE131" i="38"/>
  <c r="BI130" i="38"/>
  <c r="BH130" i="38"/>
  <c r="BG130" i="38"/>
  <c r="BF130" i="38"/>
  <c r="T130" i="38"/>
  <c r="R130" i="38"/>
  <c r="P130" i="38"/>
  <c r="BK130" i="38"/>
  <c r="J130" i="38"/>
  <c r="BE130" i="38"/>
  <c r="BI129" i="38"/>
  <c r="BH129" i="38"/>
  <c r="BG129" i="38"/>
  <c r="BF129" i="38"/>
  <c r="T129" i="38"/>
  <c r="R129" i="38"/>
  <c r="P129" i="38"/>
  <c r="BK129" i="38"/>
  <c r="J129" i="38"/>
  <c r="BE129" i="38"/>
  <c r="BI128" i="38"/>
  <c r="BH128" i="38"/>
  <c r="BG128" i="38"/>
  <c r="BF128" i="38"/>
  <c r="T128" i="38"/>
  <c r="R128" i="38"/>
  <c r="P128" i="38"/>
  <c r="BK128" i="38"/>
  <c r="J128" i="38"/>
  <c r="BE128" i="38"/>
  <c r="BI127" i="38"/>
  <c r="BH127" i="38"/>
  <c r="BG127" i="38"/>
  <c r="BF127" i="38"/>
  <c r="T127" i="38"/>
  <c r="R127" i="38"/>
  <c r="P127" i="38"/>
  <c r="BK127" i="38"/>
  <c r="J127" i="38"/>
  <c r="BE127" i="38"/>
  <c r="BI126" i="38"/>
  <c r="BH126" i="38"/>
  <c r="BG126" i="38"/>
  <c r="BF126" i="38"/>
  <c r="T126" i="38"/>
  <c r="R126" i="38"/>
  <c r="P126" i="38"/>
  <c r="BK126" i="38"/>
  <c r="J126" i="38"/>
  <c r="BE126" i="38"/>
  <c r="BI125" i="38"/>
  <c r="BH125" i="38"/>
  <c r="BG125" i="38"/>
  <c r="BF125" i="38"/>
  <c r="T125" i="38"/>
  <c r="R125" i="38"/>
  <c r="P125" i="38"/>
  <c r="BK125" i="38"/>
  <c r="J125" i="38"/>
  <c r="BE125" i="38"/>
  <c r="BI124" i="38"/>
  <c r="BH124" i="38"/>
  <c r="BG124" i="38"/>
  <c r="BF124" i="38"/>
  <c r="T124" i="38"/>
  <c r="R124" i="38"/>
  <c r="P124" i="38"/>
  <c r="BK124" i="38"/>
  <c r="J124" i="38"/>
  <c r="BE124" i="38"/>
  <c r="BI123" i="38"/>
  <c r="BH123" i="38"/>
  <c r="BG123" i="38"/>
  <c r="BF123" i="38"/>
  <c r="T123" i="38"/>
  <c r="R123" i="38"/>
  <c r="P123" i="38"/>
  <c r="BK123" i="38"/>
  <c r="J123" i="38"/>
  <c r="BE123" i="38"/>
  <c r="BI122" i="38"/>
  <c r="BH122" i="38"/>
  <c r="BG122" i="38"/>
  <c r="BF122" i="38"/>
  <c r="T122" i="38"/>
  <c r="R122" i="38"/>
  <c r="P122" i="38"/>
  <c r="BK122" i="38"/>
  <c r="J122" i="38"/>
  <c r="BE122" i="38"/>
  <c r="BI121" i="38"/>
  <c r="BH121" i="38"/>
  <c r="BG121" i="38"/>
  <c r="BF121" i="38"/>
  <c r="T121" i="38"/>
  <c r="R121" i="38"/>
  <c r="P121" i="38"/>
  <c r="BK121" i="38"/>
  <c r="J121" i="38"/>
  <c r="BE121" i="38"/>
  <c r="BI120" i="38"/>
  <c r="BH120" i="38"/>
  <c r="BG120" i="38"/>
  <c r="BF120" i="38"/>
  <c r="T120" i="38"/>
  <c r="T119" i="38"/>
  <c r="T118" i="38"/>
  <c r="R120" i="38"/>
  <c r="R119" i="38"/>
  <c r="R118" i="38"/>
  <c r="P120" i="38"/>
  <c r="P119" i="38"/>
  <c r="P118" i="38"/>
  <c r="BK120" i="38"/>
  <c r="BK119" i="38"/>
  <c r="J119" i="38"/>
  <c r="BK118" i="38"/>
  <c r="J118" i="38"/>
  <c r="J120" i="38"/>
  <c r="BE120" i="38"/>
  <c r="J71" i="38"/>
  <c r="J70" i="38"/>
  <c r="BI117" i="38"/>
  <c r="BH117" i="38"/>
  <c r="BG117" i="38"/>
  <c r="BF117" i="38"/>
  <c r="T117" i="38"/>
  <c r="R117" i="38"/>
  <c r="P117" i="38"/>
  <c r="BK117" i="38"/>
  <c r="J117" i="38"/>
  <c r="BE117" i="38"/>
  <c r="BI116" i="38"/>
  <c r="BH116" i="38"/>
  <c r="BG116" i="38"/>
  <c r="BF116" i="38"/>
  <c r="T116" i="38"/>
  <c r="R116" i="38"/>
  <c r="P116" i="38"/>
  <c r="BK116" i="38"/>
  <c r="J116" i="38"/>
  <c r="BE116" i="38"/>
  <c r="BI115" i="38"/>
  <c r="BH115" i="38"/>
  <c r="BG115" i="38"/>
  <c r="BF115" i="38"/>
  <c r="T115" i="38"/>
  <c r="R115" i="38"/>
  <c r="P115" i="38"/>
  <c r="BK115" i="38"/>
  <c r="J115" i="38"/>
  <c r="BE115" i="38"/>
  <c r="BI114" i="38"/>
  <c r="BH114" i="38"/>
  <c r="BG114" i="38"/>
  <c r="BF114" i="38"/>
  <c r="T114" i="38"/>
  <c r="R114" i="38"/>
  <c r="P114" i="38"/>
  <c r="BK114" i="38"/>
  <c r="J114" i="38"/>
  <c r="BE114" i="38"/>
  <c r="BI113" i="38"/>
  <c r="BH113" i="38"/>
  <c r="BG113" i="38"/>
  <c r="BF113" i="38"/>
  <c r="T113" i="38"/>
  <c r="R113" i="38"/>
  <c r="P113" i="38"/>
  <c r="BK113" i="38"/>
  <c r="J113" i="38"/>
  <c r="BE113" i="38"/>
  <c r="BI112" i="38"/>
  <c r="BH112" i="38"/>
  <c r="BG112" i="38"/>
  <c r="BF112" i="38"/>
  <c r="T112" i="38"/>
  <c r="R112" i="38"/>
  <c r="P112" i="38"/>
  <c r="BK112" i="38"/>
  <c r="J112" i="38"/>
  <c r="BE112" i="38"/>
  <c r="BI111" i="38"/>
  <c r="BH111" i="38"/>
  <c r="BG111" i="38"/>
  <c r="BF111" i="38"/>
  <c r="T111" i="38"/>
  <c r="R111" i="38"/>
  <c r="P111" i="38"/>
  <c r="BK111" i="38"/>
  <c r="J111" i="38"/>
  <c r="BE111" i="38"/>
  <c r="BI110" i="38"/>
  <c r="BH110" i="38"/>
  <c r="BG110" i="38"/>
  <c r="BF110" i="38"/>
  <c r="T110" i="38"/>
  <c r="R110" i="38"/>
  <c r="P110" i="38"/>
  <c r="BK110" i="38"/>
  <c r="J110" i="38"/>
  <c r="BE110" i="38"/>
  <c r="BI109" i="38"/>
  <c r="BH109" i="38"/>
  <c r="BG109" i="38"/>
  <c r="BF109" i="38"/>
  <c r="T109" i="38"/>
  <c r="R109" i="38"/>
  <c r="P109" i="38"/>
  <c r="BK109" i="38"/>
  <c r="J109" i="38"/>
  <c r="BE109" i="38"/>
  <c r="BI108" i="38"/>
  <c r="BH108" i="38"/>
  <c r="BG108" i="38"/>
  <c r="BF108" i="38"/>
  <c r="T108" i="38"/>
  <c r="R108" i="38"/>
  <c r="P108" i="38"/>
  <c r="BK108" i="38"/>
  <c r="J108" i="38"/>
  <c r="BE108" i="38"/>
  <c r="BI107" i="38"/>
  <c r="BH107" i="38"/>
  <c r="BG107" i="38"/>
  <c r="BF107" i="38"/>
  <c r="T107" i="38"/>
  <c r="R107" i="38"/>
  <c r="P107" i="38"/>
  <c r="BK107" i="38"/>
  <c r="J107" i="38"/>
  <c r="BE107" i="38"/>
  <c r="BI106" i="38"/>
  <c r="BH106" i="38"/>
  <c r="BG106" i="38"/>
  <c r="BF106" i="38"/>
  <c r="T106" i="38"/>
  <c r="R106" i="38"/>
  <c r="P106" i="38"/>
  <c r="BK106" i="38"/>
  <c r="J106" i="38"/>
  <c r="BE106" i="38"/>
  <c r="BI105" i="38"/>
  <c r="BH105" i="38"/>
  <c r="BG105" i="38"/>
  <c r="BF105" i="38"/>
  <c r="T105" i="38"/>
  <c r="R105" i="38"/>
  <c r="P105" i="38"/>
  <c r="BK105" i="38"/>
  <c r="J105" i="38"/>
  <c r="BE105" i="38"/>
  <c r="BI104" i="38"/>
  <c r="BH104" i="38"/>
  <c r="BG104" i="38"/>
  <c r="BF104" i="38"/>
  <c r="T104" i="38"/>
  <c r="R104" i="38"/>
  <c r="P104" i="38"/>
  <c r="BK104" i="38"/>
  <c r="J104" i="38"/>
  <c r="BE104" i="38"/>
  <c r="BI103" i="38"/>
  <c r="BH103" i="38"/>
  <c r="BG103" i="38"/>
  <c r="BF103" i="38"/>
  <c r="T103" i="38"/>
  <c r="R103" i="38"/>
  <c r="P103" i="38"/>
  <c r="BK103" i="38"/>
  <c r="J103" i="38"/>
  <c r="BE103" i="38"/>
  <c r="BI102" i="38"/>
  <c r="BH102" i="38"/>
  <c r="BG102" i="38"/>
  <c r="BF102" i="38"/>
  <c r="T102" i="38"/>
  <c r="R102" i="38"/>
  <c r="P102" i="38"/>
  <c r="BK102" i="38"/>
  <c r="J102" i="38"/>
  <c r="BE102" i="38"/>
  <c r="BI101" i="38"/>
  <c r="BH101" i="38"/>
  <c r="BG101" i="38"/>
  <c r="BF101" i="38"/>
  <c r="T101" i="38"/>
  <c r="R101" i="38"/>
  <c r="P101" i="38"/>
  <c r="BK101" i="38"/>
  <c r="J101" i="38"/>
  <c r="BE101" i="38"/>
  <c r="BI100" i="38"/>
  <c r="F41" i="38"/>
  <c r="BD100" i="1"/>
  <c r="BH100" i="38"/>
  <c r="F40" i="38"/>
  <c r="BC100" i="1"/>
  <c r="BG100" i="38"/>
  <c r="F39" i="38"/>
  <c r="BB100" i="1"/>
  <c r="BF100" i="38"/>
  <c r="J38" i="38"/>
  <c r="AW100" i="1"/>
  <c r="F38" i="38"/>
  <c r="BA100" i="1"/>
  <c r="T100" i="38"/>
  <c r="T99" i="38"/>
  <c r="T98" i="38"/>
  <c r="T97" i="38"/>
  <c r="R100" i="38"/>
  <c r="R99" i="38"/>
  <c r="R98" i="38"/>
  <c r="R97" i="38"/>
  <c r="P100" i="38"/>
  <c r="P99" i="38"/>
  <c r="P98" i="38"/>
  <c r="P97" i="38"/>
  <c r="AU100" i="1"/>
  <c r="BK100" i="38"/>
  <c r="BK99" i="38"/>
  <c r="J99" i="38"/>
  <c r="BK98" i="38"/>
  <c r="J98" i="38"/>
  <c r="BK97" i="38"/>
  <c r="J97" i="38"/>
  <c r="J67" i="38"/>
  <c r="J34" i="38"/>
  <c r="AG100" i="1"/>
  <c r="J100" i="38"/>
  <c r="BE100" i="38"/>
  <c r="J37" i="38"/>
  <c r="AV100" i="1"/>
  <c r="F37" i="38"/>
  <c r="AZ100" i="1"/>
  <c r="J69" i="38"/>
  <c r="J68" i="38"/>
  <c r="F91" i="38"/>
  <c r="E89" i="38"/>
  <c r="F60" i="38"/>
  <c r="E58" i="38"/>
  <c r="J43" i="38"/>
  <c r="J28" i="38"/>
  <c r="E28" i="38"/>
  <c r="J94" i="38"/>
  <c r="J63" i="38"/>
  <c r="J27" i="38"/>
  <c r="J25" i="38"/>
  <c r="E25" i="38"/>
  <c r="J93" i="38"/>
  <c r="J62" i="38"/>
  <c r="J24" i="38"/>
  <c r="J22" i="38"/>
  <c r="E22" i="38"/>
  <c r="F94" i="38"/>
  <c r="F63" i="38"/>
  <c r="J21" i="38"/>
  <c r="J19" i="38"/>
  <c r="E19" i="38"/>
  <c r="F93" i="38"/>
  <c r="F62" i="38"/>
  <c r="J18" i="38"/>
  <c r="J16" i="38"/>
  <c r="J91" i="38"/>
  <c r="J60" i="38"/>
  <c r="E7" i="38"/>
  <c r="E83" i="38"/>
  <c r="E52" i="38"/>
  <c r="J41" i="37"/>
  <c r="J40" i="37"/>
  <c r="AY99" i="1"/>
  <c r="J39" i="37"/>
  <c r="AX99" i="1"/>
  <c r="BI119" i="37"/>
  <c r="BH119" i="37"/>
  <c r="BG119" i="37"/>
  <c r="BF119" i="37"/>
  <c r="T119" i="37"/>
  <c r="R119" i="37"/>
  <c r="P119" i="37"/>
  <c r="BK119" i="37"/>
  <c r="J119" i="37"/>
  <c r="BE119" i="37"/>
  <c r="BI118" i="37"/>
  <c r="BH118" i="37"/>
  <c r="BG118" i="37"/>
  <c r="BF118" i="37"/>
  <c r="T118" i="37"/>
  <c r="R118" i="37"/>
  <c r="P118" i="37"/>
  <c r="BK118" i="37"/>
  <c r="J118" i="37"/>
  <c r="BE118" i="37"/>
  <c r="BI117" i="37"/>
  <c r="BH117" i="37"/>
  <c r="BG117" i="37"/>
  <c r="BF117" i="37"/>
  <c r="T117" i="37"/>
  <c r="R117" i="37"/>
  <c r="P117" i="37"/>
  <c r="BK117" i="37"/>
  <c r="J117" i="37"/>
  <c r="BE117" i="37"/>
  <c r="BI116" i="37"/>
  <c r="BH116" i="37"/>
  <c r="BG116" i="37"/>
  <c r="BF116" i="37"/>
  <c r="T116" i="37"/>
  <c r="R116" i="37"/>
  <c r="P116" i="37"/>
  <c r="BK116" i="37"/>
  <c r="J116" i="37"/>
  <c r="BE116" i="37"/>
  <c r="BI115" i="37"/>
  <c r="BH115" i="37"/>
  <c r="BG115" i="37"/>
  <c r="BF115" i="37"/>
  <c r="T115" i="37"/>
  <c r="R115" i="37"/>
  <c r="P115" i="37"/>
  <c r="BK115" i="37"/>
  <c r="J115" i="37"/>
  <c r="BE115" i="37"/>
  <c r="BI114" i="37"/>
  <c r="BH114" i="37"/>
  <c r="BG114" i="37"/>
  <c r="BF114" i="37"/>
  <c r="T114" i="37"/>
  <c r="R114" i="37"/>
  <c r="P114" i="37"/>
  <c r="BK114" i="37"/>
  <c r="J114" i="37"/>
  <c r="BE114" i="37"/>
  <c r="BI113" i="37"/>
  <c r="BH113" i="37"/>
  <c r="BG113" i="37"/>
  <c r="BF113" i="37"/>
  <c r="T113" i="37"/>
  <c r="R113" i="37"/>
  <c r="P113" i="37"/>
  <c r="BK113" i="37"/>
  <c r="J113" i="37"/>
  <c r="BE113" i="37"/>
  <c r="BI112" i="37"/>
  <c r="BH112" i="37"/>
  <c r="BG112" i="37"/>
  <c r="BF112" i="37"/>
  <c r="T112" i="37"/>
  <c r="R112" i="37"/>
  <c r="P112" i="37"/>
  <c r="BK112" i="37"/>
  <c r="J112" i="37"/>
  <c r="BE112" i="37"/>
  <c r="BI111" i="37"/>
  <c r="BH111" i="37"/>
  <c r="BG111" i="37"/>
  <c r="BF111" i="37"/>
  <c r="T111" i="37"/>
  <c r="R111" i="37"/>
  <c r="P111" i="37"/>
  <c r="BK111" i="37"/>
  <c r="J111" i="37"/>
  <c r="BE111" i="37"/>
  <c r="BI110" i="37"/>
  <c r="BH110" i="37"/>
  <c r="BG110" i="37"/>
  <c r="BF110" i="37"/>
  <c r="T110" i="37"/>
  <c r="R110" i="37"/>
  <c r="P110" i="37"/>
  <c r="BK110" i="37"/>
  <c r="J110" i="37"/>
  <c r="BE110" i="37"/>
  <c r="BI109" i="37"/>
  <c r="BH109" i="37"/>
  <c r="BG109" i="37"/>
  <c r="BF109" i="37"/>
  <c r="T109" i="37"/>
  <c r="R109" i="37"/>
  <c r="P109" i="37"/>
  <c r="BK109" i="37"/>
  <c r="J109" i="37"/>
  <c r="BE109" i="37"/>
  <c r="BI108" i="37"/>
  <c r="BH108" i="37"/>
  <c r="BG108" i="37"/>
  <c r="BF108" i="37"/>
  <c r="T108" i="37"/>
  <c r="R108" i="37"/>
  <c r="P108" i="37"/>
  <c r="BK108" i="37"/>
  <c r="J108" i="37"/>
  <c r="BE108" i="37"/>
  <c r="BI107" i="37"/>
  <c r="BH107" i="37"/>
  <c r="BG107" i="37"/>
  <c r="BF107" i="37"/>
  <c r="T107" i="37"/>
  <c r="R107" i="37"/>
  <c r="P107" i="37"/>
  <c r="BK107" i="37"/>
  <c r="J107" i="37"/>
  <c r="BE107" i="37"/>
  <c r="BI106" i="37"/>
  <c r="BH106" i="37"/>
  <c r="BG106" i="37"/>
  <c r="BF106" i="37"/>
  <c r="T106" i="37"/>
  <c r="R106" i="37"/>
  <c r="P106" i="37"/>
  <c r="BK106" i="37"/>
  <c r="J106" i="37"/>
  <c r="BE106" i="37"/>
  <c r="BI105" i="37"/>
  <c r="BH105" i="37"/>
  <c r="BG105" i="37"/>
  <c r="BF105" i="37"/>
  <c r="T105" i="37"/>
  <c r="R105" i="37"/>
  <c r="P105" i="37"/>
  <c r="BK105" i="37"/>
  <c r="J105" i="37"/>
  <c r="BE105" i="37"/>
  <c r="BI104" i="37"/>
  <c r="BH104" i="37"/>
  <c r="BG104" i="37"/>
  <c r="BF104" i="37"/>
  <c r="T104" i="37"/>
  <c r="R104" i="37"/>
  <c r="P104" i="37"/>
  <c r="BK104" i="37"/>
  <c r="J104" i="37"/>
  <c r="BE104" i="37"/>
  <c r="BI103" i="37"/>
  <c r="BH103" i="37"/>
  <c r="BG103" i="37"/>
  <c r="BF103" i="37"/>
  <c r="T103" i="37"/>
  <c r="R103" i="37"/>
  <c r="P103" i="37"/>
  <c r="BK103" i="37"/>
  <c r="J103" i="37"/>
  <c r="BE103" i="37"/>
  <c r="BI102" i="37"/>
  <c r="BH102" i="37"/>
  <c r="BG102" i="37"/>
  <c r="BF102" i="37"/>
  <c r="T102" i="37"/>
  <c r="R102" i="37"/>
  <c r="P102" i="37"/>
  <c r="BK102" i="37"/>
  <c r="J102" i="37"/>
  <c r="BE102" i="37"/>
  <c r="BI100" i="37"/>
  <c r="BH100" i="37"/>
  <c r="BG100" i="37"/>
  <c r="BF100" i="37"/>
  <c r="T100" i="37"/>
  <c r="R100" i="37"/>
  <c r="P100" i="37"/>
  <c r="BK100" i="37"/>
  <c r="J100" i="37"/>
  <c r="BE100" i="37"/>
  <c r="BI98" i="37"/>
  <c r="BH98" i="37"/>
  <c r="BG98" i="37"/>
  <c r="BF98" i="37"/>
  <c r="T98" i="37"/>
  <c r="R98" i="37"/>
  <c r="P98" i="37"/>
  <c r="BK98" i="37"/>
  <c r="J98" i="37"/>
  <c r="BE98" i="37"/>
  <c r="BI97" i="37"/>
  <c r="BH97" i="37"/>
  <c r="BG97" i="37"/>
  <c r="BF97" i="37"/>
  <c r="T97" i="37"/>
  <c r="R97" i="37"/>
  <c r="P97" i="37"/>
  <c r="BK97" i="37"/>
  <c r="J97" i="37"/>
  <c r="BE97" i="37"/>
  <c r="BI96" i="37"/>
  <c r="BH96" i="37"/>
  <c r="BG96" i="37"/>
  <c r="BF96" i="37"/>
  <c r="T96" i="37"/>
  <c r="R96" i="37"/>
  <c r="P96" i="37"/>
  <c r="BK96" i="37"/>
  <c r="J96" i="37"/>
  <c r="BE96" i="37"/>
  <c r="BI95" i="37"/>
  <c r="BH95" i="37"/>
  <c r="BG95" i="37"/>
  <c r="BF95" i="37"/>
  <c r="T95" i="37"/>
  <c r="R95" i="37"/>
  <c r="P95" i="37"/>
  <c r="BK95" i="37"/>
  <c r="J95" i="37"/>
  <c r="BE95" i="37"/>
  <c r="BI94" i="37"/>
  <c r="BH94" i="37"/>
  <c r="BG94" i="37"/>
  <c r="BF94" i="37"/>
  <c r="T94" i="37"/>
  <c r="R94" i="37"/>
  <c r="P94" i="37"/>
  <c r="BK94" i="37"/>
  <c r="J94" i="37"/>
  <c r="BE94" i="37"/>
  <c r="BI93" i="37"/>
  <c r="BH93" i="37"/>
  <c r="BG93" i="37"/>
  <c r="BF93" i="37"/>
  <c r="T93" i="37"/>
  <c r="R93" i="37"/>
  <c r="P93" i="37"/>
  <c r="BK93" i="37"/>
  <c r="J93" i="37"/>
  <c r="BE93" i="37"/>
  <c r="BI92" i="37"/>
  <c r="F41" i="37"/>
  <c r="BD99" i="1"/>
  <c r="BH92" i="37"/>
  <c r="F40" i="37"/>
  <c r="BC99" i="1"/>
  <c r="BG92" i="37"/>
  <c r="F39" i="37"/>
  <c r="BB99" i="1"/>
  <c r="BF92" i="37"/>
  <c r="J38" i="37"/>
  <c r="AW99" i="1"/>
  <c r="F38" i="37"/>
  <c r="BA99" i="1"/>
  <c r="T92" i="37"/>
  <c r="T91" i="37"/>
  <c r="R92" i="37"/>
  <c r="R91" i="37"/>
  <c r="P92" i="37"/>
  <c r="P91" i="37"/>
  <c r="AU99" i="1"/>
  <c r="BK92" i="37"/>
  <c r="BK91" i="37"/>
  <c r="J91" i="37"/>
  <c r="J67" i="37"/>
  <c r="J34" i="37"/>
  <c r="AG99" i="1"/>
  <c r="J92" i="37"/>
  <c r="BE92" i="37"/>
  <c r="J37" i="37"/>
  <c r="AV99" i="1"/>
  <c r="F37" i="37"/>
  <c r="AZ99" i="1"/>
  <c r="F85" i="37"/>
  <c r="E83" i="37"/>
  <c r="F60" i="37"/>
  <c r="E58" i="37"/>
  <c r="J43" i="37"/>
  <c r="J28" i="37"/>
  <c r="E28" i="37"/>
  <c r="J88" i="37"/>
  <c r="J63" i="37"/>
  <c r="J27" i="37"/>
  <c r="J25" i="37"/>
  <c r="E25" i="37"/>
  <c r="J87" i="37"/>
  <c r="J62" i="37"/>
  <c r="J24" i="37"/>
  <c r="J22" i="37"/>
  <c r="E22" i="37"/>
  <c r="F88" i="37"/>
  <c r="F63" i="37"/>
  <c r="J21" i="37"/>
  <c r="J19" i="37"/>
  <c r="E19" i="37"/>
  <c r="F87" i="37"/>
  <c r="F62" i="37"/>
  <c r="J18" i="37"/>
  <c r="J16" i="37"/>
  <c r="J85" i="37"/>
  <c r="J60" i="37"/>
  <c r="E7" i="37"/>
  <c r="E77" i="37"/>
  <c r="E52" i="37"/>
  <c r="J41" i="36"/>
  <c r="J40" i="36"/>
  <c r="AY98" i="1"/>
  <c r="J39" i="36"/>
  <c r="AX98" i="1"/>
  <c r="BI116" i="36"/>
  <c r="BH116" i="36"/>
  <c r="BG116" i="36"/>
  <c r="BF116" i="36"/>
  <c r="T116" i="36"/>
  <c r="R116" i="36"/>
  <c r="P116" i="36"/>
  <c r="BK116" i="36"/>
  <c r="J116" i="36"/>
  <c r="BE116" i="36"/>
  <c r="BI114" i="36"/>
  <c r="BH114" i="36"/>
  <c r="BG114" i="36"/>
  <c r="BF114" i="36"/>
  <c r="T114" i="36"/>
  <c r="R114" i="36"/>
  <c r="P114" i="36"/>
  <c r="BK114" i="36"/>
  <c r="J114" i="36"/>
  <c r="BE114" i="36"/>
  <c r="BI112" i="36"/>
  <c r="BH112" i="36"/>
  <c r="BG112" i="36"/>
  <c r="BF112" i="36"/>
  <c r="T112" i="36"/>
  <c r="R112" i="36"/>
  <c r="P112" i="36"/>
  <c r="BK112" i="36"/>
  <c r="J112" i="36"/>
  <c r="BE112" i="36"/>
  <c r="BI111" i="36"/>
  <c r="BH111" i="36"/>
  <c r="BG111" i="36"/>
  <c r="BF111" i="36"/>
  <c r="T111" i="36"/>
  <c r="R111" i="36"/>
  <c r="P111" i="36"/>
  <c r="BK111" i="36"/>
  <c r="J111" i="36"/>
  <c r="BE111" i="36"/>
  <c r="BI110" i="36"/>
  <c r="BH110" i="36"/>
  <c r="BG110" i="36"/>
  <c r="BF110" i="36"/>
  <c r="T110" i="36"/>
  <c r="R110" i="36"/>
  <c r="P110" i="36"/>
  <c r="BK110" i="36"/>
  <c r="J110" i="36"/>
  <c r="BE110" i="36"/>
  <c r="BI109" i="36"/>
  <c r="BH109" i="36"/>
  <c r="BG109" i="36"/>
  <c r="BF109" i="36"/>
  <c r="T109" i="36"/>
  <c r="R109" i="36"/>
  <c r="P109" i="36"/>
  <c r="BK109" i="36"/>
  <c r="J109" i="36"/>
  <c r="BE109" i="36"/>
  <c r="BI108" i="36"/>
  <c r="BH108" i="36"/>
  <c r="BG108" i="36"/>
  <c r="BF108" i="36"/>
  <c r="T108" i="36"/>
  <c r="R108" i="36"/>
  <c r="P108" i="36"/>
  <c r="BK108" i="36"/>
  <c r="J108" i="36"/>
  <c r="BE108" i="36"/>
  <c r="BI107" i="36"/>
  <c r="BH107" i="36"/>
  <c r="BG107" i="36"/>
  <c r="BF107" i="36"/>
  <c r="T107" i="36"/>
  <c r="R107" i="36"/>
  <c r="P107" i="36"/>
  <c r="BK107" i="36"/>
  <c r="J107" i="36"/>
  <c r="BE107" i="36"/>
  <c r="BI106" i="36"/>
  <c r="BH106" i="36"/>
  <c r="BG106" i="36"/>
  <c r="BF106" i="36"/>
  <c r="T106" i="36"/>
  <c r="R106" i="36"/>
  <c r="P106" i="36"/>
  <c r="BK106" i="36"/>
  <c r="J106" i="36"/>
  <c r="BE106" i="36"/>
  <c r="BI105" i="36"/>
  <c r="BH105" i="36"/>
  <c r="BG105" i="36"/>
  <c r="BF105" i="36"/>
  <c r="T105" i="36"/>
  <c r="R105" i="36"/>
  <c r="P105" i="36"/>
  <c r="BK105" i="36"/>
  <c r="J105" i="36"/>
  <c r="BE105" i="36"/>
  <c r="BI104" i="36"/>
  <c r="BH104" i="36"/>
  <c r="BG104" i="36"/>
  <c r="BF104" i="36"/>
  <c r="T104" i="36"/>
  <c r="R104" i="36"/>
  <c r="P104" i="36"/>
  <c r="BK104" i="36"/>
  <c r="J104" i="36"/>
  <c r="BE104" i="36"/>
  <c r="BI103" i="36"/>
  <c r="BH103" i="36"/>
  <c r="BG103" i="36"/>
  <c r="BF103" i="36"/>
  <c r="T103" i="36"/>
  <c r="R103" i="36"/>
  <c r="P103" i="36"/>
  <c r="BK103" i="36"/>
  <c r="J103" i="36"/>
  <c r="BE103" i="36"/>
  <c r="BI102" i="36"/>
  <c r="BH102" i="36"/>
  <c r="BG102" i="36"/>
  <c r="BF102" i="36"/>
  <c r="T102" i="36"/>
  <c r="R102" i="36"/>
  <c r="P102" i="36"/>
  <c r="BK102" i="36"/>
  <c r="J102" i="36"/>
  <c r="BE102" i="36"/>
  <c r="BI101" i="36"/>
  <c r="BH101" i="36"/>
  <c r="BG101" i="36"/>
  <c r="BF101" i="36"/>
  <c r="T101" i="36"/>
  <c r="R101" i="36"/>
  <c r="P101" i="36"/>
  <c r="BK101" i="36"/>
  <c r="J101" i="36"/>
  <c r="BE101" i="36"/>
  <c r="BI99" i="36"/>
  <c r="BH99" i="36"/>
  <c r="BG99" i="36"/>
  <c r="BF99" i="36"/>
  <c r="T99" i="36"/>
  <c r="R99" i="36"/>
  <c r="P99" i="36"/>
  <c r="BK99" i="36"/>
  <c r="J99" i="36"/>
  <c r="BE99" i="36"/>
  <c r="BI97" i="36"/>
  <c r="BH97" i="36"/>
  <c r="BG97" i="36"/>
  <c r="BF97" i="36"/>
  <c r="T97" i="36"/>
  <c r="R97" i="36"/>
  <c r="P97" i="36"/>
  <c r="BK97" i="36"/>
  <c r="J97" i="36"/>
  <c r="BE97" i="36"/>
  <c r="BI96" i="36"/>
  <c r="BH96" i="36"/>
  <c r="BG96" i="36"/>
  <c r="BF96" i="36"/>
  <c r="T96" i="36"/>
  <c r="R96" i="36"/>
  <c r="P96" i="36"/>
  <c r="BK96" i="36"/>
  <c r="J96" i="36"/>
  <c r="BE96" i="36"/>
  <c r="BI94" i="36"/>
  <c r="BH94" i="36"/>
  <c r="BG94" i="36"/>
  <c r="BF94" i="36"/>
  <c r="T94" i="36"/>
  <c r="R94" i="36"/>
  <c r="P94" i="36"/>
  <c r="BK94" i="36"/>
  <c r="J94" i="36"/>
  <c r="BE94" i="36"/>
  <c r="BI93" i="36"/>
  <c r="BH93" i="36"/>
  <c r="BG93" i="36"/>
  <c r="BF93" i="36"/>
  <c r="T93" i="36"/>
  <c r="R93" i="36"/>
  <c r="P93" i="36"/>
  <c r="BK93" i="36"/>
  <c r="J93" i="36"/>
  <c r="BE93" i="36"/>
  <c r="BI92" i="36"/>
  <c r="F41" i="36"/>
  <c r="BD98" i="1"/>
  <c r="BH92" i="36"/>
  <c r="F40" i="36"/>
  <c r="BC98" i="1"/>
  <c r="BG92" i="36"/>
  <c r="F39" i="36"/>
  <c r="BB98" i="1"/>
  <c r="BF92" i="36"/>
  <c r="J38" i="36"/>
  <c r="AW98" i="1"/>
  <c r="F38" i="36"/>
  <c r="BA98" i="1"/>
  <c r="T92" i="36"/>
  <c r="T91" i="36"/>
  <c r="R92" i="36"/>
  <c r="R91" i="36"/>
  <c r="P92" i="36"/>
  <c r="P91" i="36"/>
  <c r="AU98" i="1"/>
  <c r="BK92" i="36"/>
  <c r="BK91" i="36"/>
  <c r="J91" i="36"/>
  <c r="J67" i="36"/>
  <c r="J34" i="36"/>
  <c r="AG98" i="1"/>
  <c r="J92" i="36"/>
  <c r="BE92" i="36"/>
  <c r="J37" i="36"/>
  <c r="AV98" i="1"/>
  <c r="F37" i="36"/>
  <c r="AZ98" i="1"/>
  <c r="F85" i="36"/>
  <c r="E83" i="36"/>
  <c r="F60" i="36"/>
  <c r="E58" i="36"/>
  <c r="J43" i="36"/>
  <c r="J28" i="36"/>
  <c r="E28" i="36"/>
  <c r="J88" i="36"/>
  <c r="J63" i="36"/>
  <c r="J27" i="36"/>
  <c r="J25" i="36"/>
  <c r="E25" i="36"/>
  <c r="J87" i="36"/>
  <c r="J62" i="36"/>
  <c r="J24" i="36"/>
  <c r="J22" i="36"/>
  <c r="E22" i="36"/>
  <c r="F88" i="36"/>
  <c r="F63" i="36"/>
  <c r="J21" i="36"/>
  <c r="J19" i="36"/>
  <c r="E19" i="36"/>
  <c r="F87" i="36"/>
  <c r="F62" i="36"/>
  <c r="J18" i="36"/>
  <c r="J16" i="36"/>
  <c r="J85" i="36"/>
  <c r="J60" i="36"/>
  <c r="E7" i="36"/>
  <c r="E77" i="36"/>
  <c r="E52" i="36"/>
  <c r="J41" i="35"/>
  <c r="J40" i="35"/>
  <c r="AY96" i="1"/>
  <c r="J39" i="35"/>
  <c r="AX96" i="1"/>
  <c r="BI178" i="35"/>
  <c r="BH178" i="35"/>
  <c r="BG178" i="35"/>
  <c r="BF178" i="35"/>
  <c r="T178" i="35"/>
  <c r="R178" i="35"/>
  <c r="P178" i="35"/>
  <c r="BK178" i="35"/>
  <c r="J178" i="35"/>
  <c r="BE178" i="35"/>
  <c r="BI177" i="35"/>
  <c r="BH177" i="35"/>
  <c r="BG177" i="35"/>
  <c r="BF177" i="35"/>
  <c r="T177" i="35"/>
  <c r="R177" i="35"/>
  <c r="P177" i="35"/>
  <c r="BK177" i="35"/>
  <c r="J177" i="35"/>
  <c r="BE177" i="35"/>
  <c r="BI176" i="35"/>
  <c r="BH176" i="35"/>
  <c r="BG176" i="35"/>
  <c r="BF176" i="35"/>
  <c r="T176" i="35"/>
  <c r="R176" i="35"/>
  <c r="P176" i="35"/>
  <c r="BK176" i="35"/>
  <c r="J176" i="35"/>
  <c r="BE176" i="35"/>
  <c r="BI175" i="35"/>
  <c r="BH175" i="35"/>
  <c r="BG175" i="35"/>
  <c r="BF175" i="35"/>
  <c r="T175" i="35"/>
  <c r="R175" i="35"/>
  <c r="P175" i="35"/>
  <c r="BK175" i="35"/>
  <c r="J175" i="35"/>
  <c r="BE175" i="35"/>
  <c r="BI174" i="35"/>
  <c r="BH174" i="35"/>
  <c r="BG174" i="35"/>
  <c r="BF174" i="35"/>
  <c r="T174" i="35"/>
  <c r="R174" i="35"/>
  <c r="P174" i="35"/>
  <c r="BK174" i="35"/>
  <c r="J174" i="35"/>
  <c r="BE174" i="35"/>
  <c r="BI173" i="35"/>
  <c r="BH173" i="35"/>
  <c r="BG173" i="35"/>
  <c r="BF173" i="35"/>
  <c r="T173" i="35"/>
  <c r="R173" i="35"/>
  <c r="P173" i="35"/>
  <c r="BK173" i="35"/>
  <c r="J173" i="35"/>
  <c r="BE173" i="35"/>
  <c r="BI172" i="35"/>
  <c r="BH172" i="35"/>
  <c r="BG172" i="35"/>
  <c r="BF172" i="35"/>
  <c r="T172" i="35"/>
  <c r="R172" i="35"/>
  <c r="P172" i="35"/>
  <c r="BK172" i="35"/>
  <c r="J172" i="35"/>
  <c r="BE172" i="35"/>
  <c r="BI171" i="35"/>
  <c r="BH171" i="35"/>
  <c r="BG171" i="35"/>
  <c r="BF171" i="35"/>
  <c r="T171" i="35"/>
  <c r="R171" i="35"/>
  <c r="P171" i="35"/>
  <c r="BK171" i="35"/>
  <c r="J171" i="35"/>
  <c r="BE171" i="35"/>
  <c r="BI170" i="35"/>
  <c r="BH170" i="35"/>
  <c r="BG170" i="35"/>
  <c r="BF170" i="35"/>
  <c r="T170" i="35"/>
  <c r="R170" i="35"/>
  <c r="P170" i="35"/>
  <c r="BK170" i="35"/>
  <c r="J170" i="35"/>
  <c r="BE170" i="35"/>
  <c r="BI169" i="35"/>
  <c r="BH169" i="35"/>
  <c r="BG169" i="35"/>
  <c r="BF169" i="35"/>
  <c r="T169" i="35"/>
  <c r="R169" i="35"/>
  <c r="P169" i="35"/>
  <c r="BK169" i="35"/>
  <c r="J169" i="35"/>
  <c r="BE169" i="35"/>
  <c r="BI168" i="35"/>
  <c r="BH168" i="35"/>
  <c r="BG168" i="35"/>
  <c r="BF168" i="35"/>
  <c r="T168" i="35"/>
  <c r="R168" i="35"/>
  <c r="P168" i="35"/>
  <c r="BK168" i="35"/>
  <c r="J168" i="35"/>
  <c r="BE168" i="35"/>
  <c r="BI167" i="35"/>
  <c r="BH167" i="35"/>
  <c r="BG167" i="35"/>
  <c r="BF167" i="35"/>
  <c r="T167" i="35"/>
  <c r="R167" i="35"/>
  <c r="P167" i="35"/>
  <c r="BK167" i="35"/>
  <c r="J167" i="35"/>
  <c r="BE167" i="35"/>
  <c r="BI166" i="35"/>
  <c r="BH166" i="35"/>
  <c r="BG166" i="35"/>
  <c r="BF166" i="35"/>
  <c r="T166" i="35"/>
  <c r="R166" i="35"/>
  <c r="P166" i="35"/>
  <c r="BK166" i="35"/>
  <c r="J166" i="35"/>
  <c r="BE166" i="35"/>
  <c r="BI165" i="35"/>
  <c r="BH165" i="35"/>
  <c r="BG165" i="35"/>
  <c r="BF165" i="35"/>
  <c r="T165" i="35"/>
  <c r="R165" i="35"/>
  <c r="P165" i="35"/>
  <c r="BK165" i="35"/>
  <c r="J165" i="35"/>
  <c r="BE165" i="35"/>
  <c r="BI164" i="35"/>
  <c r="BH164" i="35"/>
  <c r="BG164" i="35"/>
  <c r="BF164" i="35"/>
  <c r="T164" i="35"/>
  <c r="R164" i="35"/>
  <c r="P164" i="35"/>
  <c r="BK164" i="35"/>
  <c r="J164" i="35"/>
  <c r="BE164" i="35"/>
  <c r="BI163" i="35"/>
  <c r="BH163" i="35"/>
  <c r="BG163" i="35"/>
  <c r="BF163" i="35"/>
  <c r="T163" i="35"/>
  <c r="T162" i="35"/>
  <c r="R163" i="35"/>
  <c r="R162" i="35"/>
  <c r="P163" i="35"/>
  <c r="P162" i="35"/>
  <c r="BK163" i="35"/>
  <c r="BK162" i="35"/>
  <c r="J162" i="35"/>
  <c r="J163" i="35"/>
  <c r="BE163" i="35"/>
  <c r="J72" i="35"/>
  <c r="BI161" i="35"/>
  <c r="BH161" i="35"/>
  <c r="BG161" i="35"/>
  <c r="BF161" i="35"/>
  <c r="T161" i="35"/>
  <c r="R161" i="35"/>
  <c r="P161" i="35"/>
  <c r="BK161" i="35"/>
  <c r="J161" i="35"/>
  <c r="BE161" i="35"/>
  <c r="BI160" i="35"/>
  <c r="BH160" i="35"/>
  <c r="BG160" i="35"/>
  <c r="BF160" i="35"/>
  <c r="T160" i="35"/>
  <c r="R160" i="35"/>
  <c r="P160" i="35"/>
  <c r="BK160" i="35"/>
  <c r="J160" i="35"/>
  <c r="BE160" i="35"/>
  <c r="BI159" i="35"/>
  <c r="BH159" i="35"/>
  <c r="BG159" i="35"/>
  <c r="BF159" i="35"/>
  <c r="T159" i="35"/>
  <c r="R159" i="35"/>
  <c r="P159" i="35"/>
  <c r="BK159" i="35"/>
  <c r="J159" i="35"/>
  <c r="BE159" i="35"/>
  <c r="BI158" i="35"/>
  <c r="BH158" i="35"/>
  <c r="BG158" i="35"/>
  <c r="BF158" i="35"/>
  <c r="T158" i="35"/>
  <c r="R158" i="35"/>
  <c r="P158" i="35"/>
  <c r="BK158" i="35"/>
  <c r="J158" i="35"/>
  <c r="BE158" i="35"/>
  <c r="BI157" i="35"/>
  <c r="BH157" i="35"/>
  <c r="BG157" i="35"/>
  <c r="BF157" i="35"/>
  <c r="T157" i="35"/>
  <c r="R157" i="35"/>
  <c r="P157" i="35"/>
  <c r="BK157" i="35"/>
  <c r="J157" i="35"/>
  <c r="BE157" i="35"/>
  <c r="BI156" i="35"/>
  <c r="BH156" i="35"/>
  <c r="BG156" i="35"/>
  <c r="BF156" i="35"/>
  <c r="T156" i="35"/>
  <c r="R156" i="35"/>
  <c r="P156" i="35"/>
  <c r="BK156" i="35"/>
  <c r="J156" i="35"/>
  <c r="BE156" i="35"/>
  <c r="BI155" i="35"/>
  <c r="BH155" i="35"/>
  <c r="BG155" i="35"/>
  <c r="BF155" i="35"/>
  <c r="T155" i="35"/>
  <c r="R155" i="35"/>
  <c r="P155" i="35"/>
  <c r="BK155" i="35"/>
  <c r="J155" i="35"/>
  <c r="BE155" i="35"/>
  <c r="BI154" i="35"/>
  <c r="BH154" i="35"/>
  <c r="BG154" i="35"/>
  <c r="BF154" i="35"/>
  <c r="T154" i="35"/>
  <c r="R154" i="35"/>
  <c r="P154" i="35"/>
  <c r="BK154" i="35"/>
  <c r="J154" i="35"/>
  <c r="BE154" i="35"/>
  <c r="BI153" i="35"/>
  <c r="BH153" i="35"/>
  <c r="BG153" i="35"/>
  <c r="BF153" i="35"/>
  <c r="T153" i="35"/>
  <c r="R153" i="35"/>
  <c r="P153" i="35"/>
  <c r="BK153" i="35"/>
  <c r="J153" i="35"/>
  <c r="BE153" i="35"/>
  <c r="BI152" i="35"/>
  <c r="BH152" i="35"/>
  <c r="BG152" i="35"/>
  <c r="BF152" i="35"/>
  <c r="T152" i="35"/>
  <c r="R152" i="35"/>
  <c r="P152" i="35"/>
  <c r="BK152" i="35"/>
  <c r="J152" i="35"/>
  <c r="BE152" i="35"/>
  <c r="BI151" i="35"/>
  <c r="BH151" i="35"/>
  <c r="BG151" i="35"/>
  <c r="BF151" i="35"/>
  <c r="T151" i="35"/>
  <c r="R151" i="35"/>
  <c r="P151" i="35"/>
  <c r="BK151" i="35"/>
  <c r="J151" i="35"/>
  <c r="BE151" i="35"/>
  <c r="BI150" i="35"/>
  <c r="BH150" i="35"/>
  <c r="BG150" i="35"/>
  <c r="BF150" i="35"/>
  <c r="T150" i="35"/>
  <c r="R150" i="35"/>
  <c r="P150" i="35"/>
  <c r="BK150" i="35"/>
  <c r="J150" i="35"/>
  <c r="BE150" i="35"/>
  <c r="BI149" i="35"/>
  <c r="BH149" i="35"/>
  <c r="BG149" i="35"/>
  <c r="BF149" i="35"/>
  <c r="T149" i="35"/>
  <c r="R149" i="35"/>
  <c r="P149" i="35"/>
  <c r="BK149" i="35"/>
  <c r="J149" i="35"/>
  <c r="BE149" i="35"/>
  <c r="BI148" i="35"/>
  <c r="BH148" i="35"/>
  <c r="BG148" i="35"/>
  <c r="BF148" i="35"/>
  <c r="T148" i="35"/>
  <c r="R148" i="35"/>
  <c r="P148" i="35"/>
  <c r="BK148" i="35"/>
  <c r="J148" i="35"/>
  <c r="BE148" i="35"/>
  <c r="BI147" i="35"/>
  <c r="BH147" i="35"/>
  <c r="BG147" i="35"/>
  <c r="BF147" i="35"/>
  <c r="T147" i="35"/>
  <c r="R147" i="35"/>
  <c r="P147" i="35"/>
  <c r="BK147" i="35"/>
  <c r="J147" i="35"/>
  <c r="BE147" i="35"/>
  <c r="BI146" i="35"/>
  <c r="BH146" i="35"/>
  <c r="BG146" i="35"/>
  <c r="BF146" i="35"/>
  <c r="T146" i="35"/>
  <c r="R146" i="35"/>
  <c r="P146" i="35"/>
  <c r="BK146" i="35"/>
  <c r="J146" i="35"/>
  <c r="BE146" i="35"/>
  <c r="BI145" i="35"/>
  <c r="BH145" i="35"/>
  <c r="BG145" i="35"/>
  <c r="BF145" i="35"/>
  <c r="T145" i="35"/>
  <c r="R145" i="35"/>
  <c r="P145" i="35"/>
  <c r="BK145" i="35"/>
  <c r="J145" i="35"/>
  <c r="BE145" i="35"/>
  <c r="BI144" i="35"/>
  <c r="BH144" i="35"/>
  <c r="BG144" i="35"/>
  <c r="BF144" i="35"/>
  <c r="T144" i="35"/>
  <c r="R144" i="35"/>
  <c r="P144" i="35"/>
  <c r="BK144" i="35"/>
  <c r="J144" i="35"/>
  <c r="BE144" i="35"/>
  <c r="BI143" i="35"/>
  <c r="BH143" i="35"/>
  <c r="BG143" i="35"/>
  <c r="BF143" i="35"/>
  <c r="T143" i="35"/>
  <c r="R143" i="35"/>
  <c r="P143" i="35"/>
  <c r="BK143" i="35"/>
  <c r="J143" i="35"/>
  <c r="BE143" i="35"/>
  <c r="BI142" i="35"/>
  <c r="BH142" i="35"/>
  <c r="BG142" i="35"/>
  <c r="BF142" i="35"/>
  <c r="T142" i="35"/>
  <c r="R142" i="35"/>
  <c r="P142" i="35"/>
  <c r="BK142" i="35"/>
  <c r="J142" i="35"/>
  <c r="BE142" i="35"/>
  <c r="BI141" i="35"/>
  <c r="BH141" i="35"/>
  <c r="BG141" i="35"/>
  <c r="BF141" i="35"/>
  <c r="T141" i="35"/>
  <c r="R141" i="35"/>
  <c r="P141" i="35"/>
  <c r="BK141" i="35"/>
  <c r="J141" i="35"/>
  <c r="BE141" i="35"/>
  <c r="BI140" i="35"/>
  <c r="BH140" i="35"/>
  <c r="BG140" i="35"/>
  <c r="BF140" i="35"/>
  <c r="T140" i="35"/>
  <c r="R140" i="35"/>
  <c r="P140" i="35"/>
  <c r="BK140" i="35"/>
  <c r="J140" i="35"/>
  <c r="BE140" i="35"/>
  <c r="BI139" i="35"/>
  <c r="BH139" i="35"/>
  <c r="BG139" i="35"/>
  <c r="BF139" i="35"/>
  <c r="T139" i="35"/>
  <c r="R139" i="35"/>
  <c r="P139" i="35"/>
  <c r="BK139" i="35"/>
  <c r="J139" i="35"/>
  <c r="BE139" i="35"/>
  <c r="BI138" i="35"/>
  <c r="BH138" i="35"/>
  <c r="BG138" i="35"/>
  <c r="BF138" i="35"/>
  <c r="T138" i="35"/>
  <c r="R138" i="35"/>
  <c r="P138" i="35"/>
  <c r="BK138" i="35"/>
  <c r="J138" i="35"/>
  <c r="BE138" i="35"/>
  <c r="BI137" i="35"/>
  <c r="BH137" i="35"/>
  <c r="BG137" i="35"/>
  <c r="BF137" i="35"/>
  <c r="T137" i="35"/>
  <c r="R137" i="35"/>
  <c r="P137" i="35"/>
  <c r="BK137" i="35"/>
  <c r="J137" i="35"/>
  <c r="BE137" i="35"/>
  <c r="BI136" i="35"/>
  <c r="BH136" i="35"/>
  <c r="BG136" i="35"/>
  <c r="BF136" i="35"/>
  <c r="T136" i="35"/>
  <c r="R136" i="35"/>
  <c r="P136" i="35"/>
  <c r="BK136" i="35"/>
  <c r="J136" i="35"/>
  <c r="BE136" i="35"/>
  <c r="BI135" i="35"/>
  <c r="BH135" i="35"/>
  <c r="BG135" i="35"/>
  <c r="BF135" i="35"/>
  <c r="T135" i="35"/>
  <c r="R135" i="35"/>
  <c r="P135" i="35"/>
  <c r="BK135" i="35"/>
  <c r="J135" i="35"/>
  <c r="BE135" i="35"/>
  <c r="BI134" i="35"/>
  <c r="BH134" i="35"/>
  <c r="BG134" i="35"/>
  <c r="BF134" i="35"/>
  <c r="T134" i="35"/>
  <c r="R134" i="35"/>
  <c r="P134" i="35"/>
  <c r="BK134" i="35"/>
  <c r="J134" i="35"/>
  <c r="BE134" i="35"/>
  <c r="BI133" i="35"/>
  <c r="BH133" i="35"/>
  <c r="BG133" i="35"/>
  <c r="BF133" i="35"/>
  <c r="T133" i="35"/>
  <c r="R133" i="35"/>
  <c r="P133" i="35"/>
  <c r="BK133" i="35"/>
  <c r="J133" i="35"/>
  <c r="BE133" i="35"/>
  <c r="BI132" i="35"/>
  <c r="BH132" i="35"/>
  <c r="BG132" i="35"/>
  <c r="BF132" i="35"/>
  <c r="T132" i="35"/>
  <c r="R132" i="35"/>
  <c r="P132" i="35"/>
  <c r="BK132" i="35"/>
  <c r="J132" i="35"/>
  <c r="BE132" i="35"/>
  <c r="BI131" i="35"/>
  <c r="BH131" i="35"/>
  <c r="BG131" i="35"/>
  <c r="BF131" i="35"/>
  <c r="T131" i="35"/>
  <c r="R131" i="35"/>
  <c r="P131" i="35"/>
  <c r="BK131" i="35"/>
  <c r="J131" i="35"/>
  <c r="BE131" i="35"/>
  <c r="BI130" i="35"/>
  <c r="BH130" i="35"/>
  <c r="BG130" i="35"/>
  <c r="BF130" i="35"/>
  <c r="T130" i="35"/>
  <c r="R130" i="35"/>
  <c r="P130" i="35"/>
  <c r="BK130" i="35"/>
  <c r="J130" i="35"/>
  <c r="BE130" i="35"/>
  <c r="BI129" i="35"/>
  <c r="BH129" i="35"/>
  <c r="BG129" i="35"/>
  <c r="BF129" i="35"/>
  <c r="T129" i="35"/>
  <c r="R129" i="35"/>
  <c r="P129" i="35"/>
  <c r="BK129" i="35"/>
  <c r="J129" i="35"/>
  <c r="BE129" i="35"/>
  <c r="BI128" i="35"/>
  <c r="BH128" i="35"/>
  <c r="BG128" i="35"/>
  <c r="BF128" i="35"/>
  <c r="T128" i="35"/>
  <c r="R128" i="35"/>
  <c r="P128" i="35"/>
  <c r="BK128" i="35"/>
  <c r="J128" i="35"/>
  <c r="BE128" i="35"/>
  <c r="BI127" i="35"/>
  <c r="BH127" i="35"/>
  <c r="BG127" i="35"/>
  <c r="BF127" i="35"/>
  <c r="T127" i="35"/>
  <c r="R127" i="35"/>
  <c r="P127" i="35"/>
  <c r="BK127" i="35"/>
  <c r="J127" i="35"/>
  <c r="BE127" i="35"/>
  <c r="BI126" i="35"/>
  <c r="BH126" i="35"/>
  <c r="BG126" i="35"/>
  <c r="BF126" i="35"/>
  <c r="T126" i="35"/>
  <c r="R126" i="35"/>
  <c r="P126" i="35"/>
  <c r="BK126" i="35"/>
  <c r="J126" i="35"/>
  <c r="BE126" i="35"/>
  <c r="BI125" i="35"/>
  <c r="BH125" i="35"/>
  <c r="BG125" i="35"/>
  <c r="BF125" i="35"/>
  <c r="T125" i="35"/>
  <c r="R125" i="35"/>
  <c r="P125" i="35"/>
  <c r="BK125" i="35"/>
  <c r="J125" i="35"/>
  <c r="BE125" i="35"/>
  <c r="BI124" i="35"/>
  <c r="BH124" i="35"/>
  <c r="BG124" i="35"/>
  <c r="BF124" i="35"/>
  <c r="T124" i="35"/>
  <c r="R124" i="35"/>
  <c r="P124" i="35"/>
  <c r="BK124" i="35"/>
  <c r="J124" i="35"/>
  <c r="BE124" i="35"/>
  <c r="BI123" i="35"/>
  <c r="BH123" i="35"/>
  <c r="BG123" i="35"/>
  <c r="BF123" i="35"/>
  <c r="T123" i="35"/>
  <c r="R123" i="35"/>
  <c r="P123" i="35"/>
  <c r="BK123" i="35"/>
  <c r="J123" i="35"/>
  <c r="BE123" i="35"/>
  <c r="BI122" i="35"/>
  <c r="BH122" i="35"/>
  <c r="BG122" i="35"/>
  <c r="BF122" i="35"/>
  <c r="T122" i="35"/>
  <c r="T121" i="35"/>
  <c r="R122" i="35"/>
  <c r="R121" i="35"/>
  <c r="P122" i="35"/>
  <c r="P121" i="35"/>
  <c r="BK122" i="35"/>
  <c r="BK121" i="35"/>
  <c r="J121" i="35"/>
  <c r="J122" i="35"/>
  <c r="BE122" i="35"/>
  <c r="J71" i="35"/>
  <c r="BI120" i="35"/>
  <c r="BH120" i="35"/>
  <c r="BG120" i="35"/>
  <c r="BF120" i="35"/>
  <c r="T120" i="35"/>
  <c r="R120" i="35"/>
  <c r="P120" i="35"/>
  <c r="BK120" i="35"/>
  <c r="J120" i="35"/>
  <c r="BE120" i="35"/>
  <c r="BI119" i="35"/>
  <c r="BH119" i="35"/>
  <c r="BG119" i="35"/>
  <c r="BF119" i="35"/>
  <c r="T119" i="35"/>
  <c r="T118" i="35"/>
  <c r="R119" i="35"/>
  <c r="R118" i="35"/>
  <c r="P119" i="35"/>
  <c r="P118" i="35"/>
  <c r="BK119" i="35"/>
  <c r="BK118" i="35"/>
  <c r="J118" i="35"/>
  <c r="J119" i="35"/>
  <c r="BE119" i="35"/>
  <c r="J70" i="35"/>
  <c r="BI117" i="35"/>
  <c r="BH117" i="35"/>
  <c r="BG117" i="35"/>
  <c r="BF117" i="35"/>
  <c r="T117" i="35"/>
  <c r="R117" i="35"/>
  <c r="P117" i="35"/>
  <c r="BK117" i="35"/>
  <c r="J117" i="35"/>
  <c r="BE117" i="35"/>
  <c r="BI116" i="35"/>
  <c r="BH116" i="35"/>
  <c r="BG116" i="35"/>
  <c r="BF116" i="35"/>
  <c r="T116" i="35"/>
  <c r="R116" i="35"/>
  <c r="P116" i="35"/>
  <c r="BK116" i="35"/>
  <c r="J116" i="35"/>
  <c r="BE116" i="35"/>
  <c r="BI115" i="35"/>
  <c r="BH115" i="35"/>
  <c r="BG115" i="35"/>
  <c r="BF115" i="35"/>
  <c r="T115" i="35"/>
  <c r="R115" i="35"/>
  <c r="P115" i="35"/>
  <c r="BK115" i="35"/>
  <c r="J115" i="35"/>
  <c r="BE115" i="35"/>
  <c r="BI114" i="35"/>
  <c r="BH114" i="35"/>
  <c r="BG114" i="35"/>
  <c r="BF114" i="35"/>
  <c r="T114" i="35"/>
  <c r="R114" i="35"/>
  <c r="P114" i="35"/>
  <c r="BK114" i="35"/>
  <c r="J114" i="35"/>
  <c r="BE114" i="35"/>
  <c r="BI113" i="35"/>
  <c r="BH113" i="35"/>
  <c r="BG113" i="35"/>
  <c r="BF113" i="35"/>
  <c r="T113" i="35"/>
  <c r="R113" i="35"/>
  <c r="P113" i="35"/>
  <c r="BK113" i="35"/>
  <c r="J113" i="35"/>
  <c r="BE113" i="35"/>
  <c r="BI112" i="35"/>
  <c r="BH112" i="35"/>
  <c r="BG112" i="35"/>
  <c r="BF112" i="35"/>
  <c r="T112" i="35"/>
  <c r="R112" i="35"/>
  <c r="P112" i="35"/>
  <c r="BK112" i="35"/>
  <c r="J112" i="35"/>
  <c r="BE112" i="35"/>
  <c r="BI111" i="35"/>
  <c r="BH111" i="35"/>
  <c r="BG111" i="35"/>
  <c r="BF111" i="35"/>
  <c r="T111" i="35"/>
  <c r="R111" i="35"/>
  <c r="P111" i="35"/>
  <c r="BK111" i="35"/>
  <c r="J111" i="35"/>
  <c r="BE111" i="35"/>
  <c r="BI110" i="35"/>
  <c r="BH110" i="35"/>
  <c r="BG110" i="35"/>
  <c r="BF110" i="35"/>
  <c r="T110" i="35"/>
  <c r="R110" i="35"/>
  <c r="P110" i="35"/>
  <c r="BK110" i="35"/>
  <c r="J110" i="35"/>
  <c r="BE110" i="35"/>
  <c r="BI109" i="35"/>
  <c r="BH109" i="35"/>
  <c r="BG109" i="35"/>
  <c r="BF109" i="35"/>
  <c r="T109" i="35"/>
  <c r="R109" i="35"/>
  <c r="P109" i="35"/>
  <c r="BK109" i="35"/>
  <c r="J109" i="35"/>
  <c r="BE109" i="35"/>
  <c r="BI108" i="35"/>
  <c r="BH108" i="35"/>
  <c r="BG108" i="35"/>
  <c r="BF108" i="35"/>
  <c r="T108" i="35"/>
  <c r="R108" i="35"/>
  <c r="P108" i="35"/>
  <c r="BK108" i="35"/>
  <c r="J108" i="35"/>
  <c r="BE108" i="35"/>
  <c r="BI107" i="35"/>
  <c r="BH107" i="35"/>
  <c r="BG107" i="35"/>
  <c r="BF107" i="35"/>
  <c r="T107" i="35"/>
  <c r="R107" i="35"/>
  <c r="P107" i="35"/>
  <c r="BK107" i="35"/>
  <c r="J107" i="35"/>
  <c r="BE107" i="35"/>
  <c r="BI106" i="35"/>
  <c r="BH106" i="35"/>
  <c r="BG106" i="35"/>
  <c r="BF106" i="35"/>
  <c r="T106" i="35"/>
  <c r="R106" i="35"/>
  <c r="P106" i="35"/>
  <c r="BK106" i="35"/>
  <c r="J106" i="35"/>
  <c r="BE106" i="35"/>
  <c r="BI105" i="35"/>
  <c r="BH105" i="35"/>
  <c r="BG105" i="35"/>
  <c r="BF105" i="35"/>
  <c r="T105" i="35"/>
  <c r="R105" i="35"/>
  <c r="P105" i="35"/>
  <c r="BK105" i="35"/>
  <c r="J105" i="35"/>
  <c r="BE105" i="35"/>
  <c r="BI104" i="35"/>
  <c r="BH104" i="35"/>
  <c r="BG104" i="35"/>
  <c r="BF104" i="35"/>
  <c r="T104" i="35"/>
  <c r="R104" i="35"/>
  <c r="P104" i="35"/>
  <c r="BK104" i="35"/>
  <c r="J104" i="35"/>
  <c r="BE104" i="35"/>
  <c r="BI103" i="35"/>
  <c r="BH103" i="35"/>
  <c r="BG103" i="35"/>
  <c r="BF103" i="35"/>
  <c r="T103" i="35"/>
  <c r="R103" i="35"/>
  <c r="P103" i="35"/>
  <c r="BK103" i="35"/>
  <c r="J103" i="35"/>
  <c r="BE103" i="35"/>
  <c r="BI102" i="35"/>
  <c r="BH102" i="35"/>
  <c r="BG102" i="35"/>
  <c r="BF102" i="35"/>
  <c r="T102" i="35"/>
  <c r="R102" i="35"/>
  <c r="P102" i="35"/>
  <c r="BK102" i="35"/>
  <c r="J102" i="35"/>
  <c r="BE102" i="35"/>
  <c r="BI101" i="35"/>
  <c r="BH101" i="35"/>
  <c r="BG101" i="35"/>
  <c r="BF101" i="35"/>
  <c r="T101" i="35"/>
  <c r="T100" i="35"/>
  <c r="R101" i="35"/>
  <c r="R100" i="35"/>
  <c r="P101" i="35"/>
  <c r="P100" i="35"/>
  <c r="BK101" i="35"/>
  <c r="BK100" i="35"/>
  <c r="J100" i="35"/>
  <c r="J101" i="35"/>
  <c r="BE101" i="35"/>
  <c r="J69" i="35"/>
  <c r="BI99" i="35"/>
  <c r="BH99" i="35"/>
  <c r="BG99" i="35"/>
  <c r="BF99" i="35"/>
  <c r="T99" i="35"/>
  <c r="R99" i="35"/>
  <c r="P99" i="35"/>
  <c r="BK99" i="35"/>
  <c r="J99" i="35"/>
  <c r="BE99" i="35"/>
  <c r="BI98" i="35"/>
  <c r="F41" i="35"/>
  <c r="BD96" i="1"/>
  <c r="BH98" i="35"/>
  <c r="F40" i="35"/>
  <c r="BC96" i="1"/>
  <c r="BG98" i="35"/>
  <c r="F39" i="35"/>
  <c r="BB96" i="1"/>
  <c r="BF98" i="35"/>
  <c r="J38" i="35"/>
  <c r="AW96" i="1"/>
  <c r="F38" i="35"/>
  <c r="BA96" i="1"/>
  <c r="T98" i="35"/>
  <c r="T97" i="35"/>
  <c r="T96" i="35"/>
  <c r="R98" i="35"/>
  <c r="R97" i="35"/>
  <c r="R96" i="35"/>
  <c r="P98" i="35"/>
  <c r="P97" i="35"/>
  <c r="P96" i="35"/>
  <c r="AU96" i="1"/>
  <c r="BK98" i="35"/>
  <c r="BK97" i="35"/>
  <c r="J97" i="35"/>
  <c r="BK96" i="35"/>
  <c r="J96" i="35"/>
  <c r="J67" i="35"/>
  <c r="J34" i="35"/>
  <c r="AG96" i="1"/>
  <c r="J98" i="35"/>
  <c r="BE98" i="35"/>
  <c r="J37" i="35"/>
  <c r="AV96" i="1"/>
  <c r="F37" i="35"/>
  <c r="AZ96" i="1"/>
  <c r="J68" i="35"/>
  <c r="F90" i="35"/>
  <c r="E88" i="35"/>
  <c r="F60" i="35"/>
  <c r="E58" i="35"/>
  <c r="J43" i="35"/>
  <c r="J28" i="35"/>
  <c r="E28" i="35"/>
  <c r="J93" i="35"/>
  <c r="J63" i="35"/>
  <c r="J27" i="35"/>
  <c r="J25" i="35"/>
  <c r="E25" i="35"/>
  <c r="J92" i="35"/>
  <c r="J62" i="35"/>
  <c r="J24" i="35"/>
  <c r="J22" i="35"/>
  <c r="E22" i="35"/>
  <c r="F93" i="35"/>
  <c r="F63" i="35"/>
  <c r="J21" i="35"/>
  <c r="J19" i="35"/>
  <c r="E19" i="35"/>
  <c r="F92" i="35"/>
  <c r="F62" i="35"/>
  <c r="J18" i="35"/>
  <c r="J16" i="35"/>
  <c r="J90" i="35"/>
  <c r="J60" i="35"/>
  <c r="E7" i="35"/>
  <c r="E82" i="35"/>
  <c r="E52" i="35"/>
  <c r="J41" i="34"/>
  <c r="J40" i="34"/>
  <c r="AY95" i="1"/>
  <c r="J39" i="34"/>
  <c r="AX95" i="1"/>
  <c r="BI157" i="34"/>
  <c r="BH157" i="34"/>
  <c r="BG157" i="34"/>
  <c r="BF157" i="34"/>
  <c r="T157" i="34"/>
  <c r="R157" i="34"/>
  <c r="P157" i="34"/>
  <c r="BK157" i="34"/>
  <c r="J157" i="34"/>
  <c r="BE157" i="34"/>
  <c r="BI156" i="34"/>
  <c r="BH156" i="34"/>
  <c r="BG156" i="34"/>
  <c r="BF156" i="34"/>
  <c r="T156" i="34"/>
  <c r="R156" i="34"/>
  <c r="P156" i="34"/>
  <c r="BK156" i="34"/>
  <c r="J156" i="34"/>
  <c r="BE156" i="34"/>
  <c r="BI155" i="34"/>
  <c r="BH155" i="34"/>
  <c r="BG155" i="34"/>
  <c r="BF155" i="34"/>
  <c r="T155" i="34"/>
  <c r="R155" i="34"/>
  <c r="P155" i="34"/>
  <c r="BK155" i="34"/>
  <c r="J155" i="34"/>
  <c r="BE155" i="34"/>
  <c r="BI154" i="34"/>
  <c r="BH154" i="34"/>
  <c r="BG154" i="34"/>
  <c r="BF154" i="34"/>
  <c r="T154" i="34"/>
  <c r="R154" i="34"/>
  <c r="P154" i="34"/>
  <c r="BK154" i="34"/>
  <c r="J154" i="34"/>
  <c r="BE154" i="34"/>
  <c r="BI153" i="34"/>
  <c r="BH153" i="34"/>
  <c r="BG153" i="34"/>
  <c r="BF153" i="34"/>
  <c r="T153" i="34"/>
  <c r="R153" i="34"/>
  <c r="P153" i="34"/>
  <c r="BK153" i="34"/>
  <c r="J153" i="34"/>
  <c r="BE153" i="34"/>
  <c r="BI152" i="34"/>
  <c r="BH152" i="34"/>
  <c r="BG152" i="34"/>
  <c r="BF152" i="34"/>
  <c r="T152" i="34"/>
  <c r="R152" i="34"/>
  <c r="P152" i="34"/>
  <c r="BK152" i="34"/>
  <c r="J152" i="34"/>
  <c r="BE152" i="34"/>
  <c r="BI151" i="34"/>
  <c r="BH151" i="34"/>
  <c r="BG151" i="34"/>
  <c r="BF151" i="34"/>
  <c r="T151" i="34"/>
  <c r="R151" i="34"/>
  <c r="P151" i="34"/>
  <c r="BK151" i="34"/>
  <c r="J151" i="34"/>
  <c r="BE151" i="34"/>
  <c r="BI150" i="34"/>
  <c r="BH150" i="34"/>
  <c r="BG150" i="34"/>
  <c r="BF150" i="34"/>
  <c r="T150" i="34"/>
  <c r="R150" i="34"/>
  <c r="P150" i="34"/>
  <c r="BK150" i="34"/>
  <c r="J150" i="34"/>
  <c r="BE150" i="34"/>
  <c r="BI149" i="34"/>
  <c r="BH149" i="34"/>
  <c r="BG149" i="34"/>
  <c r="BF149" i="34"/>
  <c r="T149" i="34"/>
  <c r="R149" i="34"/>
  <c r="P149" i="34"/>
  <c r="BK149" i="34"/>
  <c r="J149" i="34"/>
  <c r="BE149" i="34"/>
  <c r="BI148" i="34"/>
  <c r="BH148" i="34"/>
  <c r="BG148" i="34"/>
  <c r="BF148" i="34"/>
  <c r="T148" i="34"/>
  <c r="R148" i="34"/>
  <c r="P148" i="34"/>
  <c r="BK148" i="34"/>
  <c r="J148" i="34"/>
  <c r="BE148" i="34"/>
  <c r="BI147" i="34"/>
  <c r="BH147" i="34"/>
  <c r="BG147" i="34"/>
  <c r="BF147" i="34"/>
  <c r="T147" i="34"/>
  <c r="R147" i="34"/>
  <c r="P147" i="34"/>
  <c r="BK147" i="34"/>
  <c r="J147" i="34"/>
  <c r="BE147" i="34"/>
  <c r="BI146" i="34"/>
  <c r="BH146" i="34"/>
  <c r="BG146" i="34"/>
  <c r="BF146" i="34"/>
  <c r="T146" i="34"/>
  <c r="R146" i="34"/>
  <c r="P146" i="34"/>
  <c r="BK146" i="34"/>
  <c r="J146" i="34"/>
  <c r="BE146" i="34"/>
  <c r="BI145" i="34"/>
  <c r="BH145" i="34"/>
  <c r="BG145" i="34"/>
  <c r="BF145" i="34"/>
  <c r="T145" i="34"/>
  <c r="R145" i="34"/>
  <c r="P145" i="34"/>
  <c r="BK145" i="34"/>
  <c r="J145" i="34"/>
  <c r="BE145" i="34"/>
  <c r="BI144" i="34"/>
  <c r="BH144" i="34"/>
  <c r="BG144" i="34"/>
  <c r="BF144" i="34"/>
  <c r="T144" i="34"/>
  <c r="R144" i="34"/>
  <c r="P144" i="34"/>
  <c r="BK144" i="34"/>
  <c r="J144" i="34"/>
  <c r="BE144" i="34"/>
  <c r="BI143" i="34"/>
  <c r="BH143" i="34"/>
  <c r="BG143" i="34"/>
  <c r="BF143" i="34"/>
  <c r="T143" i="34"/>
  <c r="R143" i="34"/>
  <c r="P143" i="34"/>
  <c r="BK143" i="34"/>
  <c r="J143" i="34"/>
  <c r="BE143" i="34"/>
  <c r="BI142" i="34"/>
  <c r="BH142" i="34"/>
  <c r="BG142" i="34"/>
  <c r="BF142" i="34"/>
  <c r="T142" i="34"/>
  <c r="R142" i="34"/>
  <c r="P142" i="34"/>
  <c r="BK142" i="34"/>
  <c r="J142" i="34"/>
  <c r="BE142" i="34"/>
  <c r="BI141" i="34"/>
  <c r="BH141" i="34"/>
  <c r="BG141" i="34"/>
  <c r="BF141" i="34"/>
  <c r="T141" i="34"/>
  <c r="R141" i="34"/>
  <c r="P141" i="34"/>
  <c r="BK141" i="34"/>
  <c r="J141" i="34"/>
  <c r="BE141" i="34"/>
  <c r="BI140" i="34"/>
  <c r="BH140" i="34"/>
  <c r="BG140" i="34"/>
  <c r="BF140" i="34"/>
  <c r="T140" i="34"/>
  <c r="R140" i="34"/>
  <c r="P140" i="34"/>
  <c r="BK140" i="34"/>
  <c r="J140" i="34"/>
  <c r="BE140" i="34"/>
  <c r="BI139" i="34"/>
  <c r="BH139" i="34"/>
  <c r="BG139" i="34"/>
  <c r="BF139" i="34"/>
  <c r="T139" i="34"/>
  <c r="R139" i="34"/>
  <c r="P139" i="34"/>
  <c r="BK139" i="34"/>
  <c r="J139" i="34"/>
  <c r="BE139" i="34"/>
  <c r="BI138" i="34"/>
  <c r="BH138" i="34"/>
  <c r="BG138" i="34"/>
  <c r="BF138" i="34"/>
  <c r="T138" i="34"/>
  <c r="R138" i="34"/>
  <c r="P138" i="34"/>
  <c r="BK138" i="34"/>
  <c r="J138" i="34"/>
  <c r="BE138" i="34"/>
  <c r="BI137" i="34"/>
  <c r="BH137" i="34"/>
  <c r="BG137" i="34"/>
  <c r="BF137" i="34"/>
  <c r="T137" i="34"/>
  <c r="R137" i="34"/>
  <c r="P137" i="34"/>
  <c r="BK137" i="34"/>
  <c r="J137" i="34"/>
  <c r="BE137" i="34"/>
  <c r="BI136" i="34"/>
  <c r="BH136" i="34"/>
  <c r="BG136" i="34"/>
  <c r="BF136" i="34"/>
  <c r="T136" i="34"/>
  <c r="R136" i="34"/>
  <c r="P136" i="34"/>
  <c r="BK136" i="34"/>
  <c r="J136" i="34"/>
  <c r="BE136" i="34"/>
  <c r="BI135" i="34"/>
  <c r="BH135" i="34"/>
  <c r="BG135" i="34"/>
  <c r="BF135" i="34"/>
  <c r="T135" i="34"/>
  <c r="R135" i="34"/>
  <c r="P135" i="34"/>
  <c r="BK135" i="34"/>
  <c r="J135" i="34"/>
  <c r="BE135" i="34"/>
  <c r="BI134" i="34"/>
  <c r="BH134" i="34"/>
  <c r="BG134" i="34"/>
  <c r="BF134" i="34"/>
  <c r="T134" i="34"/>
  <c r="R134" i="34"/>
  <c r="P134" i="34"/>
  <c r="BK134" i="34"/>
  <c r="J134" i="34"/>
  <c r="BE134" i="34"/>
  <c r="BI133" i="34"/>
  <c r="BH133" i="34"/>
  <c r="BG133" i="34"/>
  <c r="BF133" i="34"/>
  <c r="T133" i="34"/>
  <c r="R133" i="34"/>
  <c r="P133" i="34"/>
  <c r="BK133" i="34"/>
  <c r="J133" i="34"/>
  <c r="BE133" i="34"/>
  <c r="BI132" i="34"/>
  <c r="BH132" i="34"/>
  <c r="BG132" i="34"/>
  <c r="BF132" i="34"/>
  <c r="T132" i="34"/>
  <c r="R132" i="34"/>
  <c r="P132" i="34"/>
  <c r="BK132" i="34"/>
  <c r="J132" i="34"/>
  <c r="BE132" i="34"/>
  <c r="BI131" i="34"/>
  <c r="BH131" i="34"/>
  <c r="BG131" i="34"/>
  <c r="BF131" i="34"/>
  <c r="T131" i="34"/>
  <c r="R131" i="34"/>
  <c r="P131" i="34"/>
  <c r="BK131" i="34"/>
  <c r="J131" i="34"/>
  <c r="BE131" i="34"/>
  <c r="BI130" i="34"/>
  <c r="BH130" i="34"/>
  <c r="BG130" i="34"/>
  <c r="BF130" i="34"/>
  <c r="T130" i="34"/>
  <c r="R130" i="34"/>
  <c r="P130" i="34"/>
  <c r="BK130" i="34"/>
  <c r="J130" i="34"/>
  <c r="BE130" i="34"/>
  <c r="BI129" i="34"/>
  <c r="BH129" i="34"/>
  <c r="BG129" i="34"/>
  <c r="BF129" i="34"/>
  <c r="T129" i="34"/>
  <c r="R129" i="34"/>
  <c r="P129" i="34"/>
  <c r="BK129" i="34"/>
  <c r="J129" i="34"/>
  <c r="BE129" i="34"/>
  <c r="BI128" i="34"/>
  <c r="BH128" i="34"/>
  <c r="BG128" i="34"/>
  <c r="BF128" i="34"/>
  <c r="T128" i="34"/>
  <c r="T127" i="34"/>
  <c r="R128" i="34"/>
  <c r="R127" i="34"/>
  <c r="P128" i="34"/>
  <c r="P127" i="34"/>
  <c r="BK128" i="34"/>
  <c r="BK127" i="34"/>
  <c r="J127" i="34"/>
  <c r="J128" i="34"/>
  <c r="BE128" i="34"/>
  <c r="J71" i="34"/>
  <c r="BI126" i="34"/>
  <c r="BH126" i="34"/>
  <c r="BG126" i="34"/>
  <c r="BF126" i="34"/>
  <c r="T126" i="34"/>
  <c r="R126" i="34"/>
  <c r="P126" i="34"/>
  <c r="BK126" i="34"/>
  <c r="J126" i="34"/>
  <c r="BE126" i="34"/>
  <c r="BI125" i="34"/>
  <c r="BH125" i="34"/>
  <c r="BG125" i="34"/>
  <c r="BF125" i="34"/>
  <c r="T125" i="34"/>
  <c r="R125" i="34"/>
  <c r="P125" i="34"/>
  <c r="BK125" i="34"/>
  <c r="J125" i="34"/>
  <c r="BE125" i="34"/>
  <c r="BI124" i="34"/>
  <c r="BH124" i="34"/>
  <c r="BG124" i="34"/>
  <c r="BF124" i="34"/>
  <c r="T124" i="34"/>
  <c r="R124" i="34"/>
  <c r="P124" i="34"/>
  <c r="BK124" i="34"/>
  <c r="J124" i="34"/>
  <c r="BE124" i="34"/>
  <c r="BI123" i="34"/>
  <c r="BH123" i="34"/>
  <c r="BG123" i="34"/>
  <c r="BF123" i="34"/>
  <c r="T123" i="34"/>
  <c r="R123" i="34"/>
  <c r="P123" i="34"/>
  <c r="BK123" i="34"/>
  <c r="J123" i="34"/>
  <c r="BE123" i="34"/>
  <c r="BI122" i="34"/>
  <c r="BH122" i="34"/>
  <c r="BG122" i="34"/>
  <c r="BF122" i="34"/>
  <c r="T122" i="34"/>
  <c r="R122" i="34"/>
  <c r="P122" i="34"/>
  <c r="BK122" i="34"/>
  <c r="J122" i="34"/>
  <c r="BE122" i="34"/>
  <c r="BI121" i="34"/>
  <c r="BH121" i="34"/>
  <c r="BG121" i="34"/>
  <c r="BF121" i="34"/>
  <c r="T121" i="34"/>
  <c r="R121" i="34"/>
  <c r="P121" i="34"/>
  <c r="BK121" i="34"/>
  <c r="J121" i="34"/>
  <c r="BE121" i="34"/>
  <c r="BI120" i="34"/>
  <c r="BH120" i="34"/>
  <c r="BG120" i="34"/>
  <c r="BF120" i="34"/>
  <c r="T120" i="34"/>
  <c r="R120" i="34"/>
  <c r="P120" i="34"/>
  <c r="BK120" i="34"/>
  <c r="J120" i="34"/>
  <c r="BE120" i="34"/>
  <c r="BI119" i="34"/>
  <c r="BH119" i="34"/>
  <c r="BG119" i="34"/>
  <c r="BF119" i="34"/>
  <c r="T119" i="34"/>
  <c r="R119" i="34"/>
  <c r="P119" i="34"/>
  <c r="BK119" i="34"/>
  <c r="J119" i="34"/>
  <c r="BE119" i="34"/>
  <c r="BI118" i="34"/>
  <c r="BH118" i="34"/>
  <c r="BG118" i="34"/>
  <c r="BF118" i="34"/>
  <c r="T118" i="34"/>
  <c r="R118" i="34"/>
  <c r="P118" i="34"/>
  <c r="BK118" i="34"/>
  <c r="J118" i="34"/>
  <c r="BE118" i="34"/>
  <c r="BI117" i="34"/>
  <c r="BH117" i="34"/>
  <c r="BG117" i="34"/>
  <c r="BF117" i="34"/>
  <c r="T117" i="34"/>
  <c r="T116" i="34"/>
  <c r="R117" i="34"/>
  <c r="R116" i="34"/>
  <c r="P117" i="34"/>
  <c r="P116" i="34"/>
  <c r="BK117" i="34"/>
  <c r="BK116" i="34"/>
  <c r="J116" i="34"/>
  <c r="J117" i="34"/>
  <c r="BE117" i="34"/>
  <c r="J70" i="34"/>
  <c r="BI115" i="34"/>
  <c r="BH115" i="34"/>
  <c r="BG115" i="34"/>
  <c r="BF115" i="34"/>
  <c r="T115" i="34"/>
  <c r="R115" i="34"/>
  <c r="P115" i="34"/>
  <c r="BK115" i="34"/>
  <c r="J115" i="34"/>
  <c r="BE115" i="34"/>
  <c r="BI114" i="34"/>
  <c r="BH114" i="34"/>
  <c r="BG114" i="34"/>
  <c r="BF114" i="34"/>
  <c r="T114" i="34"/>
  <c r="R114" i="34"/>
  <c r="P114" i="34"/>
  <c r="BK114" i="34"/>
  <c r="J114" i="34"/>
  <c r="BE114" i="34"/>
  <c r="BI113" i="34"/>
  <c r="BH113" i="34"/>
  <c r="BG113" i="34"/>
  <c r="BF113" i="34"/>
  <c r="T113" i="34"/>
  <c r="R113" i="34"/>
  <c r="P113" i="34"/>
  <c r="BK113" i="34"/>
  <c r="J113" i="34"/>
  <c r="BE113" i="34"/>
  <c r="BI112" i="34"/>
  <c r="BH112" i="34"/>
  <c r="BG112" i="34"/>
  <c r="BF112" i="34"/>
  <c r="T112" i="34"/>
  <c r="R112" i="34"/>
  <c r="P112" i="34"/>
  <c r="BK112" i="34"/>
  <c r="J112" i="34"/>
  <c r="BE112" i="34"/>
  <c r="BI111" i="34"/>
  <c r="BH111" i="34"/>
  <c r="BG111" i="34"/>
  <c r="BF111" i="34"/>
  <c r="T111" i="34"/>
  <c r="R111" i="34"/>
  <c r="P111" i="34"/>
  <c r="BK111" i="34"/>
  <c r="J111" i="34"/>
  <c r="BE111" i="34"/>
  <c r="BI110" i="34"/>
  <c r="BH110" i="34"/>
  <c r="BG110" i="34"/>
  <c r="BF110" i="34"/>
  <c r="T110" i="34"/>
  <c r="R110" i="34"/>
  <c r="P110" i="34"/>
  <c r="BK110" i="34"/>
  <c r="J110" i="34"/>
  <c r="BE110" i="34"/>
  <c r="BI109" i="34"/>
  <c r="BH109" i="34"/>
  <c r="BG109" i="34"/>
  <c r="BF109" i="34"/>
  <c r="T109" i="34"/>
  <c r="R109" i="34"/>
  <c r="P109" i="34"/>
  <c r="BK109" i="34"/>
  <c r="J109" i="34"/>
  <c r="BE109" i="34"/>
  <c r="BI108" i="34"/>
  <c r="BH108" i="34"/>
  <c r="BG108" i="34"/>
  <c r="BF108" i="34"/>
  <c r="T108" i="34"/>
  <c r="R108" i="34"/>
  <c r="P108" i="34"/>
  <c r="BK108" i="34"/>
  <c r="J108" i="34"/>
  <c r="BE108" i="34"/>
  <c r="BI107" i="34"/>
  <c r="BH107" i="34"/>
  <c r="BG107" i="34"/>
  <c r="BF107" i="34"/>
  <c r="T107" i="34"/>
  <c r="R107" i="34"/>
  <c r="P107" i="34"/>
  <c r="BK107" i="34"/>
  <c r="J107" i="34"/>
  <c r="BE107" i="34"/>
  <c r="BI106" i="34"/>
  <c r="BH106" i="34"/>
  <c r="BG106" i="34"/>
  <c r="BF106" i="34"/>
  <c r="T106" i="34"/>
  <c r="R106" i="34"/>
  <c r="P106" i="34"/>
  <c r="BK106" i="34"/>
  <c r="J106" i="34"/>
  <c r="BE106" i="34"/>
  <c r="BI105" i="34"/>
  <c r="BH105" i="34"/>
  <c r="BG105" i="34"/>
  <c r="BF105" i="34"/>
  <c r="T105" i="34"/>
  <c r="R105" i="34"/>
  <c r="P105" i="34"/>
  <c r="BK105" i="34"/>
  <c r="J105" i="34"/>
  <c r="BE105" i="34"/>
  <c r="BI104" i="34"/>
  <c r="BH104" i="34"/>
  <c r="BG104" i="34"/>
  <c r="BF104" i="34"/>
  <c r="T104" i="34"/>
  <c r="R104" i="34"/>
  <c r="P104" i="34"/>
  <c r="BK104" i="34"/>
  <c r="J104" i="34"/>
  <c r="BE104" i="34"/>
  <c r="BI103" i="34"/>
  <c r="BH103" i="34"/>
  <c r="BG103" i="34"/>
  <c r="BF103" i="34"/>
  <c r="T103" i="34"/>
  <c r="R103" i="34"/>
  <c r="P103" i="34"/>
  <c r="BK103" i="34"/>
  <c r="J103" i="34"/>
  <c r="BE103" i="34"/>
  <c r="BI102" i="34"/>
  <c r="BH102" i="34"/>
  <c r="BG102" i="34"/>
  <c r="BF102" i="34"/>
  <c r="T102" i="34"/>
  <c r="R102" i="34"/>
  <c r="P102" i="34"/>
  <c r="BK102" i="34"/>
  <c r="J102" i="34"/>
  <c r="BE102" i="34"/>
  <c r="BI101" i="34"/>
  <c r="BH101" i="34"/>
  <c r="BG101" i="34"/>
  <c r="BF101" i="34"/>
  <c r="T101" i="34"/>
  <c r="R101" i="34"/>
  <c r="P101" i="34"/>
  <c r="BK101" i="34"/>
  <c r="J101" i="34"/>
  <c r="BE101" i="34"/>
  <c r="BI100" i="34"/>
  <c r="BH100" i="34"/>
  <c r="BG100" i="34"/>
  <c r="BF100" i="34"/>
  <c r="T100" i="34"/>
  <c r="R100" i="34"/>
  <c r="P100" i="34"/>
  <c r="BK100" i="34"/>
  <c r="J100" i="34"/>
  <c r="BE100" i="34"/>
  <c r="BI99" i="34"/>
  <c r="BH99" i="34"/>
  <c r="BG99" i="34"/>
  <c r="BF99" i="34"/>
  <c r="T99" i="34"/>
  <c r="T98" i="34"/>
  <c r="R99" i="34"/>
  <c r="R98" i="34"/>
  <c r="P99" i="34"/>
  <c r="P98" i="34"/>
  <c r="BK99" i="34"/>
  <c r="BK98" i="34"/>
  <c r="J98" i="34"/>
  <c r="J99" i="34"/>
  <c r="BE99" i="34"/>
  <c r="J69" i="34"/>
  <c r="BI97" i="34"/>
  <c r="F41" i="34"/>
  <c r="BD95" i="1"/>
  <c r="BH97" i="34"/>
  <c r="F40" i="34"/>
  <c r="BC95" i="1"/>
  <c r="BG97" i="34"/>
  <c r="F39" i="34"/>
  <c r="BB95" i="1"/>
  <c r="BF97" i="34"/>
  <c r="J38" i="34"/>
  <c r="AW95" i="1"/>
  <c r="F38" i="34"/>
  <c r="BA95" i="1"/>
  <c r="T97" i="34"/>
  <c r="T96" i="34"/>
  <c r="T95" i="34"/>
  <c r="R97" i="34"/>
  <c r="R96" i="34"/>
  <c r="R95" i="34"/>
  <c r="P97" i="34"/>
  <c r="P96" i="34"/>
  <c r="P95" i="34"/>
  <c r="AU95" i="1"/>
  <c r="BK97" i="34"/>
  <c r="BK96" i="34"/>
  <c r="J96" i="34"/>
  <c r="BK95" i="34"/>
  <c r="J95" i="34"/>
  <c r="J67" i="34"/>
  <c r="J34" i="34"/>
  <c r="AG95" i="1"/>
  <c r="J97" i="34"/>
  <c r="BE97" i="34"/>
  <c r="J37" i="34"/>
  <c r="AV95" i="1"/>
  <c r="F37" i="34"/>
  <c r="AZ95" i="1"/>
  <c r="J68" i="34"/>
  <c r="F89" i="34"/>
  <c r="E87" i="34"/>
  <c r="F60" i="34"/>
  <c r="E58" i="34"/>
  <c r="J43" i="34"/>
  <c r="J28" i="34"/>
  <c r="E28" i="34"/>
  <c r="J92" i="34"/>
  <c r="J63" i="34"/>
  <c r="J27" i="34"/>
  <c r="J25" i="34"/>
  <c r="E25" i="34"/>
  <c r="J91" i="34"/>
  <c r="J62" i="34"/>
  <c r="J24" i="34"/>
  <c r="J22" i="34"/>
  <c r="E22" i="34"/>
  <c r="F92" i="34"/>
  <c r="F63" i="34"/>
  <c r="J21" i="34"/>
  <c r="J19" i="34"/>
  <c r="E19" i="34"/>
  <c r="F91" i="34"/>
  <c r="F62" i="34"/>
  <c r="J18" i="34"/>
  <c r="J16" i="34"/>
  <c r="J89" i="34"/>
  <c r="J60" i="34"/>
  <c r="E7" i="34"/>
  <c r="E81" i="34"/>
  <c r="E52" i="34"/>
  <c r="J41" i="33"/>
  <c r="J40" i="33"/>
  <c r="AY94" i="1"/>
  <c r="J39" i="33"/>
  <c r="AX94" i="1"/>
  <c r="BI169" i="33"/>
  <c r="BH169" i="33"/>
  <c r="BG169" i="33"/>
  <c r="BF169" i="33"/>
  <c r="T169" i="33"/>
  <c r="R169" i="33"/>
  <c r="P169" i="33"/>
  <c r="BK169" i="33"/>
  <c r="J169" i="33"/>
  <c r="BE169" i="33"/>
  <c r="BI168" i="33"/>
  <c r="BH168" i="33"/>
  <c r="BG168" i="33"/>
  <c r="BF168" i="33"/>
  <c r="T168" i="33"/>
  <c r="R168" i="33"/>
  <c r="P168" i="33"/>
  <c r="BK168" i="33"/>
  <c r="J168" i="33"/>
  <c r="BE168" i="33"/>
  <c r="BI167" i="33"/>
  <c r="BH167" i="33"/>
  <c r="BG167" i="33"/>
  <c r="BF167" i="33"/>
  <c r="T167" i="33"/>
  <c r="R167" i="33"/>
  <c r="P167" i="33"/>
  <c r="BK167" i="33"/>
  <c r="J167" i="33"/>
  <c r="BE167" i="33"/>
  <c r="BI166" i="33"/>
  <c r="BH166" i="33"/>
  <c r="BG166" i="33"/>
  <c r="BF166" i="33"/>
  <c r="T166" i="33"/>
  <c r="R166" i="33"/>
  <c r="P166" i="33"/>
  <c r="BK166" i="33"/>
  <c r="J166" i="33"/>
  <c r="BE166" i="33"/>
  <c r="BI165" i="33"/>
  <c r="BH165" i="33"/>
  <c r="BG165" i="33"/>
  <c r="BF165" i="33"/>
  <c r="T165" i="33"/>
  <c r="R165" i="33"/>
  <c r="P165" i="33"/>
  <c r="BK165" i="33"/>
  <c r="J165" i="33"/>
  <c r="BE165" i="33"/>
  <c r="BI164" i="33"/>
  <c r="BH164" i="33"/>
  <c r="BG164" i="33"/>
  <c r="BF164" i="33"/>
  <c r="T164" i="33"/>
  <c r="R164" i="33"/>
  <c r="P164" i="33"/>
  <c r="BK164" i="33"/>
  <c r="J164" i="33"/>
  <c r="BE164" i="33"/>
  <c r="BI163" i="33"/>
  <c r="BH163" i="33"/>
  <c r="BG163" i="33"/>
  <c r="BF163" i="33"/>
  <c r="T163" i="33"/>
  <c r="R163" i="33"/>
  <c r="P163" i="33"/>
  <c r="BK163" i="33"/>
  <c r="J163" i="33"/>
  <c r="BE163" i="33"/>
  <c r="BI162" i="33"/>
  <c r="BH162" i="33"/>
  <c r="BG162" i="33"/>
  <c r="BF162" i="33"/>
  <c r="T162" i="33"/>
  <c r="R162" i="33"/>
  <c r="P162" i="33"/>
  <c r="BK162" i="33"/>
  <c r="J162" i="33"/>
  <c r="BE162" i="33"/>
  <c r="BI161" i="33"/>
  <c r="BH161" i="33"/>
  <c r="BG161" i="33"/>
  <c r="BF161" i="33"/>
  <c r="T161" i="33"/>
  <c r="R161" i="33"/>
  <c r="P161" i="33"/>
  <c r="BK161" i="33"/>
  <c r="J161" i="33"/>
  <c r="BE161" i="33"/>
  <c r="BI160" i="33"/>
  <c r="BH160" i="33"/>
  <c r="BG160" i="33"/>
  <c r="BF160" i="33"/>
  <c r="T160" i="33"/>
  <c r="R160" i="33"/>
  <c r="P160" i="33"/>
  <c r="BK160" i="33"/>
  <c r="J160" i="33"/>
  <c r="BE160" i="33"/>
  <c r="BI159" i="33"/>
  <c r="BH159" i="33"/>
  <c r="BG159" i="33"/>
  <c r="BF159" i="33"/>
  <c r="T159" i="33"/>
  <c r="R159" i="33"/>
  <c r="P159" i="33"/>
  <c r="BK159" i="33"/>
  <c r="J159" i="33"/>
  <c r="BE159" i="33"/>
  <c r="BI158" i="33"/>
  <c r="BH158" i="33"/>
  <c r="BG158" i="33"/>
  <c r="BF158" i="33"/>
  <c r="T158" i="33"/>
  <c r="R158" i="33"/>
  <c r="P158" i="33"/>
  <c r="BK158" i="33"/>
  <c r="J158" i="33"/>
  <c r="BE158" i="33"/>
  <c r="BI157" i="33"/>
  <c r="BH157" i="33"/>
  <c r="BG157" i="33"/>
  <c r="BF157" i="33"/>
  <c r="T157" i="33"/>
  <c r="R157" i="33"/>
  <c r="P157" i="33"/>
  <c r="BK157" i="33"/>
  <c r="J157" i="33"/>
  <c r="BE157" i="33"/>
  <c r="BI156" i="33"/>
  <c r="BH156" i="33"/>
  <c r="BG156" i="33"/>
  <c r="BF156" i="33"/>
  <c r="T156" i="33"/>
  <c r="R156" i="33"/>
  <c r="P156" i="33"/>
  <c r="BK156" i="33"/>
  <c r="J156" i="33"/>
  <c r="BE156" i="33"/>
  <c r="BI155" i="33"/>
  <c r="BH155" i="33"/>
  <c r="BG155" i="33"/>
  <c r="BF155" i="33"/>
  <c r="T155" i="33"/>
  <c r="R155" i="33"/>
  <c r="P155" i="33"/>
  <c r="BK155" i="33"/>
  <c r="J155" i="33"/>
  <c r="BE155" i="33"/>
  <c r="BI154" i="33"/>
  <c r="BH154" i="33"/>
  <c r="BG154" i="33"/>
  <c r="BF154" i="33"/>
  <c r="T154" i="33"/>
  <c r="R154" i="33"/>
  <c r="P154" i="33"/>
  <c r="BK154" i="33"/>
  <c r="J154" i="33"/>
  <c r="BE154" i="33"/>
  <c r="BI153" i="33"/>
  <c r="BH153" i="33"/>
  <c r="BG153" i="33"/>
  <c r="BF153" i="33"/>
  <c r="T153" i="33"/>
  <c r="R153" i="33"/>
  <c r="P153" i="33"/>
  <c r="BK153" i="33"/>
  <c r="J153" i="33"/>
  <c r="BE153" i="33"/>
  <c r="BI152" i="33"/>
  <c r="BH152" i="33"/>
  <c r="BG152" i="33"/>
  <c r="BF152" i="33"/>
  <c r="T152" i="33"/>
  <c r="R152" i="33"/>
  <c r="P152" i="33"/>
  <c r="BK152" i="33"/>
  <c r="J152" i="33"/>
  <c r="BE152" i="33"/>
  <c r="BI151" i="33"/>
  <c r="BH151" i="33"/>
  <c r="BG151" i="33"/>
  <c r="BF151" i="33"/>
  <c r="T151" i="33"/>
  <c r="R151" i="33"/>
  <c r="P151" i="33"/>
  <c r="BK151" i="33"/>
  <c r="J151" i="33"/>
  <c r="BE151" i="33"/>
  <c r="BI150" i="33"/>
  <c r="BH150" i="33"/>
  <c r="BG150" i="33"/>
  <c r="BF150" i="33"/>
  <c r="T150" i="33"/>
  <c r="R150" i="33"/>
  <c r="P150" i="33"/>
  <c r="BK150" i="33"/>
  <c r="J150" i="33"/>
  <c r="BE150" i="33"/>
  <c r="BI149" i="33"/>
  <c r="BH149" i="33"/>
  <c r="BG149" i="33"/>
  <c r="BF149" i="33"/>
  <c r="T149" i="33"/>
  <c r="R149" i="33"/>
  <c r="P149" i="33"/>
  <c r="BK149" i="33"/>
  <c r="J149" i="33"/>
  <c r="BE149" i="33"/>
  <c r="BI148" i="33"/>
  <c r="BH148" i="33"/>
  <c r="BG148" i="33"/>
  <c r="BF148" i="33"/>
  <c r="T148" i="33"/>
  <c r="R148" i="33"/>
  <c r="P148" i="33"/>
  <c r="BK148" i="33"/>
  <c r="J148" i="33"/>
  <c r="BE148" i="33"/>
  <c r="BI147" i="33"/>
  <c r="BH147" i="33"/>
  <c r="BG147" i="33"/>
  <c r="BF147" i="33"/>
  <c r="T147" i="33"/>
  <c r="R147" i="33"/>
  <c r="P147" i="33"/>
  <c r="BK147" i="33"/>
  <c r="J147" i="33"/>
  <c r="BE147" i="33"/>
  <c r="BI146" i="33"/>
  <c r="BH146" i="33"/>
  <c r="BG146" i="33"/>
  <c r="BF146" i="33"/>
  <c r="T146" i="33"/>
  <c r="R146" i="33"/>
  <c r="P146" i="33"/>
  <c r="BK146" i="33"/>
  <c r="J146" i="33"/>
  <c r="BE146" i="33"/>
  <c r="BI145" i="33"/>
  <c r="BH145" i="33"/>
  <c r="BG145" i="33"/>
  <c r="BF145" i="33"/>
  <c r="T145" i="33"/>
  <c r="R145" i="33"/>
  <c r="P145" i="33"/>
  <c r="BK145" i="33"/>
  <c r="J145" i="33"/>
  <c r="BE145" i="33"/>
  <c r="BI144" i="33"/>
  <c r="BH144" i="33"/>
  <c r="BG144" i="33"/>
  <c r="BF144" i="33"/>
  <c r="T144" i="33"/>
  <c r="R144" i="33"/>
  <c r="P144" i="33"/>
  <c r="BK144" i="33"/>
  <c r="J144" i="33"/>
  <c r="BE144" i="33"/>
  <c r="BI143" i="33"/>
  <c r="BH143" i="33"/>
  <c r="BG143" i="33"/>
  <c r="BF143" i="33"/>
  <c r="T143" i="33"/>
  <c r="R143" i="33"/>
  <c r="P143" i="33"/>
  <c r="BK143" i="33"/>
  <c r="J143" i="33"/>
  <c r="BE143" i="33"/>
  <c r="BI142" i="33"/>
  <c r="BH142" i="33"/>
  <c r="BG142" i="33"/>
  <c r="BF142" i="33"/>
  <c r="T142" i="33"/>
  <c r="R142" i="33"/>
  <c r="P142" i="33"/>
  <c r="BK142" i="33"/>
  <c r="J142" i="33"/>
  <c r="BE142" i="33"/>
  <c r="BI141" i="33"/>
  <c r="BH141" i="33"/>
  <c r="BG141" i="33"/>
  <c r="BF141" i="33"/>
  <c r="T141" i="33"/>
  <c r="R141" i="33"/>
  <c r="P141" i="33"/>
  <c r="BK141" i="33"/>
  <c r="J141" i="33"/>
  <c r="BE141" i="33"/>
  <c r="BI140" i="33"/>
  <c r="BH140" i="33"/>
  <c r="BG140" i="33"/>
  <c r="BF140" i="33"/>
  <c r="T140" i="33"/>
  <c r="R140" i="33"/>
  <c r="P140" i="33"/>
  <c r="BK140" i="33"/>
  <c r="J140" i="33"/>
  <c r="BE140" i="33"/>
  <c r="BI139" i="33"/>
  <c r="BH139" i="33"/>
  <c r="BG139" i="33"/>
  <c r="BF139" i="33"/>
  <c r="T139" i="33"/>
  <c r="R139" i="33"/>
  <c r="P139" i="33"/>
  <c r="BK139" i="33"/>
  <c r="J139" i="33"/>
  <c r="BE139" i="33"/>
  <c r="BI138" i="33"/>
  <c r="BH138" i="33"/>
  <c r="BG138" i="33"/>
  <c r="BF138" i="33"/>
  <c r="T138" i="33"/>
  <c r="R138" i="33"/>
  <c r="P138" i="33"/>
  <c r="BK138" i="33"/>
  <c r="J138" i="33"/>
  <c r="BE138" i="33"/>
  <c r="BI137" i="33"/>
  <c r="BH137" i="33"/>
  <c r="BG137" i="33"/>
  <c r="BF137" i="33"/>
  <c r="T137" i="33"/>
  <c r="R137" i="33"/>
  <c r="P137" i="33"/>
  <c r="BK137" i="33"/>
  <c r="J137" i="33"/>
  <c r="BE137" i="33"/>
  <c r="BI136" i="33"/>
  <c r="BH136" i="33"/>
  <c r="BG136" i="33"/>
  <c r="BF136" i="33"/>
  <c r="T136" i="33"/>
  <c r="R136" i="33"/>
  <c r="P136" i="33"/>
  <c r="BK136" i="33"/>
  <c r="J136" i="33"/>
  <c r="BE136" i="33"/>
  <c r="BI135" i="33"/>
  <c r="BH135" i="33"/>
  <c r="BG135" i="33"/>
  <c r="BF135" i="33"/>
  <c r="T135" i="33"/>
  <c r="R135" i="33"/>
  <c r="P135" i="33"/>
  <c r="BK135" i="33"/>
  <c r="J135" i="33"/>
  <c r="BE135" i="33"/>
  <c r="BI134" i="33"/>
  <c r="BH134" i="33"/>
  <c r="BG134" i="33"/>
  <c r="BF134" i="33"/>
  <c r="T134" i="33"/>
  <c r="R134" i="33"/>
  <c r="P134" i="33"/>
  <c r="BK134" i="33"/>
  <c r="J134" i="33"/>
  <c r="BE134" i="33"/>
  <c r="BI133" i="33"/>
  <c r="BH133" i="33"/>
  <c r="BG133" i="33"/>
  <c r="BF133" i="33"/>
  <c r="T133" i="33"/>
  <c r="R133" i="33"/>
  <c r="P133" i="33"/>
  <c r="BK133" i="33"/>
  <c r="J133" i="33"/>
  <c r="BE133" i="33"/>
  <c r="BI132" i="33"/>
  <c r="BH132" i="33"/>
  <c r="BG132" i="33"/>
  <c r="BF132" i="33"/>
  <c r="T132" i="33"/>
  <c r="R132" i="33"/>
  <c r="P132" i="33"/>
  <c r="BK132" i="33"/>
  <c r="J132" i="33"/>
  <c r="BE132" i="33"/>
  <c r="BI131" i="33"/>
  <c r="BH131" i="33"/>
  <c r="BG131" i="33"/>
  <c r="BF131" i="33"/>
  <c r="T131" i="33"/>
  <c r="R131" i="33"/>
  <c r="P131" i="33"/>
  <c r="BK131" i="33"/>
  <c r="J131" i="33"/>
  <c r="BE131" i="33"/>
  <c r="BI130" i="33"/>
  <c r="BH130" i="33"/>
  <c r="BG130" i="33"/>
  <c r="BF130" i="33"/>
  <c r="T130" i="33"/>
  <c r="R130" i="33"/>
  <c r="P130" i="33"/>
  <c r="BK130" i="33"/>
  <c r="J130" i="33"/>
  <c r="BE130" i="33"/>
  <c r="BI129" i="33"/>
  <c r="BH129" i="33"/>
  <c r="BG129" i="33"/>
  <c r="BF129" i="33"/>
  <c r="T129" i="33"/>
  <c r="T128" i="33"/>
  <c r="R129" i="33"/>
  <c r="R128" i="33"/>
  <c r="P129" i="33"/>
  <c r="P128" i="33"/>
  <c r="BK129" i="33"/>
  <c r="BK128" i="33"/>
  <c r="J128" i="33"/>
  <c r="J129" i="33"/>
  <c r="BE129" i="33"/>
  <c r="J72" i="33"/>
  <c r="BI127" i="33"/>
  <c r="BH127" i="33"/>
  <c r="BG127" i="33"/>
  <c r="BF127" i="33"/>
  <c r="T127" i="33"/>
  <c r="R127" i="33"/>
  <c r="P127" i="33"/>
  <c r="BK127" i="33"/>
  <c r="J127" i="33"/>
  <c r="BE127" i="33"/>
  <c r="BI126" i="33"/>
  <c r="BH126" i="33"/>
  <c r="BG126" i="33"/>
  <c r="BF126" i="33"/>
  <c r="T126" i="33"/>
  <c r="R126" i="33"/>
  <c r="P126" i="33"/>
  <c r="BK126" i="33"/>
  <c r="J126" i="33"/>
  <c r="BE126" i="33"/>
  <c r="BI125" i="33"/>
  <c r="BH125" i="33"/>
  <c r="BG125" i="33"/>
  <c r="BF125" i="33"/>
  <c r="T125" i="33"/>
  <c r="R125" i="33"/>
  <c r="P125" i="33"/>
  <c r="BK125" i="33"/>
  <c r="J125" i="33"/>
  <c r="BE125" i="33"/>
  <c r="BI124" i="33"/>
  <c r="BH124" i="33"/>
  <c r="BG124" i="33"/>
  <c r="BF124" i="33"/>
  <c r="T124" i="33"/>
  <c r="R124" i="33"/>
  <c r="P124" i="33"/>
  <c r="BK124" i="33"/>
  <c r="J124" i="33"/>
  <c r="BE124" i="33"/>
  <c r="BI123" i="33"/>
  <c r="BH123" i="33"/>
  <c r="BG123" i="33"/>
  <c r="BF123" i="33"/>
  <c r="T123" i="33"/>
  <c r="R123" i="33"/>
  <c r="P123" i="33"/>
  <c r="BK123" i="33"/>
  <c r="J123" i="33"/>
  <c r="BE123" i="33"/>
  <c r="BI122" i="33"/>
  <c r="BH122" i="33"/>
  <c r="BG122" i="33"/>
  <c r="BF122" i="33"/>
  <c r="T122" i="33"/>
  <c r="R122" i="33"/>
  <c r="P122" i="33"/>
  <c r="BK122" i="33"/>
  <c r="J122" i="33"/>
  <c r="BE122" i="33"/>
  <c r="BI121" i="33"/>
  <c r="BH121" i="33"/>
  <c r="BG121" i="33"/>
  <c r="BF121" i="33"/>
  <c r="T121" i="33"/>
  <c r="R121" i="33"/>
  <c r="P121" i="33"/>
  <c r="BK121" i="33"/>
  <c r="J121" i="33"/>
  <c r="BE121" i="33"/>
  <c r="BI120" i="33"/>
  <c r="BH120" i="33"/>
  <c r="BG120" i="33"/>
  <c r="BF120" i="33"/>
  <c r="T120" i="33"/>
  <c r="R120" i="33"/>
  <c r="P120" i="33"/>
  <c r="BK120" i="33"/>
  <c r="J120" i="33"/>
  <c r="BE120" i="33"/>
  <c r="BI119" i="33"/>
  <c r="BH119" i="33"/>
  <c r="BG119" i="33"/>
  <c r="BF119" i="33"/>
  <c r="T119" i="33"/>
  <c r="R119" i="33"/>
  <c r="P119" i="33"/>
  <c r="BK119" i="33"/>
  <c r="J119" i="33"/>
  <c r="BE119" i="33"/>
  <c r="BI118" i="33"/>
  <c r="BH118" i="33"/>
  <c r="BG118" i="33"/>
  <c r="BF118" i="33"/>
  <c r="T118" i="33"/>
  <c r="T117" i="33"/>
  <c r="R118" i="33"/>
  <c r="R117" i="33"/>
  <c r="P118" i="33"/>
  <c r="P117" i="33"/>
  <c r="BK118" i="33"/>
  <c r="BK117" i="33"/>
  <c r="J117" i="33"/>
  <c r="J118" i="33"/>
  <c r="BE118" i="33"/>
  <c r="J71" i="33"/>
  <c r="BI116" i="33"/>
  <c r="BH116" i="33"/>
  <c r="BG116" i="33"/>
  <c r="BF116" i="33"/>
  <c r="T116" i="33"/>
  <c r="R116" i="33"/>
  <c r="P116" i="33"/>
  <c r="BK116" i="33"/>
  <c r="J116" i="33"/>
  <c r="BE116" i="33"/>
  <c r="BI115" i="33"/>
  <c r="BH115" i="33"/>
  <c r="BG115" i="33"/>
  <c r="BF115" i="33"/>
  <c r="T115" i="33"/>
  <c r="T114" i="33"/>
  <c r="R115" i="33"/>
  <c r="R114" i="33"/>
  <c r="P115" i="33"/>
  <c r="P114" i="33"/>
  <c r="BK115" i="33"/>
  <c r="BK114" i="33"/>
  <c r="J114" i="33"/>
  <c r="J115" i="33"/>
  <c r="BE115" i="33"/>
  <c r="J70" i="33"/>
  <c r="BI113" i="33"/>
  <c r="BH113" i="33"/>
  <c r="BG113" i="33"/>
  <c r="BF113" i="33"/>
  <c r="T113" i="33"/>
  <c r="R113" i="33"/>
  <c r="P113" i="33"/>
  <c r="BK113" i="33"/>
  <c r="J113" i="33"/>
  <c r="BE113" i="33"/>
  <c r="BI112" i="33"/>
  <c r="BH112" i="33"/>
  <c r="BG112" i="33"/>
  <c r="BF112" i="33"/>
  <c r="T112" i="33"/>
  <c r="R112" i="33"/>
  <c r="P112" i="33"/>
  <c r="BK112" i="33"/>
  <c r="J112" i="33"/>
  <c r="BE112" i="33"/>
  <c r="BI111" i="33"/>
  <c r="BH111" i="33"/>
  <c r="BG111" i="33"/>
  <c r="BF111" i="33"/>
  <c r="T111" i="33"/>
  <c r="R111" i="33"/>
  <c r="P111" i="33"/>
  <c r="BK111" i="33"/>
  <c r="J111" i="33"/>
  <c r="BE111" i="33"/>
  <c r="BI110" i="33"/>
  <c r="BH110" i="33"/>
  <c r="BG110" i="33"/>
  <c r="BF110" i="33"/>
  <c r="T110" i="33"/>
  <c r="R110" i="33"/>
  <c r="P110" i="33"/>
  <c r="BK110" i="33"/>
  <c r="J110" i="33"/>
  <c r="BE110" i="33"/>
  <c r="BI109" i="33"/>
  <c r="BH109" i="33"/>
  <c r="BG109" i="33"/>
  <c r="BF109" i="33"/>
  <c r="T109" i="33"/>
  <c r="R109" i="33"/>
  <c r="P109" i="33"/>
  <c r="BK109" i="33"/>
  <c r="J109" i="33"/>
  <c r="BE109" i="33"/>
  <c r="BI108" i="33"/>
  <c r="BH108" i="33"/>
  <c r="BG108" i="33"/>
  <c r="BF108" i="33"/>
  <c r="T108" i="33"/>
  <c r="R108" i="33"/>
  <c r="P108" i="33"/>
  <c r="BK108" i="33"/>
  <c r="J108" i="33"/>
  <c r="BE108" i="33"/>
  <c r="BI107" i="33"/>
  <c r="BH107" i="33"/>
  <c r="BG107" i="33"/>
  <c r="BF107" i="33"/>
  <c r="T107" i="33"/>
  <c r="R107" i="33"/>
  <c r="P107" i="33"/>
  <c r="BK107" i="33"/>
  <c r="J107" i="33"/>
  <c r="BE107" i="33"/>
  <c r="BI106" i="33"/>
  <c r="BH106" i="33"/>
  <c r="BG106" i="33"/>
  <c r="BF106" i="33"/>
  <c r="T106" i="33"/>
  <c r="R106" i="33"/>
  <c r="P106" i="33"/>
  <c r="BK106" i="33"/>
  <c r="J106" i="33"/>
  <c r="BE106" i="33"/>
  <c r="BI105" i="33"/>
  <c r="BH105" i="33"/>
  <c r="BG105" i="33"/>
  <c r="BF105" i="33"/>
  <c r="T105" i="33"/>
  <c r="R105" i="33"/>
  <c r="P105" i="33"/>
  <c r="BK105" i="33"/>
  <c r="J105" i="33"/>
  <c r="BE105" i="33"/>
  <c r="BI104" i="33"/>
  <c r="BH104" i="33"/>
  <c r="BG104" i="33"/>
  <c r="BF104" i="33"/>
  <c r="T104" i="33"/>
  <c r="R104" i="33"/>
  <c r="P104" i="33"/>
  <c r="BK104" i="33"/>
  <c r="J104" i="33"/>
  <c r="BE104" i="33"/>
  <c r="BI103" i="33"/>
  <c r="BH103" i="33"/>
  <c r="BG103" i="33"/>
  <c r="BF103" i="33"/>
  <c r="T103" i="33"/>
  <c r="R103" i="33"/>
  <c r="P103" i="33"/>
  <c r="BK103" i="33"/>
  <c r="J103" i="33"/>
  <c r="BE103" i="33"/>
  <c r="BI102" i="33"/>
  <c r="BH102" i="33"/>
  <c r="BG102" i="33"/>
  <c r="BF102" i="33"/>
  <c r="T102" i="33"/>
  <c r="R102" i="33"/>
  <c r="P102" i="33"/>
  <c r="BK102" i="33"/>
  <c r="J102" i="33"/>
  <c r="BE102" i="33"/>
  <c r="BI101" i="33"/>
  <c r="BH101" i="33"/>
  <c r="BG101" i="33"/>
  <c r="BF101" i="33"/>
  <c r="T101" i="33"/>
  <c r="T100" i="33"/>
  <c r="R101" i="33"/>
  <c r="R100" i="33"/>
  <c r="P101" i="33"/>
  <c r="P100" i="33"/>
  <c r="BK101" i="33"/>
  <c r="BK100" i="33"/>
  <c r="J100" i="33"/>
  <c r="J101" i="33"/>
  <c r="BE101" i="33"/>
  <c r="J69" i="33"/>
  <c r="BI99" i="33"/>
  <c r="BH99" i="33"/>
  <c r="BG99" i="33"/>
  <c r="BF99" i="33"/>
  <c r="T99" i="33"/>
  <c r="R99" i="33"/>
  <c r="P99" i="33"/>
  <c r="BK99" i="33"/>
  <c r="J99" i="33"/>
  <c r="BE99" i="33"/>
  <c r="BI98" i="33"/>
  <c r="F41" i="33"/>
  <c r="BD94" i="1"/>
  <c r="BH98" i="33"/>
  <c r="F40" i="33"/>
  <c r="BC94" i="1"/>
  <c r="BG98" i="33"/>
  <c r="F39" i="33"/>
  <c r="BB94" i="1"/>
  <c r="BF98" i="33"/>
  <c r="J38" i="33"/>
  <c r="AW94" i="1"/>
  <c r="F38" i="33"/>
  <c r="BA94" i="1"/>
  <c r="T98" i="33"/>
  <c r="T97" i="33"/>
  <c r="T96" i="33"/>
  <c r="R98" i="33"/>
  <c r="R97" i="33"/>
  <c r="R96" i="33"/>
  <c r="P98" i="33"/>
  <c r="P97" i="33"/>
  <c r="P96" i="33"/>
  <c r="AU94" i="1"/>
  <c r="BK98" i="33"/>
  <c r="BK97" i="33"/>
  <c r="J97" i="33"/>
  <c r="BK96" i="33"/>
  <c r="J96" i="33"/>
  <c r="J67" i="33"/>
  <c r="J34" i="33"/>
  <c r="AG94" i="1"/>
  <c r="J98" i="33"/>
  <c r="BE98" i="33"/>
  <c r="J37" i="33"/>
  <c r="AV94" i="1"/>
  <c r="F37" i="33"/>
  <c r="AZ94" i="1"/>
  <c r="J68" i="33"/>
  <c r="F90" i="33"/>
  <c r="E88" i="33"/>
  <c r="F60" i="33"/>
  <c r="E58" i="33"/>
  <c r="J43" i="33"/>
  <c r="J28" i="33"/>
  <c r="E28" i="33"/>
  <c r="J93" i="33"/>
  <c r="J63" i="33"/>
  <c r="J27" i="33"/>
  <c r="J25" i="33"/>
  <c r="E25" i="33"/>
  <c r="J92" i="33"/>
  <c r="J62" i="33"/>
  <c r="J24" i="33"/>
  <c r="J22" i="33"/>
  <c r="E22" i="33"/>
  <c r="F93" i="33"/>
  <c r="F63" i="33"/>
  <c r="J21" i="33"/>
  <c r="J19" i="33"/>
  <c r="E19" i="33"/>
  <c r="F92" i="33"/>
  <c r="F62" i="33"/>
  <c r="J18" i="33"/>
  <c r="J16" i="33"/>
  <c r="J90" i="33"/>
  <c r="J60" i="33"/>
  <c r="E7" i="33"/>
  <c r="E82" i="33"/>
  <c r="E52" i="33"/>
  <c r="J41" i="32"/>
  <c r="J40" i="32"/>
  <c r="AY92" i="1"/>
  <c r="J39" i="32"/>
  <c r="AX92" i="1"/>
  <c r="BI301" i="32"/>
  <c r="BH301" i="32"/>
  <c r="BG301" i="32"/>
  <c r="BF301" i="32"/>
  <c r="T301" i="32"/>
  <c r="R301" i="32"/>
  <c r="P301" i="32"/>
  <c r="BK301" i="32"/>
  <c r="J301" i="32"/>
  <c r="BE301" i="32"/>
  <c r="BI300" i="32"/>
  <c r="BH300" i="32"/>
  <c r="BG300" i="32"/>
  <c r="BF300" i="32"/>
  <c r="T300" i="32"/>
  <c r="R300" i="32"/>
  <c r="P300" i="32"/>
  <c r="BK300" i="32"/>
  <c r="J300" i="32"/>
  <c r="BE300" i="32"/>
  <c r="BI299" i="32"/>
  <c r="BH299" i="32"/>
  <c r="BG299" i="32"/>
  <c r="BF299" i="32"/>
  <c r="T299" i="32"/>
  <c r="T298" i="32"/>
  <c r="R299" i="32"/>
  <c r="R298" i="32"/>
  <c r="P299" i="32"/>
  <c r="P298" i="32"/>
  <c r="BK299" i="32"/>
  <c r="BK298" i="32"/>
  <c r="J298" i="32"/>
  <c r="J299" i="32"/>
  <c r="BE299" i="32"/>
  <c r="J74" i="32"/>
  <c r="BI297" i="32"/>
  <c r="BH297" i="32"/>
  <c r="BG297" i="32"/>
  <c r="BF297" i="32"/>
  <c r="T297" i="32"/>
  <c r="T296" i="32"/>
  <c r="R297" i="32"/>
  <c r="R296" i="32"/>
  <c r="P297" i="32"/>
  <c r="P296" i="32"/>
  <c r="BK297" i="32"/>
  <c r="BK296" i="32"/>
  <c r="J296" i="32"/>
  <c r="J297" i="32"/>
  <c r="BE297" i="32"/>
  <c r="J73" i="32"/>
  <c r="BI293" i="32"/>
  <c r="BH293" i="32"/>
  <c r="BG293" i="32"/>
  <c r="BF293" i="32"/>
  <c r="T293" i="32"/>
  <c r="T292" i="32"/>
  <c r="R293" i="32"/>
  <c r="R292" i="32"/>
  <c r="P293" i="32"/>
  <c r="P292" i="32"/>
  <c r="BK293" i="32"/>
  <c r="BK292" i="32"/>
  <c r="J292" i="32"/>
  <c r="J293" i="32"/>
  <c r="BE293" i="32"/>
  <c r="J72" i="32"/>
  <c r="BI291" i="32"/>
  <c r="BH291" i="32"/>
  <c r="BG291" i="32"/>
  <c r="BF291" i="32"/>
  <c r="T291" i="32"/>
  <c r="R291" i="32"/>
  <c r="P291" i="32"/>
  <c r="BK291" i="32"/>
  <c r="J291" i="32"/>
  <c r="BE291" i="32"/>
  <c r="BI290" i="32"/>
  <c r="BH290" i="32"/>
  <c r="BG290" i="32"/>
  <c r="BF290" i="32"/>
  <c r="T290" i="32"/>
  <c r="R290" i="32"/>
  <c r="P290" i="32"/>
  <c r="BK290" i="32"/>
  <c r="J290" i="32"/>
  <c r="BE290" i="32"/>
  <c r="BI289" i="32"/>
  <c r="BH289" i="32"/>
  <c r="BG289" i="32"/>
  <c r="BF289" i="32"/>
  <c r="T289" i="32"/>
  <c r="R289" i="32"/>
  <c r="P289" i="32"/>
  <c r="BK289" i="32"/>
  <c r="J289" i="32"/>
  <c r="BE289" i="32"/>
  <c r="BI288" i="32"/>
  <c r="BH288" i="32"/>
  <c r="BG288" i="32"/>
  <c r="BF288" i="32"/>
  <c r="T288" i="32"/>
  <c r="R288" i="32"/>
  <c r="P288" i="32"/>
  <c r="BK288" i="32"/>
  <c r="J288" i="32"/>
  <c r="BE288" i="32"/>
  <c r="BI287" i="32"/>
  <c r="BH287" i="32"/>
  <c r="BG287" i="32"/>
  <c r="BF287" i="32"/>
  <c r="T287" i="32"/>
  <c r="R287" i="32"/>
  <c r="P287" i="32"/>
  <c r="BK287" i="32"/>
  <c r="J287" i="32"/>
  <c r="BE287" i="32"/>
  <c r="BI286" i="32"/>
  <c r="BH286" i="32"/>
  <c r="BG286" i="32"/>
  <c r="BF286" i="32"/>
  <c r="T286" i="32"/>
  <c r="R286" i="32"/>
  <c r="P286" i="32"/>
  <c r="BK286" i="32"/>
  <c r="J286" i="32"/>
  <c r="BE286" i="32"/>
  <c r="BI285" i="32"/>
  <c r="BH285" i="32"/>
  <c r="BG285" i="32"/>
  <c r="BF285" i="32"/>
  <c r="T285" i="32"/>
  <c r="R285" i="32"/>
  <c r="P285" i="32"/>
  <c r="BK285" i="32"/>
  <c r="J285" i="32"/>
  <c r="BE285" i="32"/>
  <c r="BI284" i="32"/>
  <c r="BH284" i="32"/>
  <c r="BG284" i="32"/>
  <c r="BF284" i="32"/>
  <c r="T284" i="32"/>
  <c r="R284" i="32"/>
  <c r="P284" i="32"/>
  <c r="BK284" i="32"/>
  <c r="J284" i="32"/>
  <c r="BE284" i="32"/>
  <c r="BI283" i="32"/>
  <c r="BH283" i="32"/>
  <c r="BG283" i="32"/>
  <c r="BF283" i="32"/>
  <c r="T283" i="32"/>
  <c r="R283" i="32"/>
  <c r="P283" i="32"/>
  <c r="BK283" i="32"/>
  <c r="J283" i="32"/>
  <c r="BE283" i="32"/>
  <c r="BI282" i="32"/>
  <c r="BH282" i="32"/>
  <c r="BG282" i="32"/>
  <c r="BF282" i="32"/>
  <c r="T282" i="32"/>
  <c r="R282" i="32"/>
  <c r="P282" i="32"/>
  <c r="BK282" i="32"/>
  <c r="J282" i="32"/>
  <c r="BE282" i="32"/>
  <c r="BI281" i="32"/>
  <c r="BH281" i="32"/>
  <c r="BG281" i="32"/>
  <c r="BF281" i="32"/>
  <c r="T281" i="32"/>
  <c r="R281" i="32"/>
  <c r="P281" i="32"/>
  <c r="BK281" i="32"/>
  <c r="J281" i="32"/>
  <c r="BE281" i="32"/>
  <c r="BI280" i="32"/>
  <c r="BH280" i="32"/>
  <c r="BG280" i="32"/>
  <c r="BF280" i="32"/>
  <c r="T280" i="32"/>
  <c r="R280" i="32"/>
  <c r="P280" i="32"/>
  <c r="BK280" i="32"/>
  <c r="J280" i="32"/>
  <c r="BE280" i="32"/>
  <c r="BI279" i="32"/>
  <c r="BH279" i="32"/>
  <c r="BG279" i="32"/>
  <c r="BF279" i="32"/>
  <c r="T279" i="32"/>
  <c r="R279" i="32"/>
  <c r="P279" i="32"/>
  <c r="BK279" i="32"/>
  <c r="J279" i="32"/>
  <c r="BE279" i="32"/>
  <c r="BI278" i="32"/>
  <c r="BH278" i="32"/>
  <c r="BG278" i="32"/>
  <c r="BF278" i="32"/>
  <c r="T278" i="32"/>
  <c r="R278" i="32"/>
  <c r="P278" i="32"/>
  <c r="BK278" i="32"/>
  <c r="J278" i="32"/>
  <c r="BE278" i="32"/>
  <c r="BI277" i="32"/>
  <c r="BH277" i="32"/>
  <c r="BG277" i="32"/>
  <c r="BF277" i="32"/>
  <c r="T277" i="32"/>
  <c r="R277" i="32"/>
  <c r="P277" i="32"/>
  <c r="BK277" i="32"/>
  <c r="J277" i="32"/>
  <c r="BE277" i="32"/>
  <c r="BI276" i="32"/>
  <c r="BH276" i="32"/>
  <c r="BG276" i="32"/>
  <c r="BF276" i="32"/>
  <c r="T276" i="32"/>
  <c r="R276" i="32"/>
  <c r="P276" i="32"/>
  <c r="BK276" i="32"/>
  <c r="J276" i="32"/>
  <c r="BE276" i="32"/>
  <c r="BI275" i="32"/>
  <c r="BH275" i="32"/>
  <c r="BG275" i="32"/>
  <c r="BF275" i="32"/>
  <c r="T275" i="32"/>
  <c r="R275" i="32"/>
  <c r="P275" i="32"/>
  <c r="BK275" i="32"/>
  <c r="J275" i="32"/>
  <c r="BE275" i="32"/>
  <c r="BI274" i="32"/>
  <c r="BH274" i="32"/>
  <c r="BG274" i="32"/>
  <c r="BF274" i="32"/>
  <c r="T274" i="32"/>
  <c r="R274" i="32"/>
  <c r="P274" i="32"/>
  <c r="BK274" i="32"/>
  <c r="J274" i="32"/>
  <c r="BE274" i="32"/>
  <c r="BI271" i="32"/>
  <c r="BH271" i="32"/>
  <c r="BG271" i="32"/>
  <c r="BF271" i="32"/>
  <c r="T271" i="32"/>
  <c r="R271" i="32"/>
  <c r="P271" i="32"/>
  <c r="BK271" i="32"/>
  <c r="J271" i="32"/>
  <c r="BE271" i="32"/>
  <c r="BI268" i="32"/>
  <c r="BH268" i="32"/>
  <c r="BG268" i="32"/>
  <c r="BF268" i="32"/>
  <c r="T268" i="32"/>
  <c r="R268" i="32"/>
  <c r="P268" i="32"/>
  <c r="BK268" i="32"/>
  <c r="J268" i="32"/>
  <c r="BE268" i="32"/>
  <c r="BI267" i="32"/>
  <c r="BH267" i="32"/>
  <c r="BG267" i="32"/>
  <c r="BF267" i="32"/>
  <c r="T267" i="32"/>
  <c r="R267" i="32"/>
  <c r="P267" i="32"/>
  <c r="BK267" i="32"/>
  <c r="J267" i="32"/>
  <c r="BE267" i="32"/>
  <c r="BI266" i="32"/>
  <c r="BH266" i="32"/>
  <c r="BG266" i="32"/>
  <c r="BF266" i="32"/>
  <c r="T266" i="32"/>
  <c r="R266" i="32"/>
  <c r="P266" i="32"/>
  <c r="BK266" i="32"/>
  <c r="J266" i="32"/>
  <c r="BE266" i="32"/>
  <c r="BI265" i="32"/>
  <c r="BH265" i="32"/>
  <c r="BG265" i="32"/>
  <c r="BF265" i="32"/>
  <c r="T265" i="32"/>
  <c r="R265" i="32"/>
  <c r="P265" i="32"/>
  <c r="BK265" i="32"/>
  <c r="J265" i="32"/>
  <c r="BE265" i="32"/>
  <c r="BI264" i="32"/>
  <c r="BH264" i="32"/>
  <c r="BG264" i="32"/>
  <c r="BF264" i="32"/>
  <c r="T264" i="32"/>
  <c r="R264" i="32"/>
  <c r="P264" i="32"/>
  <c r="BK264" i="32"/>
  <c r="J264" i="32"/>
  <c r="BE264" i="32"/>
  <c r="BI263" i="32"/>
  <c r="BH263" i="32"/>
  <c r="BG263" i="32"/>
  <c r="BF263" i="32"/>
  <c r="T263" i="32"/>
  <c r="R263" i="32"/>
  <c r="P263" i="32"/>
  <c r="BK263" i="32"/>
  <c r="J263" i="32"/>
  <c r="BE263" i="32"/>
  <c r="BI262" i="32"/>
  <c r="BH262" i="32"/>
  <c r="BG262" i="32"/>
  <c r="BF262" i="32"/>
  <c r="T262" i="32"/>
  <c r="R262" i="32"/>
  <c r="P262" i="32"/>
  <c r="BK262" i="32"/>
  <c r="J262" i="32"/>
  <c r="BE262" i="32"/>
  <c r="BI261" i="32"/>
  <c r="BH261" i="32"/>
  <c r="BG261" i="32"/>
  <c r="BF261" i="32"/>
  <c r="T261" i="32"/>
  <c r="R261" i="32"/>
  <c r="P261" i="32"/>
  <c r="BK261" i="32"/>
  <c r="J261" i="32"/>
  <c r="BE261" i="32"/>
  <c r="BI260" i="32"/>
  <c r="BH260" i="32"/>
  <c r="BG260" i="32"/>
  <c r="BF260" i="32"/>
  <c r="T260" i="32"/>
  <c r="R260" i="32"/>
  <c r="P260" i="32"/>
  <c r="BK260" i="32"/>
  <c r="J260" i="32"/>
  <c r="BE260" i="32"/>
  <c r="BI259" i="32"/>
  <c r="BH259" i="32"/>
  <c r="BG259" i="32"/>
  <c r="BF259" i="32"/>
  <c r="T259" i="32"/>
  <c r="R259" i="32"/>
  <c r="P259" i="32"/>
  <c r="BK259" i="32"/>
  <c r="J259" i="32"/>
  <c r="BE259" i="32"/>
  <c r="BI258" i="32"/>
  <c r="BH258" i="32"/>
  <c r="BG258" i="32"/>
  <c r="BF258" i="32"/>
  <c r="T258" i="32"/>
  <c r="R258" i="32"/>
  <c r="P258" i="32"/>
  <c r="BK258" i="32"/>
  <c r="J258" i="32"/>
  <c r="BE258" i="32"/>
  <c r="BI257" i="32"/>
  <c r="BH257" i="32"/>
  <c r="BG257" i="32"/>
  <c r="BF257" i="32"/>
  <c r="T257" i="32"/>
  <c r="R257" i="32"/>
  <c r="P257" i="32"/>
  <c r="BK257" i="32"/>
  <c r="J257" i="32"/>
  <c r="BE257" i="32"/>
  <c r="BI256" i="32"/>
  <c r="BH256" i="32"/>
  <c r="BG256" i="32"/>
  <c r="BF256" i="32"/>
  <c r="T256" i="32"/>
  <c r="R256" i="32"/>
  <c r="P256" i="32"/>
  <c r="BK256" i="32"/>
  <c r="J256" i="32"/>
  <c r="BE256" i="32"/>
  <c r="BI253" i="32"/>
  <c r="BH253" i="32"/>
  <c r="BG253" i="32"/>
  <c r="BF253" i="32"/>
  <c r="T253" i="32"/>
  <c r="R253" i="32"/>
  <c r="P253" i="32"/>
  <c r="BK253" i="32"/>
  <c r="J253" i="32"/>
  <c r="BE253" i="32"/>
  <c r="BI250" i="32"/>
  <c r="BH250" i="32"/>
  <c r="BG250" i="32"/>
  <c r="BF250" i="32"/>
  <c r="T250" i="32"/>
  <c r="R250" i="32"/>
  <c r="P250" i="32"/>
  <c r="BK250" i="32"/>
  <c r="J250" i="32"/>
  <c r="BE250" i="32"/>
  <c r="BI249" i="32"/>
  <c r="BH249" i="32"/>
  <c r="BG249" i="32"/>
  <c r="BF249" i="32"/>
  <c r="T249" i="32"/>
  <c r="R249" i="32"/>
  <c r="P249" i="32"/>
  <c r="BK249" i="32"/>
  <c r="J249" i="32"/>
  <c r="BE249" i="32"/>
  <c r="BI248" i="32"/>
  <c r="BH248" i="32"/>
  <c r="BG248" i="32"/>
  <c r="BF248" i="32"/>
  <c r="T248" i="32"/>
  <c r="R248" i="32"/>
  <c r="P248" i="32"/>
  <c r="BK248" i="32"/>
  <c r="J248" i="32"/>
  <c r="BE248" i="32"/>
  <c r="BI247" i="32"/>
  <c r="BH247" i="32"/>
  <c r="BG247" i="32"/>
  <c r="BF247" i="32"/>
  <c r="T247" i="32"/>
  <c r="R247" i="32"/>
  <c r="P247" i="32"/>
  <c r="BK247" i="32"/>
  <c r="J247" i="32"/>
  <c r="BE247" i="32"/>
  <c r="BI246" i="32"/>
  <c r="BH246" i="32"/>
  <c r="BG246" i="32"/>
  <c r="BF246" i="32"/>
  <c r="T246" i="32"/>
  <c r="R246" i="32"/>
  <c r="P246" i="32"/>
  <c r="BK246" i="32"/>
  <c r="J246" i="32"/>
  <c r="BE246" i="32"/>
  <c r="BI245" i="32"/>
  <c r="BH245" i="32"/>
  <c r="BG245" i="32"/>
  <c r="BF245" i="32"/>
  <c r="T245" i="32"/>
  <c r="R245" i="32"/>
  <c r="P245" i="32"/>
  <c r="BK245" i="32"/>
  <c r="J245" i="32"/>
  <c r="BE245" i="32"/>
  <c r="BI244" i="32"/>
  <c r="BH244" i="32"/>
  <c r="BG244" i="32"/>
  <c r="BF244" i="32"/>
  <c r="T244" i="32"/>
  <c r="R244" i="32"/>
  <c r="P244" i="32"/>
  <c r="BK244" i="32"/>
  <c r="J244" i="32"/>
  <c r="BE244" i="32"/>
  <c r="BI243" i="32"/>
  <c r="BH243" i="32"/>
  <c r="BG243" i="32"/>
  <c r="BF243" i="32"/>
  <c r="T243" i="32"/>
  <c r="R243" i="32"/>
  <c r="P243" i="32"/>
  <c r="BK243" i="32"/>
  <c r="J243" i="32"/>
  <c r="BE243" i="32"/>
  <c r="BI242" i="32"/>
  <c r="BH242" i="32"/>
  <c r="BG242" i="32"/>
  <c r="BF242" i="32"/>
  <c r="T242" i="32"/>
  <c r="R242" i="32"/>
  <c r="P242" i="32"/>
  <c r="BK242" i="32"/>
  <c r="J242" i="32"/>
  <c r="BE242" i="32"/>
  <c r="BI241" i="32"/>
  <c r="BH241" i="32"/>
  <c r="BG241" i="32"/>
  <c r="BF241" i="32"/>
  <c r="T241" i="32"/>
  <c r="R241" i="32"/>
  <c r="P241" i="32"/>
  <c r="BK241" i="32"/>
  <c r="J241" i="32"/>
  <c r="BE241" i="32"/>
  <c r="BI240" i="32"/>
  <c r="BH240" i="32"/>
  <c r="BG240" i="32"/>
  <c r="BF240" i="32"/>
  <c r="T240" i="32"/>
  <c r="R240" i="32"/>
  <c r="P240" i="32"/>
  <c r="BK240" i="32"/>
  <c r="J240" i="32"/>
  <c r="BE240" i="32"/>
  <c r="BI239" i="32"/>
  <c r="BH239" i="32"/>
  <c r="BG239" i="32"/>
  <c r="BF239" i="32"/>
  <c r="T239" i="32"/>
  <c r="R239" i="32"/>
  <c r="P239" i="32"/>
  <c r="BK239" i="32"/>
  <c r="J239" i="32"/>
  <c r="BE239" i="32"/>
  <c r="BI238" i="32"/>
  <c r="BH238" i="32"/>
  <c r="BG238" i="32"/>
  <c r="BF238" i="32"/>
  <c r="T238" i="32"/>
  <c r="R238" i="32"/>
  <c r="P238" i="32"/>
  <c r="BK238" i="32"/>
  <c r="J238" i="32"/>
  <c r="BE238" i="32"/>
  <c r="BI237" i="32"/>
  <c r="BH237" i="32"/>
  <c r="BG237" i="32"/>
  <c r="BF237" i="32"/>
  <c r="T237" i="32"/>
  <c r="R237" i="32"/>
  <c r="P237" i="32"/>
  <c r="BK237" i="32"/>
  <c r="J237" i="32"/>
  <c r="BE237" i="32"/>
  <c r="BI236" i="32"/>
  <c r="BH236" i="32"/>
  <c r="BG236" i="32"/>
  <c r="BF236" i="32"/>
  <c r="T236" i="32"/>
  <c r="R236" i="32"/>
  <c r="P236" i="32"/>
  <c r="BK236" i="32"/>
  <c r="J236" i="32"/>
  <c r="BE236" i="32"/>
  <c r="BI235" i="32"/>
  <c r="BH235" i="32"/>
  <c r="BG235" i="32"/>
  <c r="BF235" i="32"/>
  <c r="T235" i="32"/>
  <c r="R235" i="32"/>
  <c r="P235" i="32"/>
  <c r="BK235" i="32"/>
  <c r="J235" i="32"/>
  <c r="BE235" i="32"/>
  <c r="BI234" i="32"/>
  <c r="BH234" i="32"/>
  <c r="BG234" i="32"/>
  <c r="BF234" i="32"/>
  <c r="T234" i="32"/>
  <c r="R234" i="32"/>
  <c r="P234" i="32"/>
  <c r="BK234" i="32"/>
  <c r="J234" i="32"/>
  <c r="BE234" i="32"/>
  <c r="BI233" i="32"/>
  <c r="BH233" i="32"/>
  <c r="BG233" i="32"/>
  <c r="BF233" i="32"/>
  <c r="T233" i="32"/>
  <c r="R233" i="32"/>
  <c r="P233" i="32"/>
  <c r="BK233" i="32"/>
  <c r="J233" i="32"/>
  <c r="BE233" i="32"/>
  <c r="BI232" i="32"/>
  <c r="BH232" i="32"/>
  <c r="BG232" i="32"/>
  <c r="BF232" i="32"/>
  <c r="T232" i="32"/>
  <c r="R232" i="32"/>
  <c r="P232" i="32"/>
  <c r="BK232" i="32"/>
  <c r="J232" i="32"/>
  <c r="BE232" i="32"/>
  <c r="BI231" i="32"/>
  <c r="BH231" i="32"/>
  <c r="BG231" i="32"/>
  <c r="BF231" i="32"/>
  <c r="T231" i="32"/>
  <c r="R231" i="32"/>
  <c r="P231" i="32"/>
  <c r="BK231" i="32"/>
  <c r="J231" i="32"/>
  <c r="BE231" i="32"/>
  <c r="BI230" i="32"/>
  <c r="BH230" i="32"/>
  <c r="BG230" i="32"/>
  <c r="BF230" i="32"/>
  <c r="T230" i="32"/>
  <c r="R230" i="32"/>
  <c r="P230" i="32"/>
  <c r="BK230" i="32"/>
  <c r="J230" i="32"/>
  <c r="BE230" i="32"/>
  <c r="BI229" i="32"/>
  <c r="BH229" i="32"/>
  <c r="BG229" i="32"/>
  <c r="BF229" i="32"/>
  <c r="T229" i="32"/>
  <c r="R229" i="32"/>
  <c r="P229" i="32"/>
  <c r="BK229" i="32"/>
  <c r="J229" i="32"/>
  <c r="BE229" i="32"/>
  <c r="BI228" i="32"/>
  <c r="BH228" i="32"/>
  <c r="BG228" i="32"/>
  <c r="BF228" i="32"/>
  <c r="T228" i="32"/>
  <c r="R228" i="32"/>
  <c r="P228" i="32"/>
  <c r="BK228" i="32"/>
  <c r="J228" i="32"/>
  <c r="BE228" i="32"/>
  <c r="BI227" i="32"/>
  <c r="BH227" i="32"/>
  <c r="BG227" i="32"/>
  <c r="BF227" i="32"/>
  <c r="T227" i="32"/>
  <c r="R227" i="32"/>
  <c r="P227" i="32"/>
  <c r="BK227" i="32"/>
  <c r="J227" i="32"/>
  <c r="BE227" i="32"/>
  <c r="BI226" i="32"/>
  <c r="BH226" i="32"/>
  <c r="BG226" i="32"/>
  <c r="BF226" i="32"/>
  <c r="T226" i="32"/>
  <c r="R226" i="32"/>
  <c r="P226" i="32"/>
  <c r="BK226" i="32"/>
  <c r="J226" i="32"/>
  <c r="BE226" i="32"/>
  <c r="BI225" i="32"/>
  <c r="BH225" i="32"/>
  <c r="BG225" i="32"/>
  <c r="BF225" i="32"/>
  <c r="T225" i="32"/>
  <c r="R225" i="32"/>
  <c r="P225" i="32"/>
  <c r="BK225" i="32"/>
  <c r="J225" i="32"/>
  <c r="BE225" i="32"/>
  <c r="BI224" i="32"/>
  <c r="BH224" i="32"/>
  <c r="BG224" i="32"/>
  <c r="BF224" i="32"/>
  <c r="T224" i="32"/>
  <c r="R224" i="32"/>
  <c r="P224" i="32"/>
  <c r="BK224" i="32"/>
  <c r="J224" i="32"/>
  <c r="BE224" i="32"/>
  <c r="BI223" i="32"/>
  <c r="BH223" i="32"/>
  <c r="BG223" i="32"/>
  <c r="BF223" i="32"/>
  <c r="T223" i="32"/>
  <c r="R223" i="32"/>
  <c r="P223" i="32"/>
  <c r="BK223" i="32"/>
  <c r="J223" i="32"/>
  <c r="BE223" i="32"/>
  <c r="BI222" i="32"/>
  <c r="BH222" i="32"/>
  <c r="BG222" i="32"/>
  <c r="BF222" i="32"/>
  <c r="T222" i="32"/>
  <c r="R222" i="32"/>
  <c r="P222" i="32"/>
  <c r="BK222" i="32"/>
  <c r="J222" i="32"/>
  <c r="BE222" i="32"/>
  <c r="BI221" i="32"/>
  <c r="BH221" i="32"/>
  <c r="BG221" i="32"/>
  <c r="BF221" i="32"/>
  <c r="T221" i="32"/>
  <c r="R221" i="32"/>
  <c r="P221" i="32"/>
  <c r="BK221" i="32"/>
  <c r="J221" i="32"/>
  <c r="BE221" i="32"/>
  <c r="BI220" i="32"/>
  <c r="BH220" i="32"/>
  <c r="BG220" i="32"/>
  <c r="BF220" i="32"/>
  <c r="T220" i="32"/>
  <c r="R220" i="32"/>
  <c r="P220" i="32"/>
  <c r="BK220" i="32"/>
  <c r="J220" i="32"/>
  <c r="BE220" i="32"/>
  <c r="BI219" i="32"/>
  <c r="BH219" i="32"/>
  <c r="BG219" i="32"/>
  <c r="BF219" i="32"/>
  <c r="T219" i="32"/>
  <c r="R219" i="32"/>
  <c r="P219" i="32"/>
  <c r="BK219" i="32"/>
  <c r="J219" i="32"/>
  <c r="BE219" i="32"/>
  <c r="BI218" i="32"/>
  <c r="BH218" i="32"/>
  <c r="BG218" i="32"/>
  <c r="BF218" i="32"/>
  <c r="T218" i="32"/>
  <c r="R218" i="32"/>
  <c r="P218" i="32"/>
  <c r="BK218" i="32"/>
  <c r="J218" i="32"/>
  <c r="BE218" i="32"/>
  <c r="BI217" i="32"/>
  <c r="BH217" i="32"/>
  <c r="BG217" i="32"/>
  <c r="BF217" i="32"/>
  <c r="T217" i="32"/>
  <c r="R217" i="32"/>
  <c r="P217" i="32"/>
  <c r="BK217" i="32"/>
  <c r="J217" i="32"/>
  <c r="BE217" i="32"/>
  <c r="BI216" i="32"/>
  <c r="BH216" i="32"/>
  <c r="BG216" i="32"/>
  <c r="BF216" i="32"/>
  <c r="T216" i="32"/>
  <c r="R216" i="32"/>
  <c r="P216" i="32"/>
  <c r="BK216" i="32"/>
  <c r="J216" i="32"/>
  <c r="BE216" i="32"/>
  <c r="BI215" i="32"/>
  <c r="BH215" i="32"/>
  <c r="BG215" i="32"/>
  <c r="BF215" i="32"/>
  <c r="T215" i="32"/>
  <c r="R215" i="32"/>
  <c r="P215" i="32"/>
  <c r="BK215" i="32"/>
  <c r="J215" i="32"/>
  <c r="BE215" i="32"/>
  <c r="BI214" i="32"/>
  <c r="BH214" i="32"/>
  <c r="BG214" i="32"/>
  <c r="BF214" i="32"/>
  <c r="T214" i="32"/>
  <c r="R214" i="32"/>
  <c r="P214" i="32"/>
  <c r="BK214" i="32"/>
  <c r="J214" i="32"/>
  <c r="BE214" i="32"/>
  <c r="BI213" i="32"/>
  <c r="BH213" i="32"/>
  <c r="BG213" i="32"/>
  <c r="BF213" i="32"/>
  <c r="T213" i="32"/>
  <c r="R213" i="32"/>
  <c r="P213" i="32"/>
  <c r="BK213" i="32"/>
  <c r="J213" i="32"/>
  <c r="BE213" i="32"/>
  <c r="BI212" i="32"/>
  <c r="BH212" i="32"/>
  <c r="BG212" i="32"/>
  <c r="BF212" i="32"/>
  <c r="T212" i="32"/>
  <c r="R212" i="32"/>
  <c r="P212" i="32"/>
  <c r="BK212" i="32"/>
  <c r="J212" i="32"/>
  <c r="BE212" i="32"/>
  <c r="BI211" i="32"/>
  <c r="BH211" i="32"/>
  <c r="BG211" i="32"/>
  <c r="BF211" i="32"/>
  <c r="T211" i="32"/>
  <c r="R211" i="32"/>
  <c r="P211" i="32"/>
  <c r="BK211" i="32"/>
  <c r="J211" i="32"/>
  <c r="BE211" i="32"/>
  <c r="BI210" i="32"/>
  <c r="BH210" i="32"/>
  <c r="BG210" i="32"/>
  <c r="BF210" i="32"/>
  <c r="T210" i="32"/>
  <c r="R210" i="32"/>
  <c r="P210" i="32"/>
  <c r="BK210" i="32"/>
  <c r="J210" i="32"/>
  <c r="BE210" i="32"/>
  <c r="BI209" i="32"/>
  <c r="BH209" i="32"/>
  <c r="BG209" i="32"/>
  <c r="BF209" i="32"/>
  <c r="T209" i="32"/>
  <c r="R209" i="32"/>
  <c r="P209" i="32"/>
  <c r="BK209" i="32"/>
  <c r="J209" i="32"/>
  <c r="BE209" i="32"/>
  <c r="BI208" i="32"/>
  <c r="BH208" i="32"/>
  <c r="BG208" i="32"/>
  <c r="BF208" i="32"/>
  <c r="T208" i="32"/>
  <c r="T207" i="32"/>
  <c r="R208" i="32"/>
  <c r="R207" i="32"/>
  <c r="P208" i="32"/>
  <c r="P207" i="32"/>
  <c r="BK208" i="32"/>
  <c r="BK207" i="32"/>
  <c r="J207" i="32"/>
  <c r="J208" i="32"/>
  <c r="BE208" i="32"/>
  <c r="J71" i="32"/>
  <c r="BI204" i="32"/>
  <c r="BH204" i="32"/>
  <c r="BG204" i="32"/>
  <c r="BF204" i="32"/>
  <c r="T204" i="32"/>
  <c r="R204" i="32"/>
  <c r="P204" i="32"/>
  <c r="BK204" i="32"/>
  <c r="J204" i="32"/>
  <c r="BE204" i="32"/>
  <c r="BI201" i="32"/>
  <c r="BH201" i="32"/>
  <c r="BG201" i="32"/>
  <c r="BF201" i="32"/>
  <c r="T201" i="32"/>
  <c r="R201" i="32"/>
  <c r="P201" i="32"/>
  <c r="BK201" i="32"/>
  <c r="J201" i="32"/>
  <c r="BE201" i="32"/>
  <c r="BI198" i="32"/>
  <c r="BH198" i="32"/>
  <c r="BG198" i="32"/>
  <c r="BF198" i="32"/>
  <c r="T198" i="32"/>
  <c r="R198" i="32"/>
  <c r="P198" i="32"/>
  <c r="BK198" i="32"/>
  <c r="J198" i="32"/>
  <c r="BE198" i="32"/>
  <c r="BI195" i="32"/>
  <c r="BH195" i="32"/>
  <c r="BG195" i="32"/>
  <c r="BF195" i="32"/>
  <c r="T195" i="32"/>
  <c r="R195" i="32"/>
  <c r="P195" i="32"/>
  <c r="BK195" i="32"/>
  <c r="J195" i="32"/>
  <c r="BE195" i="32"/>
  <c r="BI192" i="32"/>
  <c r="BH192" i="32"/>
  <c r="BG192" i="32"/>
  <c r="BF192" i="32"/>
  <c r="T192" i="32"/>
  <c r="T191" i="32"/>
  <c r="R192" i="32"/>
  <c r="R191" i="32"/>
  <c r="P192" i="32"/>
  <c r="P191" i="32"/>
  <c r="BK192" i="32"/>
  <c r="BK191" i="32"/>
  <c r="J191" i="32"/>
  <c r="J192" i="32"/>
  <c r="BE192" i="32"/>
  <c r="J70" i="32"/>
  <c r="BI186" i="32"/>
  <c r="BH186" i="32"/>
  <c r="BG186" i="32"/>
  <c r="BF186" i="32"/>
  <c r="T186" i="32"/>
  <c r="R186" i="32"/>
  <c r="P186" i="32"/>
  <c r="BK186" i="32"/>
  <c r="J186" i="32"/>
  <c r="BE186" i="32"/>
  <c r="BI181" i="32"/>
  <c r="BH181" i="32"/>
  <c r="BG181" i="32"/>
  <c r="BF181" i="32"/>
  <c r="T181" i="32"/>
  <c r="R181" i="32"/>
  <c r="P181" i="32"/>
  <c r="BK181" i="32"/>
  <c r="J181" i="32"/>
  <c r="BE181" i="32"/>
  <c r="BI178" i="32"/>
  <c r="BH178" i="32"/>
  <c r="BG178" i="32"/>
  <c r="BF178" i="32"/>
  <c r="T178" i="32"/>
  <c r="T177" i="32"/>
  <c r="R178" i="32"/>
  <c r="R177" i="32"/>
  <c r="P178" i="32"/>
  <c r="P177" i="32"/>
  <c r="BK178" i="32"/>
  <c r="BK177" i="32"/>
  <c r="J177" i="32"/>
  <c r="J178" i="32"/>
  <c r="BE178" i="32"/>
  <c r="J69" i="32"/>
  <c r="BI173" i="32"/>
  <c r="BH173" i="32"/>
  <c r="BG173" i="32"/>
  <c r="BF173" i="32"/>
  <c r="T173" i="32"/>
  <c r="R173" i="32"/>
  <c r="P173" i="32"/>
  <c r="BK173" i="32"/>
  <c r="J173" i="32"/>
  <c r="BE173" i="32"/>
  <c r="BI169" i="32"/>
  <c r="BH169" i="32"/>
  <c r="BG169" i="32"/>
  <c r="BF169" i="32"/>
  <c r="T169" i="32"/>
  <c r="R169" i="32"/>
  <c r="P169" i="32"/>
  <c r="BK169" i="32"/>
  <c r="J169" i="32"/>
  <c r="BE169" i="32"/>
  <c r="BI166" i="32"/>
  <c r="BH166" i="32"/>
  <c r="BG166" i="32"/>
  <c r="BF166" i="32"/>
  <c r="T166" i="32"/>
  <c r="R166" i="32"/>
  <c r="P166" i="32"/>
  <c r="BK166" i="32"/>
  <c r="J166" i="32"/>
  <c r="BE166" i="32"/>
  <c r="BI165" i="32"/>
  <c r="BH165" i="32"/>
  <c r="BG165" i="32"/>
  <c r="BF165" i="32"/>
  <c r="T165" i="32"/>
  <c r="R165" i="32"/>
  <c r="P165" i="32"/>
  <c r="BK165" i="32"/>
  <c r="J165" i="32"/>
  <c r="BE165" i="32"/>
  <c r="BI164" i="32"/>
  <c r="BH164" i="32"/>
  <c r="BG164" i="32"/>
  <c r="BF164" i="32"/>
  <c r="T164" i="32"/>
  <c r="R164" i="32"/>
  <c r="P164" i="32"/>
  <c r="BK164" i="32"/>
  <c r="J164" i="32"/>
  <c r="BE164" i="32"/>
  <c r="BI155" i="32"/>
  <c r="BH155" i="32"/>
  <c r="BG155" i="32"/>
  <c r="BF155" i="32"/>
  <c r="T155" i="32"/>
  <c r="R155" i="32"/>
  <c r="P155" i="32"/>
  <c r="BK155" i="32"/>
  <c r="J155" i="32"/>
  <c r="BE155" i="32"/>
  <c r="BI151" i="32"/>
  <c r="BH151" i="32"/>
  <c r="BG151" i="32"/>
  <c r="BF151" i="32"/>
  <c r="T151" i="32"/>
  <c r="R151" i="32"/>
  <c r="P151" i="32"/>
  <c r="BK151" i="32"/>
  <c r="J151" i="32"/>
  <c r="BE151" i="32"/>
  <c r="BI150" i="32"/>
  <c r="BH150" i="32"/>
  <c r="BG150" i="32"/>
  <c r="BF150" i="32"/>
  <c r="T150" i="32"/>
  <c r="R150" i="32"/>
  <c r="P150" i="32"/>
  <c r="BK150" i="32"/>
  <c r="J150" i="32"/>
  <c r="BE150" i="32"/>
  <c r="BI144" i="32"/>
  <c r="BH144" i="32"/>
  <c r="BG144" i="32"/>
  <c r="BF144" i="32"/>
  <c r="T144" i="32"/>
  <c r="R144" i="32"/>
  <c r="P144" i="32"/>
  <c r="BK144" i="32"/>
  <c r="J144" i="32"/>
  <c r="BE144" i="32"/>
  <c r="BI135" i="32"/>
  <c r="BH135" i="32"/>
  <c r="BG135" i="32"/>
  <c r="BF135" i="32"/>
  <c r="T135" i="32"/>
  <c r="R135" i="32"/>
  <c r="P135" i="32"/>
  <c r="BK135" i="32"/>
  <c r="J135" i="32"/>
  <c r="BE135" i="32"/>
  <c r="BI126" i="32"/>
  <c r="BH126" i="32"/>
  <c r="BG126" i="32"/>
  <c r="BF126" i="32"/>
  <c r="T126" i="32"/>
  <c r="R126" i="32"/>
  <c r="P126" i="32"/>
  <c r="BK126" i="32"/>
  <c r="J126" i="32"/>
  <c r="BE126" i="32"/>
  <c r="BI121" i="32"/>
  <c r="BH121" i="32"/>
  <c r="BG121" i="32"/>
  <c r="BF121" i="32"/>
  <c r="T121" i="32"/>
  <c r="R121" i="32"/>
  <c r="P121" i="32"/>
  <c r="BK121" i="32"/>
  <c r="J121" i="32"/>
  <c r="BE121" i="32"/>
  <c r="BI117" i="32"/>
  <c r="BH117" i="32"/>
  <c r="BG117" i="32"/>
  <c r="BF117" i="32"/>
  <c r="T117" i="32"/>
  <c r="R117" i="32"/>
  <c r="P117" i="32"/>
  <c r="BK117" i="32"/>
  <c r="J117" i="32"/>
  <c r="BE117" i="32"/>
  <c r="BI114" i="32"/>
  <c r="BH114" i="32"/>
  <c r="BG114" i="32"/>
  <c r="BF114" i="32"/>
  <c r="T114" i="32"/>
  <c r="R114" i="32"/>
  <c r="P114" i="32"/>
  <c r="BK114" i="32"/>
  <c r="J114" i="32"/>
  <c r="BE114" i="32"/>
  <c r="BI109" i="32"/>
  <c r="BH109" i="32"/>
  <c r="BG109" i="32"/>
  <c r="BF109" i="32"/>
  <c r="T109" i="32"/>
  <c r="R109" i="32"/>
  <c r="P109" i="32"/>
  <c r="BK109" i="32"/>
  <c r="J109" i="32"/>
  <c r="BE109" i="32"/>
  <c r="BI106" i="32"/>
  <c r="BH106" i="32"/>
  <c r="BG106" i="32"/>
  <c r="BF106" i="32"/>
  <c r="T106" i="32"/>
  <c r="R106" i="32"/>
  <c r="P106" i="32"/>
  <c r="BK106" i="32"/>
  <c r="J106" i="32"/>
  <c r="BE106" i="32"/>
  <c r="BI103" i="32"/>
  <c r="BH103" i="32"/>
  <c r="BG103" i="32"/>
  <c r="BF103" i="32"/>
  <c r="T103" i="32"/>
  <c r="R103" i="32"/>
  <c r="P103" i="32"/>
  <c r="BK103" i="32"/>
  <c r="J103" i="32"/>
  <c r="BE103" i="32"/>
  <c r="BI100" i="32"/>
  <c r="F41" i="32"/>
  <c r="BD92" i="1"/>
  <c r="BH100" i="32"/>
  <c r="F40" i="32"/>
  <c r="BC92" i="1"/>
  <c r="BG100" i="32"/>
  <c r="F39" i="32"/>
  <c r="BB92" i="1"/>
  <c r="BF100" i="32"/>
  <c r="J38" i="32"/>
  <c r="AW92" i="1"/>
  <c r="F38" i="32"/>
  <c r="BA92" i="1"/>
  <c r="T100" i="32"/>
  <c r="T99" i="32"/>
  <c r="T98" i="32"/>
  <c r="R100" i="32"/>
  <c r="R99" i="32"/>
  <c r="R98" i="32"/>
  <c r="P100" i="32"/>
  <c r="P99" i="32"/>
  <c r="P98" i="32"/>
  <c r="AU92" i="1"/>
  <c r="BK100" i="32"/>
  <c r="BK99" i="32"/>
  <c r="J99" i="32"/>
  <c r="BK98" i="32"/>
  <c r="J98" i="32"/>
  <c r="J67" i="32"/>
  <c r="J34" i="32"/>
  <c r="AG92" i="1"/>
  <c r="J100" i="32"/>
  <c r="BE100" i="32"/>
  <c r="J37" i="32"/>
  <c r="AV92" i="1"/>
  <c r="F37" i="32"/>
  <c r="AZ92" i="1"/>
  <c r="J68" i="32"/>
  <c r="F92" i="32"/>
  <c r="E90" i="32"/>
  <c r="F60" i="32"/>
  <c r="E58" i="32"/>
  <c r="J43" i="32"/>
  <c r="J28" i="32"/>
  <c r="E28" i="32"/>
  <c r="J95" i="32"/>
  <c r="J63" i="32"/>
  <c r="J27" i="32"/>
  <c r="J25" i="32"/>
  <c r="E25" i="32"/>
  <c r="J94" i="32"/>
  <c r="J62" i="32"/>
  <c r="J24" i="32"/>
  <c r="J22" i="32"/>
  <c r="E22" i="32"/>
  <c r="F95" i="32"/>
  <c r="F63" i="32"/>
  <c r="J21" i="32"/>
  <c r="J19" i="32"/>
  <c r="E19" i="32"/>
  <c r="F94" i="32"/>
  <c r="F62" i="32"/>
  <c r="J18" i="32"/>
  <c r="J16" i="32"/>
  <c r="J92" i="32"/>
  <c r="J60" i="32"/>
  <c r="E7" i="32"/>
  <c r="E84" i="32"/>
  <c r="E52" i="32"/>
  <c r="J41" i="31"/>
  <c r="J40" i="31"/>
  <c r="AY91" i="1"/>
  <c r="J39" i="31"/>
  <c r="AX91" i="1"/>
  <c r="BI185" i="31"/>
  <c r="BH185" i="31"/>
  <c r="BG185" i="31"/>
  <c r="BF185" i="31"/>
  <c r="T185" i="31"/>
  <c r="R185" i="31"/>
  <c r="P185" i="31"/>
  <c r="BK185" i="31"/>
  <c r="J185" i="31"/>
  <c r="BE185" i="31"/>
  <c r="BI184" i="31"/>
  <c r="BH184" i="31"/>
  <c r="BG184" i="31"/>
  <c r="BF184" i="31"/>
  <c r="T184" i="31"/>
  <c r="T183" i="31"/>
  <c r="R184" i="31"/>
  <c r="R183" i="31"/>
  <c r="P184" i="31"/>
  <c r="P183" i="31"/>
  <c r="BK184" i="31"/>
  <c r="BK183" i="31"/>
  <c r="J183" i="31"/>
  <c r="J184" i="31"/>
  <c r="BE184" i="31"/>
  <c r="J72" i="31"/>
  <c r="BI182" i="31"/>
  <c r="BH182" i="31"/>
  <c r="BG182" i="31"/>
  <c r="BF182" i="31"/>
  <c r="T182" i="31"/>
  <c r="T181" i="31"/>
  <c r="R182" i="31"/>
  <c r="R181" i="31"/>
  <c r="P182" i="31"/>
  <c r="P181" i="31"/>
  <c r="BK182" i="31"/>
  <c r="BK181" i="31"/>
  <c r="J181" i="31"/>
  <c r="J182" i="31"/>
  <c r="BE182" i="31"/>
  <c r="J71" i="31"/>
  <c r="BI180" i="31"/>
  <c r="BH180" i="31"/>
  <c r="BG180" i="31"/>
  <c r="BF180" i="31"/>
  <c r="T180" i="31"/>
  <c r="R180" i="31"/>
  <c r="P180" i="31"/>
  <c r="BK180" i="31"/>
  <c r="J180" i="31"/>
  <c r="BE180" i="31"/>
  <c r="BI179" i="31"/>
  <c r="BH179" i="31"/>
  <c r="BG179" i="31"/>
  <c r="BF179" i="31"/>
  <c r="T179" i="31"/>
  <c r="R179" i="31"/>
  <c r="P179" i="31"/>
  <c r="BK179" i="31"/>
  <c r="J179" i="31"/>
  <c r="BE179" i="31"/>
  <c r="BI178" i="31"/>
  <c r="BH178" i="31"/>
  <c r="BG178" i="31"/>
  <c r="BF178" i="31"/>
  <c r="T178" i="31"/>
  <c r="R178" i="31"/>
  <c r="P178" i="31"/>
  <c r="BK178" i="31"/>
  <c r="J178" i="31"/>
  <c r="BE178" i="31"/>
  <c r="BI177" i="31"/>
  <c r="BH177" i="31"/>
  <c r="BG177" i="31"/>
  <c r="BF177" i="31"/>
  <c r="T177" i="31"/>
  <c r="R177" i="31"/>
  <c r="P177" i="31"/>
  <c r="BK177" i="31"/>
  <c r="J177" i="31"/>
  <c r="BE177" i="31"/>
  <c r="BI176" i="31"/>
  <c r="BH176" i="31"/>
  <c r="BG176" i="31"/>
  <c r="BF176" i="31"/>
  <c r="T176" i="31"/>
  <c r="R176" i="31"/>
  <c r="P176" i="31"/>
  <c r="BK176" i="31"/>
  <c r="J176" i="31"/>
  <c r="BE176" i="31"/>
  <c r="BI175" i="31"/>
  <c r="BH175" i="31"/>
  <c r="BG175" i="31"/>
  <c r="BF175" i="31"/>
  <c r="T175" i="31"/>
  <c r="R175" i="31"/>
  <c r="P175" i="31"/>
  <c r="BK175" i="31"/>
  <c r="J175" i="31"/>
  <c r="BE175" i="31"/>
  <c r="BI174" i="31"/>
  <c r="BH174" i="31"/>
  <c r="BG174" i="31"/>
  <c r="BF174" i="31"/>
  <c r="T174" i="31"/>
  <c r="R174" i="31"/>
  <c r="P174" i="31"/>
  <c r="BK174" i="31"/>
  <c r="J174" i="31"/>
  <c r="BE174" i="31"/>
  <c r="BI173" i="31"/>
  <c r="BH173" i="31"/>
  <c r="BG173" i="31"/>
  <c r="BF173" i="31"/>
  <c r="T173" i="31"/>
  <c r="R173" i="31"/>
  <c r="P173" i="31"/>
  <c r="BK173" i="31"/>
  <c r="J173" i="31"/>
  <c r="BE173" i="31"/>
  <c r="BI172" i="31"/>
  <c r="BH172" i="31"/>
  <c r="BG172" i="31"/>
  <c r="BF172" i="31"/>
  <c r="T172" i="31"/>
  <c r="R172" i="31"/>
  <c r="P172" i="31"/>
  <c r="BK172" i="31"/>
  <c r="J172" i="31"/>
  <c r="BE172" i="31"/>
  <c r="BI171" i="31"/>
  <c r="BH171" i="31"/>
  <c r="BG171" i="31"/>
  <c r="BF171" i="31"/>
  <c r="T171" i="31"/>
  <c r="R171" i="31"/>
  <c r="P171" i="31"/>
  <c r="BK171" i="31"/>
  <c r="J171" i="31"/>
  <c r="BE171" i="31"/>
  <c r="BI168" i="31"/>
  <c r="BH168" i="31"/>
  <c r="BG168" i="31"/>
  <c r="BF168" i="31"/>
  <c r="T168" i="31"/>
  <c r="T167" i="31"/>
  <c r="R168" i="31"/>
  <c r="R167" i="31"/>
  <c r="P168" i="31"/>
  <c r="P167" i="31"/>
  <c r="BK168" i="31"/>
  <c r="BK167" i="31"/>
  <c r="J167" i="31"/>
  <c r="J168" i="31"/>
  <c r="BE168" i="31"/>
  <c r="J70" i="31"/>
  <c r="BI164" i="31"/>
  <c r="BH164" i="31"/>
  <c r="BG164" i="31"/>
  <c r="BF164" i="31"/>
  <c r="T164" i="31"/>
  <c r="R164" i="31"/>
  <c r="P164" i="31"/>
  <c r="BK164" i="31"/>
  <c r="J164" i="31"/>
  <c r="BE164" i="31"/>
  <c r="BI161" i="31"/>
  <c r="BH161" i="31"/>
  <c r="BG161" i="31"/>
  <c r="BF161" i="31"/>
  <c r="T161" i="31"/>
  <c r="R161" i="31"/>
  <c r="P161" i="31"/>
  <c r="BK161" i="31"/>
  <c r="J161" i="31"/>
  <c r="BE161" i="31"/>
  <c r="BI158" i="31"/>
  <c r="BH158" i="31"/>
  <c r="BG158" i="31"/>
  <c r="BF158" i="31"/>
  <c r="T158" i="31"/>
  <c r="R158" i="31"/>
  <c r="P158" i="31"/>
  <c r="BK158" i="31"/>
  <c r="J158" i="31"/>
  <c r="BE158" i="31"/>
  <c r="BI154" i="31"/>
  <c r="BH154" i="31"/>
  <c r="BG154" i="31"/>
  <c r="BF154" i="31"/>
  <c r="T154" i="31"/>
  <c r="R154" i="31"/>
  <c r="P154" i="31"/>
  <c r="BK154" i="31"/>
  <c r="J154" i="31"/>
  <c r="BE154" i="31"/>
  <c r="BI151" i="31"/>
  <c r="BH151" i="31"/>
  <c r="BG151" i="31"/>
  <c r="BF151" i="31"/>
  <c r="T151" i="31"/>
  <c r="T150" i="31"/>
  <c r="R151" i="31"/>
  <c r="R150" i="31"/>
  <c r="P151" i="31"/>
  <c r="P150" i="31"/>
  <c r="BK151" i="31"/>
  <c r="BK150" i="31"/>
  <c r="J150" i="31"/>
  <c r="J151" i="31"/>
  <c r="BE151" i="31"/>
  <c r="J69" i="31"/>
  <c r="BI146" i="31"/>
  <c r="BH146" i="31"/>
  <c r="BG146" i="31"/>
  <c r="BF146" i="31"/>
  <c r="T146" i="31"/>
  <c r="R146" i="31"/>
  <c r="P146" i="31"/>
  <c r="BK146" i="31"/>
  <c r="J146" i="31"/>
  <c r="BE146" i="31"/>
  <c r="BI143" i="31"/>
  <c r="BH143" i="31"/>
  <c r="BG143" i="31"/>
  <c r="BF143" i="31"/>
  <c r="T143" i="31"/>
  <c r="R143" i="31"/>
  <c r="P143" i="31"/>
  <c r="BK143" i="31"/>
  <c r="J143" i="31"/>
  <c r="BE143" i="31"/>
  <c r="BI140" i="31"/>
  <c r="BH140" i="31"/>
  <c r="BG140" i="31"/>
  <c r="BF140" i="31"/>
  <c r="T140" i="31"/>
  <c r="R140" i="31"/>
  <c r="P140" i="31"/>
  <c r="BK140" i="31"/>
  <c r="J140" i="31"/>
  <c r="BE140" i="31"/>
  <c r="BI139" i="31"/>
  <c r="BH139" i="31"/>
  <c r="BG139" i="31"/>
  <c r="BF139" i="31"/>
  <c r="T139" i="31"/>
  <c r="R139" i="31"/>
  <c r="P139" i="31"/>
  <c r="BK139" i="31"/>
  <c r="J139" i="31"/>
  <c r="BE139" i="31"/>
  <c r="BI138" i="31"/>
  <c r="BH138" i="31"/>
  <c r="BG138" i="31"/>
  <c r="BF138" i="31"/>
  <c r="T138" i="31"/>
  <c r="R138" i="31"/>
  <c r="P138" i="31"/>
  <c r="BK138" i="31"/>
  <c r="J138" i="31"/>
  <c r="BE138" i="31"/>
  <c r="BI127" i="31"/>
  <c r="BH127" i="31"/>
  <c r="BG127" i="31"/>
  <c r="BF127" i="31"/>
  <c r="T127" i="31"/>
  <c r="R127" i="31"/>
  <c r="P127" i="31"/>
  <c r="BK127" i="31"/>
  <c r="J127" i="31"/>
  <c r="BE127" i="31"/>
  <c r="BI116" i="31"/>
  <c r="BH116" i="31"/>
  <c r="BG116" i="31"/>
  <c r="BF116" i="31"/>
  <c r="T116" i="31"/>
  <c r="R116" i="31"/>
  <c r="P116" i="31"/>
  <c r="BK116" i="31"/>
  <c r="J116" i="31"/>
  <c r="BE116" i="31"/>
  <c r="BI113" i="31"/>
  <c r="BH113" i="31"/>
  <c r="BG113" i="31"/>
  <c r="BF113" i="31"/>
  <c r="T113" i="31"/>
  <c r="R113" i="31"/>
  <c r="P113" i="31"/>
  <c r="BK113" i="31"/>
  <c r="J113" i="31"/>
  <c r="BE113" i="31"/>
  <c r="BI110" i="31"/>
  <c r="BH110" i="31"/>
  <c r="BG110" i="31"/>
  <c r="BF110" i="31"/>
  <c r="T110" i="31"/>
  <c r="R110" i="31"/>
  <c r="P110" i="31"/>
  <c r="BK110" i="31"/>
  <c r="J110" i="31"/>
  <c r="BE110" i="31"/>
  <c r="BI106" i="31"/>
  <c r="BH106" i="31"/>
  <c r="BG106" i="31"/>
  <c r="BF106" i="31"/>
  <c r="T106" i="31"/>
  <c r="R106" i="31"/>
  <c r="P106" i="31"/>
  <c r="BK106" i="31"/>
  <c r="J106" i="31"/>
  <c r="BE106" i="31"/>
  <c r="BI102" i="31"/>
  <c r="BH102" i="31"/>
  <c r="BG102" i="31"/>
  <c r="BF102" i="31"/>
  <c r="T102" i="31"/>
  <c r="R102" i="31"/>
  <c r="P102" i="31"/>
  <c r="BK102" i="31"/>
  <c r="J102" i="31"/>
  <c r="BE102" i="31"/>
  <c r="BI98" i="31"/>
  <c r="F41" i="31"/>
  <c r="BD91" i="1"/>
  <c r="BH98" i="31"/>
  <c r="F40" i="31"/>
  <c r="BC91" i="1"/>
  <c r="BG98" i="31"/>
  <c r="F39" i="31"/>
  <c r="BB91" i="1"/>
  <c r="BF98" i="31"/>
  <c r="J38" i="31"/>
  <c r="AW91" i="1"/>
  <c r="F38" i="31"/>
  <c r="BA91" i="1"/>
  <c r="T98" i="31"/>
  <c r="T97" i="31"/>
  <c r="T96" i="31"/>
  <c r="R98" i="31"/>
  <c r="R97" i="31"/>
  <c r="R96" i="31"/>
  <c r="P98" i="31"/>
  <c r="P97" i="31"/>
  <c r="P96" i="31"/>
  <c r="AU91" i="1"/>
  <c r="BK98" i="31"/>
  <c r="BK97" i="31"/>
  <c r="J97" i="31"/>
  <c r="BK96" i="31"/>
  <c r="J96" i="31"/>
  <c r="J67" i="31"/>
  <c r="J34" i="31"/>
  <c r="AG91" i="1"/>
  <c r="J98" i="31"/>
  <c r="BE98" i="31"/>
  <c r="J37" i="31"/>
  <c r="AV91" i="1"/>
  <c r="F37" i="31"/>
  <c r="AZ91" i="1"/>
  <c r="J68" i="31"/>
  <c r="F90" i="31"/>
  <c r="E88" i="31"/>
  <c r="F60" i="31"/>
  <c r="E58" i="31"/>
  <c r="J43" i="31"/>
  <c r="J28" i="31"/>
  <c r="E28" i="31"/>
  <c r="J93" i="31"/>
  <c r="J63" i="31"/>
  <c r="J27" i="31"/>
  <c r="J25" i="31"/>
  <c r="E25" i="31"/>
  <c r="J92" i="31"/>
  <c r="J62" i="31"/>
  <c r="J24" i="31"/>
  <c r="J22" i="31"/>
  <c r="E22" i="31"/>
  <c r="F93" i="31"/>
  <c r="F63" i="31"/>
  <c r="J21" i="31"/>
  <c r="J19" i="31"/>
  <c r="E19" i="31"/>
  <c r="F92" i="31"/>
  <c r="F62" i="31"/>
  <c r="J18" i="31"/>
  <c r="J16" i="31"/>
  <c r="J90" i="31"/>
  <c r="J60" i="31"/>
  <c r="E7" i="31"/>
  <c r="E82" i="31"/>
  <c r="E52" i="31"/>
  <c r="J41" i="30"/>
  <c r="J40" i="30"/>
  <c r="AY90" i="1"/>
  <c r="J39" i="30"/>
  <c r="AX90" i="1"/>
  <c r="BI266" i="30"/>
  <c r="BH266" i="30"/>
  <c r="BG266" i="30"/>
  <c r="BF266" i="30"/>
  <c r="T266" i="30"/>
  <c r="T265" i="30"/>
  <c r="R266" i="30"/>
  <c r="R265" i="30"/>
  <c r="P266" i="30"/>
  <c r="P265" i="30"/>
  <c r="BK266" i="30"/>
  <c r="BK265" i="30"/>
  <c r="J265" i="30"/>
  <c r="J266" i="30"/>
  <c r="BE266" i="30"/>
  <c r="J71" i="30"/>
  <c r="BI264" i="30"/>
  <c r="BH264" i="30"/>
  <c r="BG264" i="30"/>
  <c r="BF264" i="30"/>
  <c r="T264" i="30"/>
  <c r="R264" i="30"/>
  <c r="P264" i="30"/>
  <c r="BK264" i="30"/>
  <c r="J264" i="30"/>
  <c r="BE264" i="30"/>
  <c r="BI263" i="30"/>
  <c r="BH263" i="30"/>
  <c r="BG263" i="30"/>
  <c r="BF263" i="30"/>
  <c r="T263" i="30"/>
  <c r="R263" i="30"/>
  <c r="P263" i="30"/>
  <c r="BK263" i="30"/>
  <c r="J263" i="30"/>
  <c r="BE263" i="30"/>
  <c r="BI262" i="30"/>
  <c r="BH262" i="30"/>
  <c r="BG262" i="30"/>
  <c r="BF262" i="30"/>
  <c r="T262" i="30"/>
  <c r="R262" i="30"/>
  <c r="P262" i="30"/>
  <c r="BK262" i="30"/>
  <c r="J262" i="30"/>
  <c r="BE262" i="30"/>
  <c r="BI261" i="30"/>
  <c r="BH261" i="30"/>
  <c r="BG261" i="30"/>
  <c r="BF261" i="30"/>
  <c r="T261" i="30"/>
  <c r="R261" i="30"/>
  <c r="P261" i="30"/>
  <c r="BK261" i="30"/>
  <c r="J261" i="30"/>
  <c r="BE261" i="30"/>
  <c r="BI260" i="30"/>
  <c r="BH260" i="30"/>
  <c r="BG260" i="30"/>
  <c r="BF260" i="30"/>
  <c r="T260" i="30"/>
  <c r="R260" i="30"/>
  <c r="P260" i="30"/>
  <c r="BK260" i="30"/>
  <c r="J260" i="30"/>
  <c r="BE260" i="30"/>
  <c r="BI259" i="30"/>
  <c r="BH259" i="30"/>
  <c r="BG259" i="30"/>
  <c r="BF259" i="30"/>
  <c r="T259" i="30"/>
  <c r="R259" i="30"/>
  <c r="P259" i="30"/>
  <c r="BK259" i="30"/>
  <c r="J259" i="30"/>
  <c r="BE259" i="30"/>
  <c r="BI258" i="30"/>
  <c r="BH258" i="30"/>
  <c r="BG258" i="30"/>
  <c r="BF258" i="30"/>
  <c r="T258" i="30"/>
  <c r="R258" i="30"/>
  <c r="P258" i="30"/>
  <c r="BK258" i="30"/>
  <c r="J258" i="30"/>
  <c r="BE258" i="30"/>
  <c r="BI257" i="30"/>
  <c r="BH257" i="30"/>
  <c r="BG257" i="30"/>
  <c r="BF257" i="30"/>
  <c r="T257" i="30"/>
  <c r="R257" i="30"/>
  <c r="P257" i="30"/>
  <c r="BK257" i="30"/>
  <c r="J257" i="30"/>
  <c r="BE257" i="30"/>
  <c r="BI256" i="30"/>
  <c r="BH256" i="30"/>
  <c r="BG256" i="30"/>
  <c r="BF256" i="30"/>
  <c r="T256" i="30"/>
  <c r="R256" i="30"/>
  <c r="P256" i="30"/>
  <c r="BK256" i="30"/>
  <c r="J256" i="30"/>
  <c r="BE256" i="30"/>
  <c r="BI255" i="30"/>
  <c r="BH255" i="30"/>
  <c r="BG255" i="30"/>
  <c r="BF255" i="30"/>
  <c r="T255" i="30"/>
  <c r="R255" i="30"/>
  <c r="P255" i="30"/>
  <c r="BK255" i="30"/>
  <c r="J255" i="30"/>
  <c r="BE255" i="30"/>
  <c r="BI254" i="30"/>
  <c r="BH254" i="30"/>
  <c r="BG254" i="30"/>
  <c r="BF254" i="30"/>
  <c r="T254" i="30"/>
  <c r="R254" i="30"/>
  <c r="P254" i="30"/>
  <c r="BK254" i="30"/>
  <c r="J254" i="30"/>
  <c r="BE254" i="30"/>
  <c r="BI253" i="30"/>
  <c r="BH253" i="30"/>
  <c r="BG253" i="30"/>
  <c r="BF253" i="30"/>
  <c r="T253" i="30"/>
  <c r="R253" i="30"/>
  <c r="P253" i="30"/>
  <c r="BK253" i="30"/>
  <c r="J253" i="30"/>
  <c r="BE253" i="30"/>
  <c r="BI252" i="30"/>
  <c r="BH252" i="30"/>
  <c r="BG252" i="30"/>
  <c r="BF252" i="30"/>
  <c r="T252" i="30"/>
  <c r="R252" i="30"/>
  <c r="P252" i="30"/>
  <c r="BK252" i="30"/>
  <c r="J252" i="30"/>
  <c r="BE252" i="30"/>
  <c r="BI251" i="30"/>
  <c r="BH251" i="30"/>
  <c r="BG251" i="30"/>
  <c r="BF251" i="30"/>
  <c r="T251" i="30"/>
  <c r="R251" i="30"/>
  <c r="P251" i="30"/>
  <c r="BK251" i="30"/>
  <c r="J251" i="30"/>
  <c r="BE251" i="30"/>
  <c r="BI250" i="30"/>
  <c r="BH250" i="30"/>
  <c r="BG250" i="30"/>
  <c r="BF250" i="30"/>
  <c r="T250" i="30"/>
  <c r="R250" i="30"/>
  <c r="P250" i="30"/>
  <c r="BK250" i="30"/>
  <c r="J250" i="30"/>
  <c r="BE250" i="30"/>
  <c r="BI249" i="30"/>
  <c r="BH249" i="30"/>
  <c r="BG249" i="30"/>
  <c r="BF249" i="30"/>
  <c r="T249" i="30"/>
  <c r="R249" i="30"/>
  <c r="P249" i="30"/>
  <c r="BK249" i="30"/>
  <c r="J249" i="30"/>
  <c r="BE249" i="30"/>
  <c r="BI246" i="30"/>
  <c r="BH246" i="30"/>
  <c r="BG246" i="30"/>
  <c r="BF246" i="30"/>
  <c r="T246" i="30"/>
  <c r="R246" i="30"/>
  <c r="P246" i="30"/>
  <c r="BK246" i="30"/>
  <c r="J246" i="30"/>
  <c r="BE246" i="30"/>
  <c r="BI243" i="30"/>
  <c r="BH243" i="30"/>
  <c r="BG243" i="30"/>
  <c r="BF243" i="30"/>
  <c r="T243" i="30"/>
  <c r="R243" i="30"/>
  <c r="P243" i="30"/>
  <c r="BK243" i="30"/>
  <c r="J243" i="30"/>
  <c r="BE243" i="30"/>
  <c r="BI240" i="30"/>
  <c r="BH240" i="30"/>
  <c r="BG240" i="30"/>
  <c r="BF240" i="30"/>
  <c r="T240" i="30"/>
  <c r="R240" i="30"/>
  <c r="P240" i="30"/>
  <c r="BK240" i="30"/>
  <c r="J240" i="30"/>
  <c r="BE240" i="30"/>
  <c r="BI237" i="30"/>
  <c r="BH237" i="30"/>
  <c r="BG237" i="30"/>
  <c r="BF237" i="30"/>
  <c r="T237" i="30"/>
  <c r="R237" i="30"/>
  <c r="P237" i="30"/>
  <c r="BK237" i="30"/>
  <c r="J237" i="30"/>
  <c r="BE237" i="30"/>
  <c r="BI236" i="30"/>
  <c r="BH236" i="30"/>
  <c r="BG236" i="30"/>
  <c r="BF236" i="30"/>
  <c r="T236" i="30"/>
  <c r="R236" i="30"/>
  <c r="P236" i="30"/>
  <c r="BK236" i="30"/>
  <c r="J236" i="30"/>
  <c r="BE236" i="30"/>
  <c r="BI235" i="30"/>
  <c r="BH235" i="30"/>
  <c r="BG235" i="30"/>
  <c r="BF235" i="30"/>
  <c r="T235" i="30"/>
  <c r="R235" i="30"/>
  <c r="P235" i="30"/>
  <c r="BK235" i="30"/>
  <c r="J235" i="30"/>
  <c r="BE235" i="30"/>
  <c r="BI234" i="30"/>
  <c r="BH234" i="30"/>
  <c r="BG234" i="30"/>
  <c r="BF234" i="30"/>
  <c r="T234" i="30"/>
  <c r="R234" i="30"/>
  <c r="P234" i="30"/>
  <c r="BK234" i="30"/>
  <c r="J234" i="30"/>
  <c r="BE234" i="30"/>
  <c r="BI233" i="30"/>
  <c r="BH233" i="30"/>
  <c r="BG233" i="30"/>
  <c r="BF233" i="30"/>
  <c r="T233" i="30"/>
  <c r="R233" i="30"/>
  <c r="P233" i="30"/>
  <c r="BK233" i="30"/>
  <c r="J233" i="30"/>
  <c r="BE233" i="30"/>
  <c r="BI232" i="30"/>
  <c r="BH232" i="30"/>
  <c r="BG232" i="30"/>
  <c r="BF232" i="30"/>
  <c r="T232" i="30"/>
  <c r="R232" i="30"/>
  <c r="P232" i="30"/>
  <c r="BK232" i="30"/>
  <c r="J232" i="30"/>
  <c r="BE232" i="30"/>
  <c r="BI229" i="30"/>
  <c r="BH229" i="30"/>
  <c r="BG229" i="30"/>
  <c r="BF229" i="30"/>
  <c r="T229" i="30"/>
  <c r="R229" i="30"/>
  <c r="P229" i="30"/>
  <c r="BK229" i="30"/>
  <c r="J229" i="30"/>
  <c r="BE229" i="30"/>
  <c r="BI226" i="30"/>
  <c r="BH226" i="30"/>
  <c r="BG226" i="30"/>
  <c r="BF226" i="30"/>
  <c r="T226" i="30"/>
  <c r="R226" i="30"/>
  <c r="P226" i="30"/>
  <c r="BK226" i="30"/>
  <c r="J226" i="30"/>
  <c r="BE226" i="30"/>
  <c r="BI223" i="30"/>
  <c r="BH223" i="30"/>
  <c r="BG223" i="30"/>
  <c r="BF223" i="30"/>
  <c r="T223" i="30"/>
  <c r="R223" i="30"/>
  <c r="P223" i="30"/>
  <c r="BK223" i="30"/>
  <c r="J223" i="30"/>
  <c r="BE223" i="30"/>
  <c r="BI220" i="30"/>
  <c r="BH220" i="30"/>
  <c r="BG220" i="30"/>
  <c r="BF220" i="30"/>
  <c r="T220" i="30"/>
  <c r="R220" i="30"/>
  <c r="P220" i="30"/>
  <c r="BK220" i="30"/>
  <c r="J220" i="30"/>
  <c r="BE220" i="30"/>
  <c r="BI215" i="30"/>
  <c r="BH215" i="30"/>
  <c r="BG215" i="30"/>
  <c r="BF215" i="30"/>
  <c r="T215" i="30"/>
  <c r="R215" i="30"/>
  <c r="P215" i="30"/>
  <c r="BK215" i="30"/>
  <c r="J215" i="30"/>
  <c r="BE215" i="30"/>
  <c r="BI211" i="30"/>
  <c r="BH211" i="30"/>
  <c r="BG211" i="30"/>
  <c r="BF211" i="30"/>
  <c r="T211" i="30"/>
  <c r="R211" i="30"/>
  <c r="P211" i="30"/>
  <c r="BK211" i="30"/>
  <c r="J211" i="30"/>
  <c r="BE211" i="30"/>
  <c r="BI210" i="30"/>
  <c r="BH210" i="30"/>
  <c r="BG210" i="30"/>
  <c r="BF210" i="30"/>
  <c r="T210" i="30"/>
  <c r="R210" i="30"/>
  <c r="P210" i="30"/>
  <c r="BK210" i="30"/>
  <c r="J210" i="30"/>
  <c r="BE210" i="30"/>
  <c r="BI207" i="30"/>
  <c r="BH207" i="30"/>
  <c r="BG207" i="30"/>
  <c r="BF207" i="30"/>
  <c r="T207" i="30"/>
  <c r="T206" i="30"/>
  <c r="R207" i="30"/>
  <c r="R206" i="30"/>
  <c r="P207" i="30"/>
  <c r="P206" i="30"/>
  <c r="BK207" i="30"/>
  <c r="BK206" i="30"/>
  <c r="J206" i="30"/>
  <c r="J207" i="30"/>
  <c r="BE207" i="30"/>
  <c r="J70" i="30"/>
  <c r="BI203" i="30"/>
  <c r="BH203" i="30"/>
  <c r="BG203" i="30"/>
  <c r="BF203" i="30"/>
  <c r="T203" i="30"/>
  <c r="R203" i="30"/>
  <c r="P203" i="30"/>
  <c r="BK203" i="30"/>
  <c r="J203" i="30"/>
  <c r="BE203" i="30"/>
  <c r="BI200" i="30"/>
  <c r="BH200" i="30"/>
  <c r="BG200" i="30"/>
  <c r="BF200" i="30"/>
  <c r="T200" i="30"/>
  <c r="R200" i="30"/>
  <c r="P200" i="30"/>
  <c r="BK200" i="30"/>
  <c r="J200" i="30"/>
  <c r="BE200" i="30"/>
  <c r="BI197" i="30"/>
  <c r="BH197" i="30"/>
  <c r="BG197" i="30"/>
  <c r="BF197" i="30"/>
  <c r="T197" i="30"/>
  <c r="R197" i="30"/>
  <c r="P197" i="30"/>
  <c r="BK197" i="30"/>
  <c r="J197" i="30"/>
  <c r="BE197" i="30"/>
  <c r="BI191" i="30"/>
  <c r="BH191" i="30"/>
  <c r="BG191" i="30"/>
  <c r="BF191" i="30"/>
  <c r="T191" i="30"/>
  <c r="T190" i="30"/>
  <c r="R191" i="30"/>
  <c r="R190" i="30"/>
  <c r="P191" i="30"/>
  <c r="P190" i="30"/>
  <c r="BK191" i="30"/>
  <c r="BK190" i="30"/>
  <c r="J190" i="30"/>
  <c r="J191" i="30"/>
  <c r="BE191" i="30"/>
  <c r="J69" i="30"/>
  <c r="BI184" i="30"/>
  <c r="BH184" i="30"/>
  <c r="BG184" i="30"/>
  <c r="BF184" i="30"/>
  <c r="T184" i="30"/>
  <c r="R184" i="30"/>
  <c r="P184" i="30"/>
  <c r="BK184" i="30"/>
  <c r="J184" i="30"/>
  <c r="BE184" i="30"/>
  <c r="BI180" i="30"/>
  <c r="BH180" i="30"/>
  <c r="BG180" i="30"/>
  <c r="BF180" i="30"/>
  <c r="T180" i="30"/>
  <c r="R180" i="30"/>
  <c r="P180" i="30"/>
  <c r="BK180" i="30"/>
  <c r="J180" i="30"/>
  <c r="BE180" i="30"/>
  <c r="BI177" i="30"/>
  <c r="BH177" i="30"/>
  <c r="BG177" i="30"/>
  <c r="BF177" i="30"/>
  <c r="T177" i="30"/>
  <c r="R177" i="30"/>
  <c r="P177" i="30"/>
  <c r="BK177" i="30"/>
  <c r="J177" i="30"/>
  <c r="BE177" i="30"/>
  <c r="BI176" i="30"/>
  <c r="BH176" i="30"/>
  <c r="BG176" i="30"/>
  <c r="BF176" i="30"/>
  <c r="T176" i="30"/>
  <c r="R176" i="30"/>
  <c r="P176" i="30"/>
  <c r="BK176" i="30"/>
  <c r="J176" i="30"/>
  <c r="BE176" i="30"/>
  <c r="BI175" i="30"/>
  <c r="BH175" i="30"/>
  <c r="BG175" i="30"/>
  <c r="BF175" i="30"/>
  <c r="T175" i="30"/>
  <c r="R175" i="30"/>
  <c r="P175" i="30"/>
  <c r="BK175" i="30"/>
  <c r="J175" i="30"/>
  <c r="BE175" i="30"/>
  <c r="BI166" i="30"/>
  <c r="BH166" i="30"/>
  <c r="BG166" i="30"/>
  <c r="BF166" i="30"/>
  <c r="T166" i="30"/>
  <c r="R166" i="30"/>
  <c r="P166" i="30"/>
  <c r="BK166" i="30"/>
  <c r="J166" i="30"/>
  <c r="BE166" i="30"/>
  <c r="BI165" i="30"/>
  <c r="BH165" i="30"/>
  <c r="BG165" i="30"/>
  <c r="BF165" i="30"/>
  <c r="T165" i="30"/>
  <c r="R165" i="30"/>
  <c r="P165" i="30"/>
  <c r="BK165" i="30"/>
  <c r="J165" i="30"/>
  <c r="BE165" i="30"/>
  <c r="BI164" i="30"/>
  <c r="BH164" i="30"/>
  <c r="BG164" i="30"/>
  <c r="BF164" i="30"/>
  <c r="T164" i="30"/>
  <c r="R164" i="30"/>
  <c r="P164" i="30"/>
  <c r="BK164" i="30"/>
  <c r="J164" i="30"/>
  <c r="BE164" i="30"/>
  <c r="BI161" i="30"/>
  <c r="BH161" i="30"/>
  <c r="BG161" i="30"/>
  <c r="BF161" i="30"/>
  <c r="T161" i="30"/>
  <c r="R161" i="30"/>
  <c r="P161" i="30"/>
  <c r="BK161" i="30"/>
  <c r="J161" i="30"/>
  <c r="BE161" i="30"/>
  <c r="BI160" i="30"/>
  <c r="BH160" i="30"/>
  <c r="BG160" i="30"/>
  <c r="BF160" i="30"/>
  <c r="T160" i="30"/>
  <c r="R160" i="30"/>
  <c r="P160" i="30"/>
  <c r="BK160" i="30"/>
  <c r="J160" i="30"/>
  <c r="BE160" i="30"/>
  <c r="BI141" i="30"/>
  <c r="BH141" i="30"/>
  <c r="BG141" i="30"/>
  <c r="BF141" i="30"/>
  <c r="T141" i="30"/>
  <c r="R141" i="30"/>
  <c r="P141" i="30"/>
  <c r="BK141" i="30"/>
  <c r="J141" i="30"/>
  <c r="BE141" i="30"/>
  <c r="BI119" i="30"/>
  <c r="BH119" i="30"/>
  <c r="BG119" i="30"/>
  <c r="BF119" i="30"/>
  <c r="T119" i="30"/>
  <c r="R119" i="30"/>
  <c r="P119" i="30"/>
  <c r="BK119" i="30"/>
  <c r="J119" i="30"/>
  <c r="BE119" i="30"/>
  <c r="BI97" i="30"/>
  <c r="F41" i="30"/>
  <c r="BD90" i="1"/>
  <c r="BH97" i="30"/>
  <c r="F40" i="30"/>
  <c r="BC90" i="1"/>
  <c r="BG97" i="30"/>
  <c r="F39" i="30"/>
  <c r="BB90" i="1"/>
  <c r="BF97" i="30"/>
  <c r="J38" i="30"/>
  <c r="AW90" i="1"/>
  <c r="F38" i="30"/>
  <c r="BA90" i="1"/>
  <c r="T97" i="30"/>
  <c r="T96" i="30"/>
  <c r="T95" i="30"/>
  <c r="R97" i="30"/>
  <c r="R96" i="30"/>
  <c r="R95" i="30"/>
  <c r="P97" i="30"/>
  <c r="P96" i="30"/>
  <c r="P95" i="30"/>
  <c r="AU90" i="1"/>
  <c r="BK97" i="30"/>
  <c r="BK96" i="30"/>
  <c r="J96" i="30"/>
  <c r="BK95" i="30"/>
  <c r="J95" i="30"/>
  <c r="J67" i="30"/>
  <c r="J34" i="30"/>
  <c r="AG90" i="1"/>
  <c r="J97" i="30"/>
  <c r="BE97" i="30"/>
  <c r="J37" i="30"/>
  <c r="AV90" i="1"/>
  <c r="F37" i="30"/>
  <c r="AZ90" i="1"/>
  <c r="J68" i="30"/>
  <c r="F89" i="30"/>
  <c r="E87" i="30"/>
  <c r="F60" i="30"/>
  <c r="E58" i="30"/>
  <c r="J43" i="30"/>
  <c r="J28" i="30"/>
  <c r="E28" i="30"/>
  <c r="J92" i="30"/>
  <c r="J63" i="30"/>
  <c r="J27" i="30"/>
  <c r="J25" i="30"/>
  <c r="E25" i="30"/>
  <c r="J91" i="30"/>
  <c r="J62" i="30"/>
  <c r="J24" i="30"/>
  <c r="J22" i="30"/>
  <c r="E22" i="30"/>
  <c r="F92" i="30"/>
  <c r="F63" i="30"/>
  <c r="J21" i="30"/>
  <c r="J19" i="30"/>
  <c r="E19" i="30"/>
  <c r="F91" i="30"/>
  <c r="F62" i="30"/>
  <c r="J18" i="30"/>
  <c r="J16" i="30"/>
  <c r="J89" i="30"/>
  <c r="J60" i="30"/>
  <c r="E7" i="30"/>
  <c r="E81" i="30"/>
  <c r="E52" i="30"/>
  <c r="J41" i="29"/>
  <c r="J40" i="29"/>
  <c r="AY89" i="1"/>
  <c r="J39" i="29"/>
  <c r="AX89" i="1"/>
  <c r="BI424" i="29"/>
  <c r="BH424" i="29"/>
  <c r="BG424" i="29"/>
  <c r="BF424" i="29"/>
  <c r="T424" i="29"/>
  <c r="R424" i="29"/>
  <c r="P424" i="29"/>
  <c r="BK424" i="29"/>
  <c r="J424" i="29"/>
  <c r="BE424" i="29"/>
  <c r="BI421" i="29"/>
  <c r="BH421" i="29"/>
  <c r="BG421" i="29"/>
  <c r="BF421" i="29"/>
  <c r="T421" i="29"/>
  <c r="T420" i="29"/>
  <c r="R421" i="29"/>
  <c r="R420" i="29"/>
  <c r="P421" i="29"/>
  <c r="P420" i="29"/>
  <c r="BK421" i="29"/>
  <c r="BK420" i="29"/>
  <c r="J420" i="29"/>
  <c r="J421" i="29"/>
  <c r="BE421" i="29"/>
  <c r="J73" i="29"/>
  <c r="BI419" i="29"/>
  <c r="BH419" i="29"/>
  <c r="BG419" i="29"/>
  <c r="BF419" i="29"/>
  <c r="T419" i="29"/>
  <c r="T418" i="29"/>
  <c r="R419" i="29"/>
  <c r="R418" i="29"/>
  <c r="P419" i="29"/>
  <c r="P418" i="29"/>
  <c r="BK419" i="29"/>
  <c r="BK418" i="29"/>
  <c r="J418" i="29"/>
  <c r="J419" i="29"/>
  <c r="BE419" i="29"/>
  <c r="J72" i="29"/>
  <c r="BI417" i="29"/>
  <c r="BH417" i="29"/>
  <c r="BG417" i="29"/>
  <c r="BF417" i="29"/>
  <c r="T417" i="29"/>
  <c r="R417" i="29"/>
  <c r="P417" i="29"/>
  <c r="BK417" i="29"/>
  <c r="J417" i="29"/>
  <c r="BE417" i="29"/>
  <c r="BI416" i="29"/>
  <c r="BH416" i="29"/>
  <c r="BG416" i="29"/>
  <c r="BF416" i="29"/>
  <c r="T416" i="29"/>
  <c r="R416" i="29"/>
  <c r="P416" i="29"/>
  <c r="BK416" i="29"/>
  <c r="J416" i="29"/>
  <c r="BE416" i="29"/>
  <c r="BI415" i="29"/>
  <c r="BH415" i="29"/>
  <c r="BG415" i="29"/>
  <c r="BF415" i="29"/>
  <c r="T415" i="29"/>
  <c r="R415" i="29"/>
  <c r="P415" i="29"/>
  <c r="BK415" i="29"/>
  <c r="J415" i="29"/>
  <c r="BE415" i="29"/>
  <c r="BI414" i="29"/>
  <c r="BH414" i="29"/>
  <c r="BG414" i="29"/>
  <c r="BF414" i="29"/>
  <c r="T414" i="29"/>
  <c r="R414" i="29"/>
  <c r="P414" i="29"/>
  <c r="BK414" i="29"/>
  <c r="J414" i="29"/>
  <c r="BE414" i="29"/>
  <c r="BI413" i="29"/>
  <c r="BH413" i="29"/>
  <c r="BG413" i="29"/>
  <c r="BF413" i="29"/>
  <c r="T413" i="29"/>
  <c r="R413" i="29"/>
  <c r="P413" i="29"/>
  <c r="BK413" i="29"/>
  <c r="J413" i="29"/>
  <c r="BE413" i="29"/>
  <c r="BI412" i="29"/>
  <c r="BH412" i="29"/>
  <c r="BG412" i="29"/>
  <c r="BF412" i="29"/>
  <c r="T412" i="29"/>
  <c r="R412" i="29"/>
  <c r="P412" i="29"/>
  <c r="BK412" i="29"/>
  <c r="J412" i="29"/>
  <c r="BE412" i="29"/>
  <c r="BI411" i="29"/>
  <c r="BH411" i="29"/>
  <c r="BG411" i="29"/>
  <c r="BF411" i="29"/>
  <c r="T411" i="29"/>
  <c r="R411" i="29"/>
  <c r="P411" i="29"/>
  <c r="BK411" i="29"/>
  <c r="J411" i="29"/>
  <c r="BE411" i="29"/>
  <c r="BI410" i="29"/>
  <c r="BH410" i="29"/>
  <c r="BG410" i="29"/>
  <c r="BF410" i="29"/>
  <c r="T410" i="29"/>
  <c r="R410" i="29"/>
  <c r="P410" i="29"/>
  <c r="BK410" i="29"/>
  <c r="J410" i="29"/>
  <c r="BE410" i="29"/>
  <c r="BI409" i="29"/>
  <c r="BH409" i="29"/>
  <c r="BG409" i="29"/>
  <c r="BF409" i="29"/>
  <c r="T409" i="29"/>
  <c r="R409" i="29"/>
  <c r="P409" i="29"/>
  <c r="BK409" i="29"/>
  <c r="J409" i="29"/>
  <c r="BE409" i="29"/>
  <c r="BI408" i="29"/>
  <c r="BH408" i="29"/>
  <c r="BG408" i="29"/>
  <c r="BF408" i="29"/>
  <c r="T408" i="29"/>
  <c r="R408" i="29"/>
  <c r="P408" i="29"/>
  <c r="BK408" i="29"/>
  <c r="J408" i="29"/>
  <c r="BE408" i="29"/>
  <c r="BI407" i="29"/>
  <c r="BH407" i="29"/>
  <c r="BG407" i="29"/>
  <c r="BF407" i="29"/>
  <c r="T407" i="29"/>
  <c r="R407" i="29"/>
  <c r="P407" i="29"/>
  <c r="BK407" i="29"/>
  <c r="J407" i="29"/>
  <c r="BE407" i="29"/>
  <c r="BI406" i="29"/>
  <c r="BH406" i="29"/>
  <c r="BG406" i="29"/>
  <c r="BF406" i="29"/>
  <c r="T406" i="29"/>
  <c r="R406" i="29"/>
  <c r="P406" i="29"/>
  <c r="BK406" i="29"/>
  <c r="J406" i="29"/>
  <c r="BE406" i="29"/>
  <c r="BI405" i="29"/>
  <c r="BH405" i="29"/>
  <c r="BG405" i="29"/>
  <c r="BF405" i="29"/>
  <c r="T405" i="29"/>
  <c r="R405" i="29"/>
  <c r="P405" i="29"/>
  <c r="BK405" i="29"/>
  <c r="J405" i="29"/>
  <c r="BE405" i="29"/>
  <c r="BI404" i="29"/>
  <c r="BH404" i="29"/>
  <c r="BG404" i="29"/>
  <c r="BF404" i="29"/>
  <c r="T404" i="29"/>
  <c r="R404" i="29"/>
  <c r="P404" i="29"/>
  <c r="BK404" i="29"/>
  <c r="J404" i="29"/>
  <c r="BE404" i="29"/>
  <c r="BI403" i="29"/>
  <c r="BH403" i="29"/>
  <c r="BG403" i="29"/>
  <c r="BF403" i="29"/>
  <c r="T403" i="29"/>
  <c r="R403" i="29"/>
  <c r="P403" i="29"/>
  <c r="BK403" i="29"/>
  <c r="J403" i="29"/>
  <c r="BE403" i="29"/>
  <c r="BI402" i="29"/>
  <c r="BH402" i="29"/>
  <c r="BG402" i="29"/>
  <c r="BF402" i="29"/>
  <c r="T402" i="29"/>
  <c r="R402" i="29"/>
  <c r="P402" i="29"/>
  <c r="BK402" i="29"/>
  <c r="J402" i="29"/>
  <c r="BE402" i="29"/>
  <c r="BI401" i="29"/>
  <c r="BH401" i="29"/>
  <c r="BG401" i="29"/>
  <c r="BF401" i="29"/>
  <c r="T401" i="29"/>
  <c r="R401" i="29"/>
  <c r="P401" i="29"/>
  <c r="BK401" i="29"/>
  <c r="J401" i="29"/>
  <c r="BE401" i="29"/>
  <c r="BI400" i="29"/>
  <c r="BH400" i="29"/>
  <c r="BG400" i="29"/>
  <c r="BF400" i="29"/>
  <c r="T400" i="29"/>
  <c r="R400" i="29"/>
  <c r="P400" i="29"/>
  <c r="BK400" i="29"/>
  <c r="J400" i="29"/>
  <c r="BE400" i="29"/>
  <c r="BI399" i="29"/>
  <c r="BH399" i="29"/>
  <c r="BG399" i="29"/>
  <c r="BF399" i="29"/>
  <c r="T399" i="29"/>
  <c r="R399" i="29"/>
  <c r="P399" i="29"/>
  <c r="BK399" i="29"/>
  <c r="J399" i="29"/>
  <c r="BE399" i="29"/>
  <c r="BI398" i="29"/>
  <c r="BH398" i="29"/>
  <c r="BG398" i="29"/>
  <c r="BF398" i="29"/>
  <c r="T398" i="29"/>
  <c r="R398" i="29"/>
  <c r="P398" i="29"/>
  <c r="BK398" i="29"/>
  <c r="J398" i="29"/>
  <c r="BE398" i="29"/>
  <c r="BI397" i="29"/>
  <c r="BH397" i="29"/>
  <c r="BG397" i="29"/>
  <c r="BF397" i="29"/>
  <c r="T397" i="29"/>
  <c r="R397" i="29"/>
  <c r="P397" i="29"/>
  <c r="BK397" i="29"/>
  <c r="J397" i="29"/>
  <c r="BE397" i="29"/>
  <c r="BI396" i="29"/>
  <c r="BH396" i="29"/>
  <c r="BG396" i="29"/>
  <c r="BF396" i="29"/>
  <c r="T396" i="29"/>
  <c r="R396" i="29"/>
  <c r="P396" i="29"/>
  <c r="BK396" i="29"/>
  <c r="J396" i="29"/>
  <c r="BE396" i="29"/>
  <c r="BI395" i="29"/>
  <c r="BH395" i="29"/>
  <c r="BG395" i="29"/>
  <c r="BF395" i="29"/>
  <c r="T395" i="29"/>
  <c r="R395" i="29"/>
  <c r="P395" i="29"/>
  <c r="BK395" i="29"/>
  <c r="J395" i="29"/>
  <c r="BE395" i="29"/>
  <c r="BI394" i="29"/>
  <c r="BH394" i="29"/>
  <c r="BG394" i="29"/>
  <c r="BF394" i="29"/>
  <c r="T394" i="29"/>
  <c r="R394" i="29"/>
  <c r="P394" i="29"/>
  <c r="BK394" i="29"/>
  <c r="J394" i="29"/>
  <c r="BE394" i="29"/>
  <c r="BI393" i="29"/>
  <c r="BH393" i="29"/>
  <c r="BG393" i="29"/>
  <c r="BF393" i="29"/>
  <c r="T393" i="29"/>
  <c r="R393" i="29"/>
  <c r="P393" i="29"/>
  <c r="BK393" i="29"/>
  <c r="J393" i="29"/>
  <c r="BE393" i="29"/>
  <c r="BI392" i="29"/>
  <c r="BH392" i="29"/>
  <c r="BG392" i="29"/>
  <c r="BF392" i="29"/>
  <c r="T392" i="29"/>
  <c r="R392" i="29"/>
  <c r="P392" i="29"/>
  <c r="BK392" i="29"/>
  <c r="J392" i="29"/>
  <c r="BE392" i="29"/>
  <c r="BI391" i="29"/>
  <c r="BH391" i="29"/>
  <c r="BG391" i="29"/>
  <c r="BF391" i="29"/>
  <c r="T391" i="29"/>
  <c r="R391" i="29"/>
  <c r="P391" i="29"/>
  <c r="BK391" i="29"/>
  <c r="J391" i="29"/>
  <c r="BE391" i="29"/>
  <c r="BI390" i="29"/>
  <c r="BH390" i="29"/>
  <c r="BG390" i="29"/>
  <c r="BF390" i="29"/>
  <c r="T390" i="29"/>
  <c r="R390" i="29"/>
  <c r="P390" i="29"/>
  <c r="BK390" i="29"/>
  <c r="J390" i="29"/>
  <c r="BE390" i="29"/>
  <c r="BI389" i="29"/>
  <c r="BH389" i="29"/>
  <c r="BG389" i="29"/>
  <c r="BF389" i="29"/>
  <c r="T389" i="29"/>
  <c r="R389" i="29"/>
  <c r="P389" i="29"/>
  <c r="BK389" i="29"/>
  <c r="J389" i="29"/>
  <c r="BE389" i="29"/>
  <c r="BI388" i="29"/>
  <c r="BH388" i="29"/>
  <c r="BG388" i="29"/>
  <c r="BF388" i="29"/>
  <c r="T388" i="29"/>
  <c r="R388" i="29"/>
  <c r="P388" i="29"/>
  <c r="BK388" i="29"/>
  <c r="J388" i="29"/>
  <c r="BE388" i="29"/>
  <c r="BI387" i="29"/>
  <c r="BH387" i="29"/>
  <c r="BG387" i="29"/>
  <c r="BF387" i="29"/>
  <c r="T387" i="29"/>
  <c r="R387" i="29"/>
  <c r="P387" i="29"/>
  <c r="BK387" i="29"/>
  <c r="J387" i="29"/>
  <c r="BE387" i="29"/>
  <c r="BI386" i="29"/>
  <c r="BH386" i="29"/>
  <c r="BG386" i="29"/>
  <c r="BF386" i="29"/>
  <c r="T386" i="29"/>
  <c r="R386" i="29"/>
  <c r="P386" i="29"/>
  <c r="BK386" i="29"/>
  <c r="J386" i="29"/>
  <c r="BE386" i="29"/>
  <c r="BI385" i="29"/>
  <c r="BH385" i="29"/>
  <c r="BG385" i="29"/>
  <c r="BF385" i="29"/>
  <c r="T385" i="29"/>
  <c r="R385" i="29"/>
  <c r="P385" i="29"/>
  <c r="BK385" i="29"/>
  <c r="J385" i="29"/>
  <c r="BE385" i="29"/>
  <c r="BI384" i="29"/>
  <c r="BH384" i="29"/>
  <c r="BG384" i="29"/>
  <c r="BF384" i="29"/>
  <c r="T384" i="29"/>
  <c r="R384" i="29"/>
  <c r="P384" i="29"/>
  <c r="BK384" i="29"/>
  <c r="J384" i="29"/>
  <c r="BE384" i="29"/>
  <c r="BI383" i="29"/>
  <c r="BH383" i="29"/>
  <c r="BG383" i="29"/>
  <c r="BF383" i="29"/>
  <c r="T383" i="29"/>
  <c r="R383" i="29"/>
  <c r="P383" i="29"/>
  <c r="BK383" i="29"/>
  <c r="J383" i="29"/>
  <c r="BE383" i="29"/>
  <c r="BI380" i="29"/>
  <c r="BH380" i="29"/>
  <c r="BG380" i="29"/>
  <c r="BF380" i="29"/>
  <c r="T380" i="29"/>
  <c r="R380" i="29"/>
  <c r="P380" i="29"/>
  <c r="BK380" i="29"/>
  <c r="J380" i="29"/>
  <c r="BE380" i="29"/>
  <c r="BI379" i="29"/>
  <c r="BH379" i="29"/>
  <c r="BG379" i="29"/>
  <c r="BF379" i="29"/>
  <c r="T379" i="29"/>
  <c r="R379" i="29"/>
  <c r="P379" i="29"/>
  <c r="BK379" i="29"/>
  <c r="J379" i="29"/>
  <c r="BE379" i="29"/>
  <c r="BI376" i="29"/>
  <c r="BH376" i="29"/>
  <c r="BG376" i="29"/>
  <c r="BF376" i="29"/>
  <c r="T376" i="29"/>
  <c r="R376" i="29"/>
  <c r="P376" i="29"/>
  <c r="BK376" i="29"/>
  <c r="J376" i="29"/>
  <c r="BE376" i="29"/>
  <c r="BI373" i="29"/>
  <c r="BH373" i="29"/>
  <c r="BG373" i="29"/>
  <c r="BF373" i="29"/>
  <c r="T373" i="29"/>
  <c r="R373" i="29"/>
  <c r="P373" i="29"/>
  <c r="BK373" i="29"/>
  <c r="J373" i="29"/>
  <c r="BE373" i="29"/>
  <c r="BI372" i="29"/>
  <c r="BH372" i="29"/>
  <c r="BG372" i="29"/>
  <c r="BF372" i="29"/>
  <c r="T372" i="29"/>
  <c r="R372" i="29"/>
  <c r="P372" i="29"/>
  <c r="BK372" i="29"/>
  <c r="J372" i="29"/>
  <c r="BE372" i="29"/>
  <c r="BI371" i="29"/>
  <c r="BH371" i="29"/>
  <c r="BG371" i="29"/>
  <c r="BF371" i="29"/>
  <c r="T371" i="29"/>
  <c r="R371" i="29"/>
  <c r="P371" i="29"/>
  <c r="BK371" i="29"/>
  <c r="J371" i="29"/>
  <c r="BE371" i="29"/>
  <c r="BI370" i="29"/>
  <c r="BH370" i="29"/>
  <c r="BG370" i="29"/>
  <c r="BF370" i="29"/>
  <c r="T370" i="29"/>
  <c r="R370" i="29"/>
  <c r="P370" i="29"/>
  <c r="BK370" i="29"/>
  <c r="J370" i="29"/>
  <c r="BE370" i="29"/>
  <c r="BI369" i="29"/>
  <c r="BH369" i="29"/>
  <c r="BG369" i="29"/>
  <c r="BF369" i="29"/>
  <c r="T369" i="29"/>
  <c r="R369" i="29"/>
  <c r="P369" i="29"/>
  <c r="BK369" i="29"/>
  <c r="J369" i="29"/>
  <c r="BE369" i="29"/>
  <c r="BI368" i="29"/>
  <c r="BH368" i="29"/>
  <c r="BG368" i="29"/>
  <c r="BF368" i="29"/>
  <c r="T368" i="29"/>
  <c r="R368" i="29"/>
  <c r="P368" i="29"/>
  <c r="BK368" i="29"/>
  <c r="J368" i="29"/>
  <c r="BE368" i="29"/>
  <c r="BI367" i="29"/>
  <c r="BH367" i="29"/>
  <c r="BG367" i="29"/>
  <c r="BF367" i="29"/>
  <c r="T367" i="29"/>
  <c r="R367" i="29"/>
  <c r="P367" i="29"/>
  <c r="BK367" i="29"/>
  <c r="J367" i="29"/>
  <c r="BE367" i="29"/>
  <c r="BI366" i="29"/>
  <c r="BH366" i="29"/>
  <c r="BG366" i="29"/>
  <c r="BF366" i="29"/>
  <c r="T366" i="29"/>
  <c r="R366" i="29"/>
  <c r="P366" i="29"/>
  <c r="BK366" i="29"/>
  <c r="J366" i="29"/>
  <c r="BE366" i="29"/>
  <c r="BI365" i="29"/>
  <c r="BH365" i="29"/>
  <c r="BG365" i="29"/>
  <c r="BF365" i="29"/>
  <c r="T365" i="29"/>
  <c r="R365" i="29"/>
  <c r="P365" i="29"/>
  <c r="BK365" i="29"/>
  <c r="J365" i="29"/>
  <c r="BE365" i="29"/>
  <c r="BI364" i="29"/>
  <c r="BH364" i="29"/>
  <c r="BG364" i="29"/>
  <c r="BF364" i="29"/>
  <c r="T364" i="29"/>
  <c r="R364" i="29"/>
  <c r="P364" i="29"/>
  <c r="BK364" i="29"/>
  <c r="J364" i="29"/>
  <c r="BE364" i="29"/>
  <c r="BI361" i="29"/>
  <c r="BH361" i="29"/>
  <c r="BG361" i="29"/>
  <c r="BF361" i="29"/>
  <c r="T361" i="29"/>
  <c r="R361" i="29"/>
  <c r="P361" i="29"/>
  <c r="BK361" i="29"/>
  <c r="J361" i="29"/>
  <c r="BE361" i="29"/>
  <c r="BI360" i="29"/>
  <c r="BH360" i="29"/>
  <c r="BG360" i="29"/>
  <c r="BF360" i="29"/>
  <c r="T360" i="29"/>
  <c r="R360" i="29"/>
  <c r="P360" i="29"/>
  <c r="BK360" i="29"/>
  <c r="J360" i="29"/>
  <c r="BE360" i="29"/>
  <c r="BI359" i="29"/>
  <c r="BH359" i="29"/>
  <c r="BG359" i="29"/>
  <c r="BF359" i="29"/>
  <c r="T359" i="29"/>
  <c r="R359" i="29"/>
  <c r="P359" i="29"/>
  <c r="BK359" i="29"/>
  <c r="J359" i="29"/>
  <c r="BE359" i="29"/>
  <c r="BI358" i="29"/>
  <c r="BH358" i="29"/>
  <c r="BG358" i="29"/>
  <c r="BF358" i="29"/>
  <c r="T358" i="29"/>
  <c r="R358" i="29"/>
  <c r="P358" i="29"/>
  <c r="BK358" i="29"/>
  <c r="J358" i="29"/>
  <c r="BE358" i="29"/>
  <c r="BI357" i="29"/>
  <c r="BH357" i="29"/>
  <c r="BG357" i="29"/>
  <c r="BF357" i="29"/>
  <c r="T357" i="29"/>
  <c r="R357" i="29"/>
  <c r="P357" i="29"/>
  <c r="BK357" i="29"/>
  <c r="J357" i="29"/>
  <c r="BE357" i="29"/>
  <c r="BI356" i="29"/>
  <c r="BH356" i="29"/>
  <c r="BG356" i="29"/>
  <c r="BF356" i="29"/>
  <c r="T356" i="29"/>
  <c r="R356" i="29"/>
  <c r="P356" i="29"/>
  <c r="BK356" i="29"/>
  <c r="J356" i="29"/>
  <c r="BE356" i="29"/>
  <c r="BI355" i="29"/>
  <c r="BH355" i="29"/>
  <c r="BG355" i="29"/>
  <c r="BF355" i="29"/>
  <c r="T355" i="29"/>
  <c r="R355" i="29"/>
  <c r="P355" i="29"/>
  <c r="BK355" i="29"/>
  <c r="J355" i="29"/>
  <c r="BE355" i="29"/>
  <c r="BI352" i="29"/>
  <c r="BH352" i="29"/>
  <c r="BG352" i="29"/>
  <c r="BF352" i="29"/>
  <c r="T352" i="29"/>
  <c r="R352" i="29"/>
  <c r="P352" i="29"/>
  <c r="BK352" i="29"/>
  <c r="J352" i="29"/>
  <c r="BE352" i="29"/>
  <c r="BI351" i="29"/>
  <c r="BH351" i="29"/>
  <c r="BG351" i="29"/>
  <c r="BF351" i="29"/>
  <c r="T351" i="29"/>
  <c r="R351" i="29"/>
  <c r="P351" i="29"/>
  <c r="BK351" i="29"/>
  <c r="J351" i="29"/>
  <c r="BE351" i="29"/>
  <c r="BI348" i="29"/>
  <c r="BH348" i="29"/>
  <c r="BG348" i="29"/>
  <c r="BF348" i="29"/>
  <c r="T348" i="29"/>
  <c r="R348" i="29"/>
  <c r="P348" i="29"/>
  <c r="BK348" i="29"/>
  <c r="J348" i="29"/>
  <c r="BE348" i="29"/>
  <c r="BI347" i="29"/>
  <c r="BH347" i="29"/>
  <c r="BG347" i="29"/>
  <c r="BF347" i="29"/>
  <c r="T347" i="29"/>
  <c r="R347" i="29"/>
  <c r="P347" i="29"/>
  <c r="BK347" i="29"/>
  <c r="J347" i="29"/>
  <c r="BE347" i="29"/>
  <c r="BI346" i="29"/>
  <c r="BH346" i="29"/>
  <c r="BG346" i="29"/>
  <c r="BF346" i="29"/>
  <c r="T346" i="29"/>
  <c r="R346" i="29"/>
  <c r="P346" i="29"/>
  <c r="BK346" i="29"/>
  <c r="J346" i="29"/>
  <c r="BE346" i="29"/>
  <c r="BI345" i="29"/>
  <c r="BH345" i="29"/>
  <c r="BG345" i="29"/>
  <c r="BF345" i="29"/>
  <c r="T345" i="29"/>
  <c r="R345" i="29"/>
  <c r="P345" i="29"/>
  <c r="BK345" i="29"/>
  <c r="J345" i="29"/>
  <c r="BE345" i="29"/>
  <c r="BI344" i="29"/>
  <c r="BH344" i="29"/>
  <c r="BG344" i="29"/>
  <c r="BF344" i="29"/>
  <c r="T344" i="29"/>
  <c r="R344" i="29"/>
  <c r="P344" i="29"/>
  <c r="BK344" i="29"/>
  <c r="J344" i="29"/>
  <c r="BE344" i="29"/>
  <c r="BI343" i="29"/>
  <c r="BH343" i="29"/>
  <c r="BG343" i="29"/>
  <c r="BF343" i="29"/>
  <c r="T343" i="29"/>
  <c r="R343" i="29"/>
  <c r="P343" i="29"/>
  <c r="BK343" i="29"/>
  <c r="J343" i="29"/>
  <c r="BE343" i="29"/>
  <c r="BI342" i="29"/>
  <c r="BH342" i="29"/>
  <c r="BG342" i="29"/>
  <c r="BF342" i="29"/>
  <c r="T342" i="29"/>
  <c r="R342" i="29"/>
  <c r="P342" i="29"/>
  <c r="BK342" i="29"/>
  <c r="J342" i="29"/>
  <c r="BE342" i="29"/>
  <c r="BI341" i="29"/>
  <c r="BH341" i="29"/>
  <c r="BG341" i="29"/>
  <c r="BF341" i="29"/>
  <c r="T341" i="29"/>
  <c r="R341" i="29"/>
  <c r="P341" i="29"/>
  <c r="BK341" i="29"/>
  <c r="J341" i="29"/>
  <c r="BE341" i="29"/>
  <c r="BI340" i="29"/>
  <c r="BH340" i="29"/>
  <c r="BG340" i="29"/>
  <c r="BF340" i="29"/>
  <c r="T340" i="29"/>
  <c r="R340" i="29"/>
  <c r="P340" i="29"/>
  <c r="BK340" i="29"/>
  <c r="J340" i="29"/>
  <c r="BE340" i="29"/>
  <c r="BI339" i="29"/>
  <c r="BH339" i="29"/>
  <c r="BG339" i="29"/>
  <c r="BF339" i="29"/>
  <c r="T339" i="29"/>
  <c r="R339" i="29"/>
  <c r="P339" i="29"/>
  <c r="BK339" i="29"/>
  <c r="J339" i="29"/>
  <c r="BE339" i="29"/>
  <c r="BI338" i="29"/>
  <c r="BH338" i="29"/>
  <c r="BG338" i="29"/>
  <c r="BF338" i="29"/>
  <c r="T338" i="29"/>
  <c r="R338" i="29"/>
  <c r="P338" i="29"/>
  <c r="BK338" i="29"/>
  <c r="J338" i="29"/>
  <c r="BE338" i="29"/>
  <c r="BI335" i="29"/>
  <c r="BH335" i="29"/>
  <c r="BG335" i="29"/>
  <c r="BF335" i="29"/>
  <c r="T335" i="29"/>
  <c r="R335" i="29"/>
  <c r="P335" i="29"/>
  <c r="BK335" i="29"/>
  <c r="J335" i="29"/>
  <c r="BE335" i="29"/>
  <c r="BI334" i="29"/>
  <c r="BH334" i="29"/>
  <c r="BG334" i="29"/>
  <c r="BF334" i="29"/>
  <c r="T334" i="29"/>
  <c r="T333" i="29"/>
  <c r="R334" i="29"/>
  <c r="R333" i="29"/>
  <c r="P334" i="29"/>
  <c r="P333" i="29"/>
  <c r="BK334" i="29"/>
  <c r="BK333" i="29"/>
  <c r="J333" i="29"/>
  <c r="J334" i="29"/>
  <c r="BE334" i="29"/>
  <c r="J71" i="29"/>
  <c r="BI328" i="29"/>
  <c r="BH328" i="29"/>
  <c r="BG328" i="29"/>
  <c r="BF328" i="29"/>
  <c r="T328" i="29"/>
  <c r="R328" i="29"/>
  <c r="P328" i="29"/>
  <c r="BK328" i="29"/>
  <c r="J328" i="29"/>
  <c r="BE328" i="29"/>
  <c r="BI324" i="29"/>
  <c r="BH324" i="29"/>
  <c r="BG324" i="29"/>
  <c r="BF324" i="29"/>
  <c r="T324" i="29"/>
  <c r="R324" i="29"/>
  <c r="P324" i="29"/>
  <c r="BK324" i="29"/>
  <c r="J324" i="29"/>
  <c r="BE324" i="29"/>
  <c r="BI320" i="29"/>
  <c r="BH320" i="29"/>
  <c r="BG320" i="29"/>
  <c r="BF320" i="29"/>
  <c r="T320" i="29"/>
  <c r="R320" i="29"/>
  <c r="P320" i="29"/>
  <c r="BK320" i="29"/>
  <c r="J320" i="29"/>
  <c r="BE320" i="29"/>
  <c r="BI315" i="29"/>
  <c r="BH315" i="29"/>
  <c r="BG315" i="29"/>
  <c r="BF315" i="29"/>
  <c r="T315" i="29"/>
  <c r="R315" i="29"/>
  <c r="P315" i="29"/>
  <c r="BK315" i="29"/>
  <c r="J315" i="29"/>
  <c r="BE315" i="29"/>
  <c r="BI307" i="29"/>
  <c r="BH307" i="29"/>
  <c r="BG307" i="29"/>
  <c r="BF307" i="29"/>
  <c r="T307" i="29"/>
  <c r="T306" i="29"/>
  <c r="R307" i="29"/>
  <c r="R306" i="29"/>
  <c r="P307" i="29"/>
  <c r="P306" i="29"/>
  <c r="BK307" i="29"/>
  <c r="BK306" i="29"/>
  <c r="J306" i="29"/>
  <c r="J307" i="29"/>
  <c r="BE307" i="29"/>
  <c r="J70" i="29"/>
  <c r="BI305" i="29"/>
  <c r="BH305" i="29"/>
  <c r="BG305" i="29"/>
  <c r="BF305" i="29"/>
  <c r="T305" i="29"/>
  <c r="R305" i="29"/>
  <c r="P305" i="29"/>
  <c r="BK305" i="29"/>
  <c r="J305" i="29"/>
  <c r="BE305" i="29"/>
  <c r="BI302" i="29"/>
  <c r="BH302" i="29"/>
  <c r="BG302" i="29"/>
  <c r="BF302" i="29"/>
  <c r="T302" i="29"/>
  <c r="R302" i="29"/>
  <c r="P302" i="29"/>
  <c r="BK302" i="29"/>
  <c r="J302" i="29"/>
  <c r="BE302" i="29"/>
  <c r="BI299" i="29"/>
  <c r="BH299" i="29"/>
  <c r="BG299" i="29"/>
  <c r="BF299" i="29"/>
  <c r="T299" i="29"/>
  <c r="T298" i="29"/>
  <c r="R299" i="29"/>
  <c r="R298" i="29"/>
  <c r="P299" i="29"/>
  <c r="P298" i="29"/>
  <c r="BK299" i="29"/>
  <c r="BK298" i="29"/>
  <c r="J298" i="29"/>
  <c r="J299" i="29"/>
  <c r="BE299" i="29"/>
  <c r="J69" i="29"/>
  <c r="BI288" i="29"/>
  <c r="BH288" i="29"/>
  <c r="BG288" i="29"/>
  <c r="BF288" i="29"/>
  <c r="T288" i="29"/>
  <c r="R288" i="29"/>
  <c r="P288" i="29"/>
  <c r="BK288" i="29"/>
  <c r="J288" i="29"/>
  <c r="BE288" i="29"/>
  <c r="BI284" i="29"/>
  <c r="BH284" i="29"/>
  <c r="BG284" i="29"/>
  <c r="BF284" i="29"/>
  <c r="T284" i="29"/>
  <c r="R284" i="29"/>
  <c r="P284" i="29"/>
  <c r="BK284" i="29"/>
  <c r="J284" i="29"/>
  <c r="BE284" i="29"/>
  <c r="BI281" i="29"/>
  <c r="BH281" i="29"/>
  <c r="BG281" i="29"/>
  <c r="BF281" i="29"/>
  <c r="T281" i="29"/>
  <c r="R281" i="29"/>
  <c r="P281" i="29"/>
  <c r="BK281" i="29"/>
  <c r="J281" i="29"/>
  <c r="BE281" i="29"/>
  <c r="BI278" i="29"/>
  <c r="BH278" i="29"/>
  <c r="BG278" i="29"/>
  <c r="BF278" i="29"/>
  <c r="T278" i="29"/>
  <c r="R278" i="29"/>
  <c r="P278" i="29"/>
  <c r="BK278" i="29"/>
  <c r="J278" i="29"/>
  <c r="BE278" i="29"/>
  <c r="BI277" i="29"/>
  <c r="BH277" i="29"/>
  <c r="BG277" i="29"/>
  <c r="BF277" i="29"/>
  <c r="T277" i="29"/>
  <c r="R277" i="29"/>
  <c r="P277" i="29"/>
  <c r="BK277" i="29"/>
  <c r="J277" i="29"/>
  <c r="BE277" i="29"/>
  <c r="BI274" i="29"/>
  <c r="BH274" i="29"/>
  <c r="BG274" i="29"/>
  <c r="BF274" i="29"/>
  <c r="T274" i="29"/>
  <c r="R274" i="29"/>
  <c r="P274" i="29"/>
  <c r="BK274" i="29"/>
  <c r="J274" i="29"/>
  <c r="BE274" i="29"/>
  <c r="BI273" i="29"/>
  <c r="BH273" i="29"/>
  <c r="BG273" i="29"/>
  <c r="BF273" i="29"/>
  <c r="T273" i="29"/>
  <c r="R273" i="29"/>
  <c r="P273" i="29"/>
  <c r="BK273" i="29"/>
  <c r="J273" i="29"/>
  <c r="BE273" i="29"/>
  <c r="BI272" i="29"/>
  <c r="BH272" i="29"/>
  <c r="BG272" i="29"/>
  <c r="BF272" i="29"/>
  <c r="T272" i="29"/>
  <c r="R272" i="29"/>
  <c r="P272" i="29"/>
  <c r="BK272" i="29"/>
  <c r="J272" i="29"/>
  <c r="BE272" i="29"/>
  <c r="BI267" i="29"/>
  <c r="BH267" i="29"/>
  <c r="BG267" i="29"/>
  <c r="BF267" i="29"/>
  <c r="T267" i="29"/>
  <c r="R267" i="29"/>
  <c r="P267" i="29"/>
  <c r="BK267" i="29"/>
  <c r="J267" i="29"/>
  <c r="BE267" i="29"/>
  <c r="BI266" i="29"/>
  <c r="BH266" i="29"/>
  <c r="BG266" i="29"/>
  <c r="BF266" i="29"/>
  <c r="T266" i="29"/>
  <c r="R266" i="29"/>
  <c r="P266" i="29"/>
  <c r="BK266" i="29"/>
  <c r="J266" i="29"/>
  <c r="BE266" i="29"/>
  <c r="BI262" i="29"/>
  <c r="BH262" i="29"/>
  <c r="BG262" i="29"/>
  <c r="BF262" i="29"/>
  <c r="T262" i="29"/>
  <c r="R262" i="29"/>
  <c r="P262" i="29"/>
  <c r="BK262" i="29"/>
  <c r="J262" i="29"/>
  <c r="BE262" i="29"/>
  <c r="BI261" i="29"/>
  <c r="BH261" i="29"/>
  <c r="BG261" i="29"/>
  <c r="BF261" i="29"/>
  <c r="T261" i="29"/>
  <c r="R261" i="29"/>
  <c r="P261" i="29"/>
  <c r="BK261" i="29"/>
  <c r="J261" i="29"/>
  <c r="BE261" i="29"/>
  <c r="BI260" i="29"/>
  <c r="BH260" i="29"/>
  <c r="BG260" i="29"/>
  <c r="BF260" i="29"/>
  <c r="T260" i="29"/>
  <c r="R260" i="29"/>
  <c r="P260" i="29"/>
  <c r="BK260" i="29"/>
  <c r="J260" i="29"/>
  <c r="BE260" i="29"/>
  <c r="BI259" i="29"/>
  <c r="BH259" i="29"/>
  <c r="BG259" i="29"/>
  <c r="BF259" i="29"/>
  <c r="T259" i="29"/>
  <c r="R259" i="29"/>
  <c r="P259" i="29"/>
  <c r="BK259" i="29"/>
  <c r="J259" i="29"/>
  <c r="BE259" i="29"/>
  <c r="BI258" i="29"/>
  <c r="BH258" i="29"/>
  <c r="BG258" i="29"/>
  <c r="BF258" i="29"/>
  <c r="T258" i="29"/>
  <c r="R258" i="29"/>
  <c r="P258" i="29"/>
  <c r="BK258" i="29"/>
  <c r="J258" i="29"/>
  <c r="BE258" i="29"/>
  <c r="BI254" i="29"/>
  <c r="BH254" i="29"/>
  <c r="BG254" i="29"/>
  <c r="BF254" i="29"/>
  <c r="T254" i="29"/>
  <c r="R254" i="29"/>
  <c r="P254" i="29"/>
  <c r="BK254" i="29"/>
  <c r="J254" i="29"/>
  <c r="BE254" i="29"/>
  <c r="BI246" i="29"/>
  <c r="BH246" i="29"/>
  <c r="BG246" i="29"/>
  <c r="BF246" i="29"/>
  <c r="T246" i="29"/>
  <c r="R246" i="29"/>
  <c r="P246" i="29"/>
  <c r="BK246" i="29"/>
  <c r="J246" i="29"/>
  <c r="BE246" i="29"/>
  <c r="BI207" i="29"/>
  <c r="BH207" i="29"/>
  <c r="BG207" i="29"/>
  <c r="BF207" i="29"/>
  <c r="T207" i="29"/>
  <c r="R207" i="29"/>
  <c r="P207" i="29"/>
  <c r="BK207" i="29"/>
  <c r="J207" i="29"/>
  <c r="BE207" i="29"/>
  <c r="BI203" i="29"/>
  <c r="BH203" i="29"/>
  <c r="BG203" i="29"/>
  <c r="BF203" i="29"/>
  <c r="T203" i="29"/>
  <c r="R203" i="29"/>
  <c r="P203" i="29"/>
  <c r="BK203" i="29"/>
  <c r="J203" i="29"/>
  <c r="BE203" i="29"/>
  <c r="BI197" i="29"/>
  <c r="BH197" i="29"/>
  <c r="BG197" i="29"/>
  <c r="BF197" i="29"/>
  <c r="T197" i="29"/>
  <c r="R197" i="29"/>
  <c r="P197" i="29"/>
  <c r="BK197" i="29"/>
  <c r="J197" i="29"/>
  <c r="BE197" i="29"/>
  <c r="BI194" i="29"/>
  <c r="BH194" i="29"/>
  <c r="BG194" i="29"/>
  <c r="BF194" i="29"/>
  <c r="T194" i="29"/>
  <c r="R194" i="29"/>
  <c r="P194" i="29"/>
  <c r="BK194" i="29"/>
  <c r="J194" i="29"/>
  <c r="BE194" i="29"/>
  <c r="BI185" i="29"/>
  <c r="BH185" i="29"/>
  <c r="BG185" i="29"/>
  <c r="BF185" i="29"/>
  <c r="T185" i="29"/>
  <c r="R185" i="29"/>
  <c r="P185" i="29"/>
  <c r="BK185" i="29"/>
  <c r="J185" i="29"/>
  <c r="BE185" i="29"/>
  <c r="BI123" i="29"/>
  <c r="BH123" i="29"/>
  <c r="BG123" i="29"/>
  <c r="BF123" i="29"/>
  <c r="T123" i="29"/>
  <c r="R123" i="29"/>
  <c r="P123" i="29"/>
  <c r="BK123" i="29"/>
  <c r="J123" i="29"/>
  <c r="BE123" i="29"/>
  <c r="BI116" i="29"/>
  <c r="BH116" i="29"/>
  <c r="BG116" i="29"/>
  <c r="BF116" i="29"/>
  <c r="T116" i="29"/>
  <c r="R116" i="29"/>
  <c r="P116" i="29"/>
  <c r="BK116" i="29"/>
  <c r="J116" i="29"/>
  <c r="BE116" i="29"/>
  <c r="BI112" i="29"/>
  <c r="BH112" i="29"/>
  <c r="BG112" i="29"/>
  <c r="BF112" i="29"/>
  <c r="T112" i="29"/>
  <c r="R112" i="29"/>
  <c r="P112" i="29"/>
  <c r="BK112" i="29"/>
  <c r="J112" i="29"/>
  <c r="BE112" i="29"/>
  <c r="BI108" i="29"/>
  <c r="BH108" i="29"/>
  <c r="BG108" i="29"/>
  <c r="BF108" i="29"/>
  <c r="T108" i="29"/>
  <c r="R108" i="29"/>
  <c r="P108" i="29"/>
  <c r="BK108" i="29"/>
  <c r="J108" i="29"/>
  <c r="BE108" i="29"/>
  <c r="BI103" i="29"/>
  <c r="BH103" i="29"/>
  <c r="BG103" i="29"/>
  <c r="BF103" i="29"/>
  <c r="T103" i="29"/>
  <c r="R103" i="29"/>
  <c r="P103" i="29"/>
  <c r="BK103" i="29"/>
  <c r="J103" i="29"/>
  <c r="BE103" i="29"/>
  <c r="BI102" i="29"/>
  <c r="BH102" i="29"/>
  <c r="BG102" i="29"/>
  <c r="BF102" i="29"/>
  <c r="T102" i="29"/>
  <c r="R102" i="29"/>
  <c r="P102" i="29"/>
  <c r="BK102" i="29"/>
  <c r="J102" i="29"/>
  <c r="BE102" i="29"/>
  <c r="BI99" i="29"/>
  <c r="F41" i="29"/>
  <c r="BD89" i="1"/>
  <c r="BH99" i="29"/>
  <c r="F40" i="29"/>
  <c r="BC89" i="1"/>
  <c r="BG99" i="29"/>
  <c r="F39" i="29"/>
  <c r="BB89" i="1"/>
  <c r="BF99" i="29"/>
  <c r="J38" i="29"/>
  <c r="AW89" i="1"/>
  <c r="F38" i="29"/>
  <c r="BA89" i="1"/>
  <c r="T99" i="29"/>
  <c r="T98" i="29"/>
  <c r="T97" i="29"/>
  <c r="R99" i="29"/>
  <c r="R98" i="29"/>
  <c r="R97" i="29"/>
  <c r="P99" i="29"/>
  <c r="P98" i="29"/>
  <c r="P97" i="29"/>
  <c r="AU89" i="1"/>
  <c r="BK99" i="29"/>
  <c r="BK98" i="29"/>
  <c r="J98" i="29"/>
  <c r="BK97" i="29"/>
  <c r="J97" i="29"/>
  <c r="J67" i="29"/>
  <c r="J34" i="29"/>
  <c r="AG89" i="1"/>
  <c r="J99" i="29"/>
  <c r="BE99" i="29"/>
  <c r="J37" i="29"/>
  <c r="AV89" i="1"/>
  <c r="F37" i="29"/>
  <c r="AZ89" i="1"/>
  <c r="J68" i="29"/>
  <c r="F91" i="29"/>
  <c r="E89" i="29"/>
  <c r="F60" i="29"/>
  <c r="E58" i="29"/>
  <c r="J43" i="29"/>
  <c r="J28" i="29"/>
  <c r="E28" i="29"/>
  <c r="J94" i="29"/>
  <c r="J63" i="29"/>
  <c r="J27" i="29"/>
  <c r="J25" i="29"/>
  <c r="E25" i="29"/>
  <c r="J93" i="29"/>
  <c r="J62" i="29"/>
  <c r="J24" i="29"/>
  <c r="J22" i="29"/>
  <c r="E22" i="29"/>
  <c r="F94" i="29"/>
  <c r="F63" i="29"/>
  <c r="J21" i="29"/>
  <c r="J19" i="29"/>
  <c r="E19" i="29"/>
  <c r="F93" i="29"/>
  <c r="F62" i="29"/>
  <c r="J18" i="29"/>
  <c r="J16" i="29"/>
  <c r="J91" i="29"/>
  <c r="J60" i="29"/>
  <c r="E7" i="29"/>
  <c r="E83" i="29"/>
  <c r="E52" i="29"/>
  <c r="J41" i="28"/>
  <c r="J40" i="28"/>
  <c r="AY88" i="1"/>
  <c r="J39" i="28"/>
  <c r="AX88" i="1"/>
  <c r="BI122" i="28"/>
  <c r="BH122" i="28"/>
  <c r="BG122" i="28"/>
  <c r="BF122" i="28"/>
  <c r="T122" i="28"/>
  <c r="R122" i="28"/>
  <c r="P122" i="28"/>
  <c r="BK122" i="28"/>
  <c r="J122" i="28"/>
  <c r="BE122" i="28"/>
  <c r="BI121" i="28"/>
  <c r="BH121" i="28"/>
  <c r="BG121" i="28"/>
  <c r="BF121" i="28"/>
  <c r="T121" i="28"/>
  <c r="R121" i="28"/>
  <c r="P121" i="28"/>
  <c r="BK121" i="28"/>
  <c r="J121" i="28"/>
  <c r="BE121" i="28"/>
  <c r="BI120" i="28"/>
  <c r="BH120" i="28"/>
  <c r="BG120" i="28"/>
  <c r="BF120" i="28"/>
  <c r="T120" i="28"/>
  <c r="R120" i="28"/>
  <c r="P120" i="28"/>
  <c r="BK120" i="28"/>
  <c r="J120" i="28"/>
  <c r="BE120" i="28"/>
  <c r="BI119" i="28"/>
  <c r="BH119" i="28"/>
  <c r="BG119" i="28"/>
  <c r="BF119" i="28"/>
  <c r="T119" i="28"/>
  <c r="R119" i="28"/>
  <c r="P119" i="28"/>
  <c r="BK119" i="28"/>
  <c r="J119" i="28"/>
  <c r="BE119" i="28"/>
  <c r="BI118" i="28"/>
  <c r="BH118" i="28"/>
  <c r="BG118" i="28"/>
  <c r="BF118" i="28"/>
  <c r="T118" i="28"/>
  <c r="R118" i="28"/>
  <c r="P118" i="28"/>
  <c r="BK118" i="28"/>
  <c r="J118" i="28"/>
  <c r="BE118" i="28"/>
  <c r="BI117" i="28"/>
  <c r="BH117" i="28"/>
  <c r="BG117" i="28"/>
  <c r="BF117" i="28"/>
  <c r="T117" i="28"/>
  <c r="R117" i="28"/>
  <c r="P117" i="28"/>
  <c r="BK117" i="28"/>
  <c r="J117" i="28"/>
  <c r="BE117" i="28"/>
  <c r="BI116" i="28"/>
  <c r="BH116" i="28"/>
  <c r="BG116" i="28"/>
  <c r="BF116" i="28"/>
  <c r="T116" i="28"/>
  <c r="R116" i="28"/>
  <c r="P116" i="28"/>
  <c r="BK116" i="28"/>
  <c r="J116" i="28"/>
  <c r="BE116" i="28"/>
  <c r="BI115" i="28"/>
  <c r="BH115" i="28"/>
  <c r="BG115" i="28"/>
  <c r="BF115" i="28"/>
  <c r="T115" i="28"/>
  <c r="R115" i="28"/>
  <c r="P115" i="28"/>
  <c r="BK115" i="28"/>
  <c r="J115" i="28"/>
  <c r="BE115" i="28"/>
  <c r="BI114" i="28"/>
  <c r="BH114" i="28"/>
  <c r="BG114" i="28"/>
  <c r="BF114" i="28"/>
  <c r="T114" i="28"/>
  <c r="R114" i="28"/>
  <c r="P114" i="28"/>
  <c r="BK114" i="28"/>
  <c r="J114" i="28"/>
  <c r="BE114" i="28"/>
  <c r="BI113" i="28"/>
  <c r="BH113" i="28"/>
  <c r="BG113" i="28"/>
  <c r="BF113" i="28"/>
  <c r="T113" i="28"/>
  <c r="R113" i="28"/>
  <c r="P113" i="28"/>
  <c r="BK113" i="28"/>
  <c r="J113" i="28"/>
  <c r="BE113" i="28"/>
  <c r="BI112" i="28"/>
  <c r="BH112" i="28"/>
  <c r="BG112" i="28"/>
  <c r="BF112" i="28"/>
  <c r="T112" i="28"/>
  <c r="R112" i="28"/>
  <c r="P112" i="28"/>
  <c r="BK112" i="28"/>
  <c r="J112" i="28"/>
  <c r="BE112" i="28"/>
  <c r="BI111" i="28"/>
  <c r="BH111" i="28"/>
  <c r="BG111" i="28"/>
  <c r="BF111" i="28"/>
  <c r="T111" i="28"/>
  <c r="T110" i="28"/>
  <c r="R111" i="28"/>
  <c r="R110" i="28"/>
  <c r="P111" i="28"/>
  <c r="P110" i="28"/>
  <c r="BK111" i="28"/>
  <c r="BK110" i="28"/>
  <c r="J110" i="28"/>
  <c r="J111" i="28"/>
  <c r="BE111" i="28"/>
  <c r="J69" i="28"/>
  <c r="BI109" i="28"/>
  <c r="BH109" i="28"/>
  <c r="BG109" i="28"/>
  <c r="BF109" i="28"/>
  <c r="T109" i="28"/>
  <c r="R109" i="28"/>
  <c r="P109" i="28"/>
  <c r="BK109" i="28"/>
  <c r="J109" i="28"/>
  <c r="BE109" i="28"/>
  <c r="BI108" i="28"/>
  <c r="BH108" i="28"/>
  <c r="BG108" i="28"/>
  <c r="BF108" i="28"/>
  <c r="T108" i="28"/>
  <c r="R108" i="28"/>
  <c r="P108" i="28"/>
  <c r="BK108" i="28"/>
  <c r="J108" i="28"/>
  <c r="BE108" i="28"/>
  <c r="BI107" i="28"/>
  <c r="BH107" i="28"/>
  <c r="BG107" i="28"/>
  <c r="BF107" i="28"/>
  <c r="T107" i="28"/>
  <c r="R107" i="28"/>
  <c r="P107" i="28"/>
  <c r="BK107" i="28"/>
  <c r="J107" i="28"/>
  <c r="BE107" i="28"/>
  <c r="BI106" i="28"/>
  <c r="BH106" i="28"/>
  <c r="BG106" i="28"/>
  <c r="BF106" i="28"/>
  <c r="T106" i="28"/>
  <c r="R106" i="28"/>
  <c r="P106" i="28"/>
  <c r="BK106" i="28"/>
  <c r="J106" i="28"/>
  <c r="BE106" i="28"/>
  <c r="BI105" i="28"/>
  <c r="BH105" i="28"/>
  <c r="BG105" i="28"/>
  <c r="BF105" i="28"/>
  <c r="T105" i="28"/>
  <c r="R105" i="28"/>
  <c r="P105" i="28"/>
  <c r="BK105" i="28"/>
  <c r="J105" i="28"/>
  <c r="BE105" i="28"/>
  <c r="BI104" i="28"/>
  <c r="BH104" i="28"/>
  <c r="BG104" i="28"/>
  <c r="BF104" i="28"/>
  <c r="T104" i="28"/>
  <c r="R104" i="28"/>
  <c r="P104" i="28"/>
  <c r="BK104" i="28"/>
  <c r="J104" i="28"/>
  <c r="BE104" i="28"/>
  <c r="BI103" i="28"/>
  <c r="BH103" i="28"/>
  <c r="BG103" i="28"/>
  <c r="BF103" i="28"/>
  <c r="T103" i="28"/>
  <c r="R103" i="28"/>
  <c r="P103" i="28"/>
  <c r="BK103" i="28"/>
  <c r="J103" i="28"/>
  <c r="BE103" i="28"/>
  <c r="BI102" i="28"/>
  <c r="BH102" i="28"/>
  <c r="BG102" i="28"/>
  <c r="BF102" i="28"/>
  <c r="T102" i="28"/>
  <c r="R102" i="28"/>
  <c r="P102" i="28"/>
  <c r="BK102" i="28"/>
  <c r="J102" i="28"/>
  <c r="BE102" i="28"/>
  <c r="BI101" i="28"/>
  <c r="BH101" i="28"/>
  <c r="BG101" i="28"/>
  <c r="BF101" i="28"/>
  <c r="T101" i="28"/>
  <c r="R101" i="28"/>
  <c r="P101" i="28"/>
  <c r="BK101" i="28"/>
  <c r="J101" i="28"/>
  <c r="BE101" i="28"/>
  <c r="BI100" i="28"/>
  <c r="BH100" i="28"/>
  <c r="BG100" i="28"/>
  <c r="BF100" i="28"/>
  <c r="T100" i="28"/>
  <c r="R100" i="28"/>
  <c r="P100" i="28"/>
  <c r="BK100" i="28"/>
  <c r="J100" i="28"/>
  <c r="BE100" i="28"/>
  <c r="BI99" i="28"/>
  <c r="BH99" i="28"/>
  <c r="BG99" i="28"/>
  <c r="BF99" i="28"/>
  <c r="T99" i="28"/>
  <c r="R99" i="28"/>
  <c r="P99" i="28"/>
  <c r="BK99" i="28"/>
  <c r="J99" i="28"/>
  <c r="BE99" i="28"/>
  <c r="BI98" i="28"/>
  <c r="BH98" i="28"/>
  <c r="BG98" i="28"/>
  <c r="BF98" i="28"/>
  <c r="T98" i="28"/>
  <c r="R98" i="28"/>
  <c r="P98" i="28"/>
  <c r="BK98" i="28"/>
  <c r="J98" i="28"/>
  <c r="BE98" i="28"/>
  <c r="BI97" i="28"/>
  <c r="BH97" i="28"/>
  <c r="BG97" i="28"/>
  <c r="BF97" i="28"/>
  <c r="T97" i="28"/>
  <c r="R97" i="28"/>
  <c r="P97" i="28"/>
  <c r="BK97" i="28"/>
  <c r="J97" i="28"/>
  <c r="BE97" i="28"/>
  <c r="BI96" i="28"/>
  <c r="BH96" i="28"/>
  <c r="BG96" i="28"/>
  <c r="BF96" i="28"/>
  <c r="T96" i="28"/>
  <c r="R96" i="28"/>
  <c r="P96" i="28"/>
  <c r="BK96" i="28"/>
  <c r="J96" i="28"/>
  <c r="BE96" i="28"/>
  <c r="BI95" i="28"/>
  <c r="F41" i="28"/>
  <c r="BD88" i="1"/>
  <c r="BH95" i="28"/>
  <c r="F40" i="28"/>
  <c r="BC88" i="1"/>
  <c r="BG95" i="28"/>
  <c r="F39" i="28"/>
  <c r="BB88" i="1"/>
  <c r="BF95" i="28"/>
  <c r="J38" i="28"/>
  <c r="AW88" i="1"/>
  <c r="F38" i="28"/>
  <c r="BA88" i="1"/>
  <c r="T95" i="28"/>
  <c r="T94" i="28"/>
  <c r="T93" i="28"/>
  <c r="R95" i="28"/>
  <c r="R94" i="28"/>
  <c r="R93" i="28"/>
  <c r="P95" i="28"/>
  <c r="P94" i="28"/>
  <c r="P93" i="28"/>
  <c r="AU88" i="1"/>
  <c r="BK95" i="28"/>
  <c r="BK94" i="28"/>
  <c r="J94" i="28"/>
  <c r="BK93" i="28"/>
  <c r="J93" i="28"/>
  <c r="J67" i="28"/>
  <c r="J34" i="28"/>
  <c r="AG88" i="1"/>
  <c r="J95" i="28"/>
  <c r="BE95" i="28"/>
  <c r="J37" i="28"/>
  <c r="AV88" i="1"/>
  <c r="F37" i="28"/>
  <c r="AZ88" i="1"/>
  <c r="J68" i="28"/>
  <c r="F87" i="28"/>
  <c r="E85" i="28"/>
  <c r="F60" i="28"/>
  <c r="E58" i="28"/>
  <c r="J43" i="28"/>
  <c r="J28" i="28"/>
  <c r="E28" i="28"/>
  <c r="J90" i="28"/>
  <c r="J63" i="28"/>
  <c r="J27" i="28"/>
  <c r="J25" i="28"/>
  <c r="E25" i="28"/>
  <c r="J89" i="28"/>
  <c r="J62" i="28"/>
  <c r="J24" i="28"/>
  <c r="J22" i="28"/>
  <c r="E22" i="28"/>
  <c r="F90" i="28"/>
  <c r="F63" i="28"/>
  <c r="J21" i="28"/>
  <c r="J19" i="28"/>
  <c r="E19" i="28"/>
  <c r="F89" i="28"/>
  <c r="F62" i="28"/>
  <c r="J18" i="28"/>
  <c r="J16" i="28"/>
  <c r="J87" i="28"/>
  <c r="J60" i="28"/>
  <c r="E7" i="28"/>
  <c r="E79" i="28"/>
  <c r="E52" i="28"/>
  <c r="J41" i="27"/>
  <c r="J40" i="27"/>
  <c r="AY87" i="1"/>
  <c r="J39" i="27"/>
  <c r="AX87" i="1"/>
  <c r="BI333" i="27"/>
  <c r="BH333" i="27"/>
  <c r="BG333" i="27"/>
  <c r="BF333" i="27"/>
  <c r="T333" i="27"/>
  <c r="R333" i="27"/>
  <c r="P333" i="27"/>
  <c r="BK333" i="27"/>
  <c r="J333" i="27"/>
  <c r="BE333" i="27"/>
  <c r="BI332" i="27"/>
  <c r="BH332" i="27"/>
  <c r="BG332" i="27"/>
  <c r="BF332" i="27"/>
  <c r="T332" i="27"/>
  <c r="R332" i="27"/>
  <c r="P332" i="27"/>
  <c r="BK332" i="27"/>
  <c r="J332" i="27"/>
  <c r="BE332" i="27"/>
  <c r="BI331" i="27"/>
  <c r="BH331" i="27"/>
  <c r="BG331" i="27"/>
  <c r="BF331" i="27"/>
  <c r="T331" i="27"/>
  <c r="R331" i="27"/>
  <c r="P331" i="27"/>
  <c r="BK331" i="27"/>
  <c r="J331" i="27"/>
  <c r="BE331" i="27"/>
  <c r="BI330" i="27"/>
  <c r="BH330" i="27"/>
  <c r="BG330" i="27"/>
  <c r="BF330" i="27"/>
  <c r="T330" i="27"/>
  <c r="R330" i="27"/>
  <c r="P330" i="27"/>
  <c r="BK330" i="27"/>
  <c r="J330" i="27"/>
  <c r="BE330" i="27"/>
  <c r="BI329" i="27"/>
  <c r="BH329" i="27"/>
  <c r="BG329" i="27"/>
  <c r="BF329" i="27"/>
  <c r="T329" i="27"/>
  <c r="R329" i="27"/>
  <c r="P329" i="27"/>
  <c r="BK329" i="27"/>
  <c r="J329" i="27"/>
  <c r="BE329" i="27"/>
  <c r="BI328" i="27"/>
  <c r="BH328" i="27"/>
  <c r="BG328" i="27"/>
  <c r="BF328" i="27"/>
  <c r="T328" i="27"/>
  <c r="R328" i="27"/>
  <c r="P328" i="27"/>
  <c r="BK328" i="27"/>
  <c r="J328" i="27"/>
  <c r="BE328" i="27"/>
  <c r="BI327" i="27"/>
  <c r="BH327" i="27"/>
  <c r="BG327" i="27"/>
  <c r="BF327" i="27"/>
  <c r="T327" i="27"/>
  <c r="T326" i="27"/>
  <c r="R327" i="27"/>
  <c r="R326" i="27"/>
  <c r="P327" i="27"/>
  <c r="P326" i="27"/>
  <c r="BK327" i="27"/>
  <c r="BK326" i="27"/>
  <c r="J326" i="27"/>
  <c r="J327" i="27"/>
  <c r="BE327" i="27"/>
  <c r="J107" i="27"/>
  <c r="BI325" i="27"/>
  <c r="BH325" i="27"/>
  <c r="BG325" i="27"/>
  <c r="BF325" i="27"/>
  <c r="T325" i="27"/>
  <c r="R325" i="27"/>
  <c r="P325" i="27"/>
  <c r="BK325" i="27"/>
  <c r="J325" i="27"/>
  <c r="BE325" i="27"/>
  <c r="BI324" i="27"/>
  <c r="BH324" i="27"/>
  <c r="BG324" i="27"/>
  <c r="BF324" i="27"/>
  <c r="T324" i="27"/>
  <c r="R324" i="27"/>
  <c r="P324" i="27"/>
  <c r="BK324" i="27"/>
  <c r="J324" i="27"/>
  <c r="BE324" i="27"/>
  <c r="BI323" i="27"/>
  <c r="BH323" i="27"/>
  <c r="BG323" i="27"/>
  <c r="BF323" i="27"/>
  <c r="T323" i="27"/>
  <c r="R323" i="27"/>
  <c r="P323" i="27"/>
  <c r="BK323" i="27"/>
  <c r="J323" i="27"/>
  <c r="BE323" i="27"/>
  <c r="BI322" i="27"/>
  <c r="BH322" i="27"/>
  <c r="BG322" i="27"/>
  <c r="BF322" i="27"/>
  <c r="T322" i="27"/>
  <c r="R322" i="27"/>
  <c r="P322" i="27"/>
  <c r="BK322" i="27"/>
  <c r="J322" i="27"/>
  <c r="BE322" i="27"/>
  <c r="BI321" i="27"/>
  <c r="BH321" i="27"/>
  <c r="BG321" i="27"/>
  <c r="BF321" i="27"/>
  <c r="T321" i="27"/>
  <c r="T320" i="27"/>
  <c r="R321" i="27"/>
  <c r="R320" i="27"/>
  <c r="P321" i="27"/>
  <c r="P320" i="27"/>
  <c r="BK321" i="27"/>
  <c r="BK320" i="27"/>
  <c r="J320" i="27"/>
  <c r="J321" i="27"/>
  <c r="BE321" i="27"/>
  <c r="J106" i="27"/>
  <c r="BI319" i="27"/>
  <c r="BH319" i="27"/>
  <c r="BG319" i="27"/>
  <c r="BF319" i="27"/>
  <c r="T319" i="27"/>
  <c r="R319" i="27"/>
  <c r="P319" i="27"/>
  <c r="BK319" i="27"/>
  <c r="J319" i="27"/>
  <c r="BE319" i="27"/>
  <c r="BI318" i="27"/>
  <c r="BH318" i="27"/>
  <c r="BG318" i="27"/>
  <c r="BF318" i="27"/>
  <c r="T318" i="27"/>
  <c r="R318" i="27"/>
  <c r="P318" i="27"/>
  <c r="BK318" i="27"/>
  <c r="J318" i="27"/>
  <c r="BE318" i="27"/>
  <c r="BI317" i="27"/>
  <c r="BH317" i="27"/>
  <c r="BG317" i="27"/>
  <c r="BF317" i="27"/>
  <c r="T317" i="27"/>
  <c r="R317" i="27"/>
  <c r="P317" i="27"/>
  <c r="BK317" i="27"/>
  <c r="J317" i="27"/>
  <c r="BE317" i="27"/>
  <c r="BI316" i="27"/>
  <c r="BH316" i="27"/>
  <c r="BG316" i="27"/>
  <c r="BF316" i="27"/>
  <c r="T316" i="27"/>
  <c r="R316" i="27"/>
  <c r="P316" i="27"/>
  <c r="BK316" i="27"/>
  <c r="J316" i="27"/>
  <c r="BE316" i="27"/>
  <c r="BI315" i="27"/>
  <c r="BH315" i="27"/>
  <c r="BG315" i="27"/>
  <c r="BF315" i="27"/>
  <c r="T315" i="27"/>
  <c r="R315" i="27"/>
  <c r="P315" i="27"/>
  <c r="BK315" i="27"/>
  <c r="J315" i="27"/>
  <c r="BE315" i="27"/>
  <c r="BI314" i="27"/>
  <c r="BH314" i="27"/>
  <c r="BG314" i="27"/>
  <c r="BF314" i="27"/>
  <c r="T314" i="27"/>
  <c r="T313" i="27"/>
  <c r="R314" i="27"/>
  <c r="R313" i="27"/>
  <c r="P314" i="27"/>
  <c r="P313" i="27"/>
  <c r="BK314" i="27"/>
  <c r="BK313" i="27"/>
  <c r="J313" i="27"/>
  <c r="J314" i="27"/>
  <c r="BE314" i="27"/>
  <c r="J105" i="27"/>
  <c r="BI312" i="27"/>
  <c r="BH312" i="27"/>
  <c r="BG312" i="27"/>
  <c r="BF312" i="27"/>
  <c r="T312" i="27"/>
  <c r="R312" i="27"/>
  <c r="P312" i="27"/>
  <c r="BK312" i="27"/>
  <c r="J312" i="27"/>
  <c r="BE312" i="27"/>
  <c r="BI311" i="27"/>
  <c r="BH311" i="27"/>
  <c r="BG311" i="27"/>
  <c r="BF311" i="27"/>
  <c r="T311" i="27"/>
  <c r="R311" i="27"/>
  <c r="P311" i="27"/>
  <c r="BK311" i="27"/>
  <c r="J311" i="27"/>
  <c r="BE311" i="27"/>
  <c r="BI310" i="27"/>
  <c r="BH310" i="27"/>
  <c r="BG310" i="27"/>
  <c r="BF310" i="27"/>
  <c r="T310" i="27"/>
  <c r="R310" i="27"/>
  <c r="P310" i="27"/>
  <c r="BK310" i="27"/>
  <c r="J310" i="27"/>
  <c r="BE310" i="27"/>
  <c r="BI309" i="27"/>
  <c r="BH309" i="27"/>
  <c r="BG309" i="27"/>
  <c r="BF309" i="27"/>
  <c r="T309" i="27"/>
  <c r="R309" i="27"/>
  <c r="P309" i="27"/>
  <c r="BK309" i="27"/>
  <c r="J309" i="27"/>
  <c r="BE309" i="27"/>
  <c r="BI308" i="27"/>
  <c r="BH308" i="27"/>
  <c r="BG308" i="27"/>
  <c r="BF308" i="27"/>
  <c r="T308" i="27"/>
  <c r="R308" i="27"/>
  <c r="P308" i="27"/>
  <c r="BK308" i="27"/>
  <c r="J308" i="27"/>
  <c r="BE308" i="27"/>
  <c r="BI307" i="27"/>
  <c r="BH307" i="27"/>
  <c r="BG307" i="27"/>
  <c r="BF307" i="27"/>
  <c r="T307" i="27"/>
  <c r="T306" i="27"/>
  <c r="R307" i="27"/>
  <c r="R306" i="27"/>
  <c r="P307" i="27"/>
  <c r="P306" i="27"/>
  <c r="BK307" i="27"/>
  <c r="BK306" i="27"/>
  <c r="J306" i="27"/>
  <c r="J307" i="27"/>
  <c r="BE307" i="27"/>
  <c r="J104" i="27"/>
  <c r="BI305" i="27"/>
  <c r="BH305" i="27"/>
  <c r="BG305" i="27"/>
  <c r="BF305" i="27"/>
  <c r="T305" i="27"/>
  <c r="R305" i="27"/>
  <c r="P305" i="27"/>
  <c r="BK305" i="27"/>
  <c r="J305" i="27"/>
  <c r="BE305" i="27"/>
  <c r="BI304" i="27"/>
  <c r="BH304" i="27"/>
  <c r="BG304" i="27"/>
  <c r="BF304" i="27"/>
  <c r="T304" i="27"/>
  <c r="R304" i="27"/>
  <c r="P304" i="27"/>
  <c r="BK304" i="27"/>
  <c r="J304" i="27"/>
  <c r="BE304" i="27"/>
  <c r="BI303" i="27"/>
  <c r="BH303" i="27"/>
  <c r="BG303" i="27"/>
  <c r="BF303" i="27"/>
  <c r="T303" i="27"/>
  <c r="R303" i="27"/>
  <c r="P303" i="27"/>
  <c r="BK303" i="27"/>
  <c r="J303" i="27"/>
  <c r="BE303" i="27"/>
  <c r="BI302" i="27"/>
  <c r="BH302" i="27"/>
  <c r="BG302" i="27"/>
  <c r="BF302" i="27"/>
  <c r="T302" i="27"/>
  <c r="R302" i="27"/>
  <c r="P302" i="27"/>
  <c r="BK302" i="27"/>
  <c r="J302" i="27"/>
  <c r="BE302" i="27"/>
  <c r="BI301" i="27"/>
  <c r="BH301" i="27"/>
  <c r="BG301" i="27"/>
  <c r="BF301" i="27"/>
  <c r="T301" i="27"/>
  <c r="T300" i="27"/>
  <c r="R301" i="27"/>
  <c r="R300" i="27"/>
  <c r="P301" i="27"/>
  <c r="P300" i="27"/>
  <c r="BK301" i="27"/>
  <c r="BK300" i="27"/>
  <c r="J300" i="27"/>
  <c r="J301" i="27"/>
  <c r="BE301" i="27"/>
  <c r="J103" i="27"/>
  <c r="BI299" i="27"/>
  <c r="BH299" i="27"/>
  <c r="BG299" i="27"/>
  <c r="BF299" i="27"/>
  <c r="T299" i="27"/>
  <c r="R299" i="27"/>
  <c r="P299" i="27"/>
  <c r="BK299" i="27"/>
  <c r="J299" i="27"/>
  <c r="BE299" i="27"/>
  <c r="BI298" i="27"/>
  <c r="BH298" i="27"/>
  <c r="BG298" i="27"/>
  <c r="BF298" i="27"/>
  <c r="T298" i="27"/>
  <c r="R298" i="27"/>
  <c r="P298" i="27"/>
  <c r="BK298" i="27"/>
  <c r="J298" i="27"/>
  <c r="BE298" i="27"/>
  <c r="BI297" i="27"/>
  <c r="BH297" i="27"/>
  <c r="BG297" i="27"/>
  <c r="BF297" i="27"/>
  <c r="T297" i="27"/>
  <c r="R297" i="27"/>
  <c r="P297" i="27"/>
  <c r="BK297" i="27"/>
  <c r="J297" i="27"/>
  <c r="BE297" i="27"/>
  <c r="BI296" i="27"/>
  <c r="BH296" i="27"/>
  <c r="BG296" i="27"/>
  <c r="BF296" i="27"/>
  <c r="T296" i="27"/>
  <c r="R296" i="27"/>
  <c r="P296" i="27"/>
  <c r="BK296" i="27"/>
  <c r="J296" i="27"/>
  <c r="BE296" i="27"/>
  <c r="BI295" i="27"/>
  <c r="BH295" i="27"/>
  <c r="BG295" i="27"/>
  <c r="BF295" i="27"/>
  <c r="T295" i="27"/>
  <c r="R295" i="27"/>
  <c r="P295" i="27"/>
  <c r="BK295" i="27"/>
  <c r="J295" i="27"/>
  <c r="BE295" i="27"/>
  <c r="BI294" i="27"/>
  <c r="BH294" i="27"/>
  <c r="BG294" i="27"/>
  <c r="BF294" i="27"/>
  <c r="T294" i="27"/>
  <c r="T293" i="27"/>
  <c r="R294" i="27"/>
  <c r="R293" i="27"/>
  <c r="P294" i="27"/>
  <c r="P293" i="27"/>
  <c r="BK294" i="27"/>
  <c r="BK293" i="27"/>
  <c r="J293" i="27"/>
  <c r="J294" i="27"/>
  <c r="BE294" i="27"/>
  <c r="J102" i="27"/>
  <c r="BI292" i="27"/>
  <c r="BH292" i="27"/>
  <c r="BG292" i="27"/>
  <c r="BF292" i="27"/>
  <c r="T292" i="27"/>
  <c r="R292" i="27"/>
  <c r="P292" i="27"/>
  <c r="BK292" i="27"/>
  <c r="J292" i="27"/>
  <c r="BE292" i="27"/>
  <c r="BI291" i="27"/>
  <c r="BH291" i="27"/>
  <c r="BG291" i="27"/>
  <c r="BF291" i="27"/>
  <c r="T291" i="27"/>
  <c r="T290" i="27"/>
  <c r="R291" i="27"/>
  <c r="R290" i="27"/>
  <c r="P291" i="27"/>
  <c r="P290" i="27"/>
  <c r="BK291" i="27"/>
  <c r="BK290" i="27"/>
  <c r="J290" i="27"/>
  <c r="J291" i="27"/>
  <c r="BE291" i="27"/>
  <c r="J101" i="27"/>
  <c r="BI289" i="27"/>
  <c r="BH289" i="27"/>
  <c r="BG289" i="27"/>
  <c r="BF289" i="27"/>
  <c r="T289" i="27"/>
  <c r="R289" i="27"/>
  <c r="P289" i="27"/>
  <c r="BK289" i="27"/>
  <c r="J289" i="27"/>
  <c r="BE289" i="27"/>
  <c r="BI288" i="27"/>
  <c r="BH288" i="27"/>
  <c r="BG288" i="27"/>
  <c r="BF288" i="27"/>
  <c r="T288" i="27"/>
  <c r="R288" i="27"/>
  <c r="P288" i="27"/>
  <c r="BK288" i="27"/>
  <c r="J288" i="27"/>
  <c r="BE288" i="27"/>
  <c r="BI287" i="27"/>
  <c r="BH287" i="27"/>
  <c r="BG287" i="27"/>
  <c r="BF287" i="27"/>
  <c r="T287" i="27"/>
  <c r="R287" i="27"/>
  <c r="P287" i="27"/>
  <c r="BK287" i="27"/>
  <c r="J287" i="27"/>
  <c r="BE287" i="27"/>
  <c r="BI286" i="27"/>
  <c r="BH286" i="27"/>
  <c r="BG286" i="27"/>
  <c r="BF286" i="27"/>
  <c r="T286" i="27"/>
  <c r="R286" i="27"/>
  <c r="P286" i="27"/>
  <c r="BK286" i="27"/>
  <c r="J286" i="27"/>
  <c r="BE286" i="27"/>
  <c r="BI285" i="27"/>
  <c r="BH285" i="27"/>
  <c r="BG285" i="27"/>
  <c r="BF285" i="27"/>
  <c r="T285" i="27"/>
  <c r="R285" i="27"/>
  <c r="P285" i="27"/>
  <c r="BK285" i="27"/>
  <c r="J285" i="27"/>
  <c r="BE285" i="27"/>
  <c r="BI284" i="27"/>
  <c r="BH284" i="27"/>
  <c r="BG284" i="27"/>
  <c r="BF284" i="27"/>
  <c r="T284" i="27"/>
  <c r="R284" i="27"/>
  <c r="P284" i="27"/>
  <c r="BK284" i="27"/>
  <c r="J284" i="27"/>
  <c r="BE284" i="27"/>
  <c r="BI283" i="27"/>
  <c r="BH283" i="27"/>
  <c r="BG283" i="27"/>
  <c r="BF283" i="27"/>
  <c r="T283" i="27"/>
  <c r="R283" i="27"/>
  <c r="P283" i="27"/>
  <c r="BK283" i="27"/>
  <c r="J283" i="27"/>
  <c r="BE283" i="27"/>
  <c r="BI282" i="27"/>
  <c r="BH282" i="27"/>
  <c r="BG282" i="27"/>
  <c r="BF282" i="27"/>
  <c r="T282" i="27"/>
  <c r="R282" i="27"/>
  <c r="P282" i="27"/>
  <c r="BK282" i="27"/>
  <c r="J282" i="27"/>
  <c r="BE282" i="27"/>
  <c r="BI281" i="27"/>
  <c r="BH281" i="27"/>
  <c r="BG281" i="27"/>
  <c r="BF281" i="27"/>
  <c r="T281" i="27"/>
  <c r="R281" i="27"/>
  <c r="P281" i="27"/>
  <c r="BK281" i="27"/>
  <c r="J281" i="27"/>
  <c r="BE281" i="27"/>
  <c r="BI280" i="27"/>
  <c r="BH280" i="27"/>
  <c r="BG280" i="27"/>
  <c r="BF280" i="27"/>
  <c r="T280" i="27"/>
  <c r="T279" i="27"/>
  <c r="T278" i="27"/>
  <c r="R280" i="27"/>
  <c r="R279" i="27"/>
  <c r="R278" i="27"/>
  <c r="P280" i="27"/>
  <c r="P279" i="27"/>
  <c r="P278" i="27"/>
  <c r="BK280" i="27"/>
  <c r="BK279" i="27"/>
  <c r="J279" i="27"/>
  <c r="BK278" i="27"/>
  <c r="J278" i="27"/>
  <c r="J280" i="27"/>
  <c r="BE280" i="27"/>
  <c r="J100" i="27"/>
  <c r="J99" i="27"/>
  <c r="BI277" i="27"/>
  <c r="BH277" i="27"/>
  <c r="BG277" i="27"/>
  <c r="BF277" i="27"/>
  <c r="T277" i="27"/>
  <c r="T276" i="27"/>
  <c r="R277" i="27"/>
  <c r="R276" i="27"/>
  <c r="P277" i="27"/>
  <c r="P276" i="27"/>
  <c r="BK277" i="27"/>
  <c r="BK276" i="27"/>
  <c r="J276" i="27"/>
  <c r="J277" i="27"/>
  <c r="BE277" i="27"/>
  <c r="J98" i="27"/>
  <c r="BI275" i="27"/>
  <c r="BH275" i="27"/>
  <c r="BG275" i="27"/>
  <c r="BF275" i="27"/>
  <c r="T275" i="27"/>
  <c r="R275" i="27"/>
  <c r="P275" i="27"/>
  <c r="BK275" i="27"/>
  <c r="J275" i="27"/>
  <c r="BE275" i="27"/>
  <c r="BI274" i="27"/>
  <c r="BH274" i="27"/>
  <c r="BG274" i="27"/>
  <c r="BF274" i="27"/>
  <c r="T274" i="27"/>
  <c r="R274" i="27"/>
  <c r="P274" i="27"/>
  <c r="BK274" i="27"/>
  <c r="J274" i="27"/>
  <c r="BE274" i="27"/>
  <c r="BI273" i="27"/>
  <c r="BH273" i="27"/>
  <c r="BG273" i="27"/>
  <c r="BF273" i="27"/>
  <c r="T273" i="27"/>
  <c r="R273" i="27"/>
  <c r="P273" i="27"/>
  <c r="BK273" i="27"/>
  <c r="J273" i="27"/>
  <c r="BE273" i="27"/>
  <c r="BI272" i="27"/>
  <c r="BH272" i="27"/>
  <c r="BG272" i="27"/>
  <c r="BF272" i="27"/>
  <c r="T272" i="27"/>
  <c r="R272" i="27"/>
  <c r="P272" i="27"/>
  <c r="BK272" i="27"/>
  <c r="J272" i="27"/>
  <c r="BE272" i="27"/>
  <c r="BI271" i="27"/>
  <c r="BH271" i="27"/>
  <c r="BG271" i="27"/>
  <c r="BF271" i="27"/>
  <c r="T271" i="27"/>
  <c r="R271" i="27"/>
  <c r="P271" i="27"/>
  <c r="BK271" i="27"/>
  <c r="J271" i="27"/>
  <c r="BE271" i="27"/>
  <c r="BI270" i="27"/>
  <c r="BH270" i="27"/>
  <c r="BG270" i="27"/>
  <c r="BF270" i="27"/>
  <c r="T270" i="27"/>
  <c r="R270" i="27"/>
  <c r="P270" i="27"/>
  <c r="BK270" i="27"/>
  <c r="J270" i="27"/>
  <c r="BE270" i="27"/>
  <c r="BI269" i="27"/>
  <c r="BH269" i="27"/>
  <c r="BG269" i="27"/>
  <c r="BF269" i="27"/>
  <c r="T269" i="27"/>
  <c r="R269" i="27"/>
  <c r="P269" i="27"/>
  <c r="BK269" i="27"/>
  <c r="J269" i="27"/>
  <c r="BE269" i="27"/>
  <c r="BI268" i="27"/>
  <c r="BH268" i="27"/>
  <c r="BG268" i="27"/>
  <c r="BF268" i="27"/>
  <c r="T268" i="27"/>
  <c r="R268" i="27"/>
  <c r="P268" i="27"/>
  <c r="BK268" i="27"/>
  <c r="J268" i="27"/>
  <c r="BE268" i="27"/>
  <c r="BI267" i="27"/>
  <c r="BH267" i="27"/>
  <c r="BG267" i="27"/>
  <c r="BF267" i="27"/>
  <c r="T267" i="27"/>
  <c r="T266" i="27"/>
  <c r="R267" i="27"/>
  <c r="R266" i="27"/>
  <c r="P267" i="27"/>
  <c r="P266" i="27"/>
  <c r="BK267" i="27"/>
  <c r="BK266" i="27"/>
  <c r="J266" i="27"/>
  <c r="J267" i="27"/>
  <c r="BE267" i="27"/>
  <c r="J97" i="27"/>
  <c r="BI265" i="27"/>
  <c r="BH265" i="27"/>
  <c r="BG265" i="27"/>
  <c r="BF265" i="27"/>
  <c r="T265" i="27"/>
  <c r="R265" i="27"/>
  <c r="P265" i="27"/>
  <c r="BK265" i="27"/>
  <c r="J265" i="27"/>
  <c r="BE265" i="27"/>
  <c r="BI264" i="27"/>
  <c r="BH264" i="27"/>
  <c r="BG264" i="27"/>
  <c r="BF264" i="27"/>
  <c r="T264" i="27"/>
  <c r="R264" i="27"/>
  <c r="P264" i="27"/>
  <c r="BK264" i="27"/>
  <c r="J264" i="27"/>
  <c r="BE264" i="27"/>
  <c r="BI263" i="27"/>
  <c r="BH263" i="27"/>
  <c r="BG263" i="27"/>
  <c r="BF263" i="27"/>
  <c r="T263" i="27"/>
  <c r="T262" i="27"/>
  <c r="R263" i="27"/>
  <c r="R262" i="27"/>
  <c r="P263" i="27"/>
  <c r="P262" i="27"/>
  <c r="BK263" i="27"/>
  <c r="BK262" i="27"/>
  <c r="J262" i="27"/>
  <c r="J263" i="27"/>
  <c r="BE263" i="27"/>
  <c r="J96" i="27"/>
  <c r="BI261" i="27"/>
  <c r="BH261" i="27"/>
  <c r="BG261" i="27"/>
  <c r="BF261" i="27"/>
  <c r="T261" i="27"/>
  <c r="T260" i="27"/>
  <c r="R261" i="27"/>
  <c r="R260" i="27"/>
  <c r="P261" i="27"/>
  <c r="P260" i="27"/>
  <c r="BK261" i="27"/>
  <c r="BK260" i="27"/>
  <c r="J260" i="27"/>
  <c r="J261" i="27"/>
  <c r="BE261" i="27"/>
  <c r="J95" i="27"/>
  <c r="BI259" i="27"/>
  <c r="BH259" i="27"/>
  <c r="BG259" i="27"/>
  <c r="BF259" i="27"/>
  <c r="T259" i="27"/>
  <c r="T258" i="27"/>
  <c r="R259" i="27"/>
  <c r="R258" i="27"/>
  <c r="P259" i="27"/>
  <c r="P258" i="27"/>
  <c r="BK259" i="27"/>
  <c r="BK258" i="27"/>
  <c r="J258" i="27"/>
  <c r="J259" i="27"/>
  <c r="BE259" i="27"/>
  <c r="J94" i="27"/>
  <c r="BI257" i="27"/>
  <c r="BH257" i="27"/>
  <c r="BG257" i="27"/>
  <c r="BF257" i="27"/>
  <c r="T257" i="27"/>
  <c r="R257" i="27"/>
  <c r="P257" i="27"/>
  <c r="BK257" i="27"/>
  <c r="J257" i="27"/>
  <c r="BE257" i="27"/>
  <c r="BI256" i="27"/>
  <c r="BH256" i="27"/>
  <c r="BG256" i="27"/>
  <c r="BF256" i="27"/>
  <c r="T256" i="27"/>
  <c r="R256" i="27"/>
  <c r="P256" i="27"/>
  <c r="BK256" i="27"/>
  <c r="J256" i="27"/>
  <c r="BE256" i="27"/>
  <c r="BI255" i="27"/>
  <c r="BH255" i="27"/>
  <c r="BG255" i="27"/>
  <c r="BF255" i="27"/>
  <c r="T255" i="27"/>
  <c r="R255" i="27"/>
  <c r="P255" i="27"/>
  <c r="BK255" i="27"/>
  <c r="J255" i="27"/>
  <c r="BE255" i="27"/>
  <c r="BI254" i="27"/>
  <c r="BH254" i="27"/>
  <c r="BG254" i="27"/>
  <c r="BF254" i="27"/>
  <c r="T254" i="27"/>
  <c r="R254" i="27"/>
  <c r="P254" i="27"/>
  <c r="BK254" i="27"/>
  <c r="J254" i="27"/>
  <c r="BE254" i="27"/>
  <c r="BI253" i="27"/>
  <c r="BH253" i="27"/>
  <c r="BG253" i="27"/>
  <c r="BF253" i="27"/>
  <c r="T253" i="27"/>
  <c r="R253" i="27"/>
  <c r="P253" i="27"/>
  <c r="BK253" i="27"/>
  <c r="J253" i="27"/>
  <c r="BE253" i="27"/>
  <c r="BI252" i="27"/>
  <c r="BH252" i="27"/>
  <c r="BG252" i="27"/>
  <c r="BF252" i="27"/>
  <c r="T252" i="27"/>
  <c r="R252" i="27"/>
  <c r="P252" i="27"/>
  <c r="BK252" i="27"/>
  <c r="J252" i="27"/>
  <c r="BE252" i="27"/>
  <c r="BI251" i="27"/>
  <c r="BH251" i="27"/>
  <c r="BG251" i="27"/>
  <c r="BF251" i="27"/>
  <c r="T251" i="27"/>
  <c r="T250" i="27"/>
  <c r="R251" i="27"/>
  <c r="R250" i="27"/>
  <c r="P251" i="27"/>
  <c r="P250" i="27"/>
  <c r="BK251" i="27"/>
  <c r="BK250" i="27"/>
  <c r="J250" i="27"/>
  <c r="J251" i="27"/>
  <c r="BE251" i="27"/>
  <c r="J93" i="27"/>
  <c r="BI249" i="27"/>
  <c r="BH249" i="27"/>
  <c r="BG249" i="27"/>
  <c r="BF249" i="27"/>
  <c r="T249" i="27"/>
  <c r="T248" i="27"/>
  <c r="R249" i="27"/>
  <c r="R248" i="27"/>
  <c r="P249" i="27"/>
  <c r="P248" i="27"/>
  <c r="BK249" i="27"/>
  <c r="BK248" i="27"/>
  <c r="J248" i="27"/>
  <c r="J249" i="27"/>
  <c r="BE249" i="27"/>
  <c r="J92" i="27"/>
  <c r="BI247" i="27"/>
  <c r="BH247" i="27"/>
  <c r="BG247" i="27"/>
  <c r="BF247" i="27"/>
  <c r="T247" i="27"/>
  <c r="T246" i="27"/>
  <c r="R247" i="27"/>
  <c r="R246" i="27"/>
  <c r="P247" i="27"/>
  <c r="P246" i="27"/>
  <c r="BK247" i="27"/>
  <c r="BK246" i="27"/>
  <c r="J246" i="27"/>
  <c r="J247" i="27"/>
  <c r="BE247" i="27"/>
  <c r="J91" i="27"/>
  <c r="BI245" i="27"/>
  <c r="BH245" i="27"/>
  <c r="BG245" i="27"/>
  <c r="BF245" i="27"/>
  <c r="T245" i="27"/>
  <c r="T244" i="27"/>
  <c r="R245" i="27"/>
  <c r="R244" i="27"/>
  <c r="P245" i="27"/>
  <c r="P244" i="27"/>
  <c r="BK245" i="27"/>
  <c r="BK244" i="27"/>
  <c r="J244" i="27"/>
  <c r="J245" i="27"/>
  <c r="BE245" i="27"/>
  <c r="J90" i="27"/>
  <c r="BI243" i="27"/>
  <c r="BH243" i="27"/>
  <c r="BG243" i="27"/>
  <c r="BF243" i="27"/>
  <c r="T243" i="27"/>
  <c r="R243" i="27"/>
  <c r="P243" i="27"/>
  <c r="BK243" i="27"/>
  <c r="J243" i="27"/>
  <c r="BE243" i="27"/>
  <c r="BI242" i="27"/>
  <c r="BH242" i="27"/>
  <c r="BG242" i="27"/>
  <c r="BF242" i="27"/>
  <c r="T242" i="27"/>
  <c r="R242" i="27"/>
  <c r="P242" i="27"/>
  <c r="BK242" i="27"/>
  <c r="J242" i="27"/>
  <c r="BE242" i="27"/>
  <c r="BI241" i="27"/>
  <c r="BH241" i="27"/>
  <c r="BG241" i="27"/>
  <c r="BF241" i="27"/>
  <c r="T241" i="27"/>
  <c r="R241" i="27"/>
  <c r="P241" i="27"/>
  <c r="BK241" i="27"/>
  <c r="J241" i="27"/>
  <c r="BE241" i="27"/>
  <c r="BI240" i="27"/>
  <c r="BH240" i="27"/>
  <c r="BG240" i="27"/>
  <c r="BF240" i="27"/>
  <c r="T240" i="27"/>
  <c r="R240" i="27"/>
  <c r="P240" i="27"/>
  <c r="BK240" i="27"/>
  <c r="J240" i="27"/>
  <c r="BE240" i="27"/>
  <c r="BI239" i="27"/>
  <c r="BH239" i="27"/>
  <c r="BG239" i="27"/>
  <c r="BF239" i="27"/>
  <c r="T239" i="27"/>
  <c r="R239" i="27"/>
  <c r="P239" i="27"/>
  <c r="BK239" i="27"/>
  <c r="J239" i="27"/>
  <c r="BE239" i="27"/>
  <c r="BI238" i="27"/>
  <c r="BH238" i="27"/>
  <c r="BG238" i="27"/>
  <c r="BF238" i="27"/>
  <c r="T238" i="27"/>
  <c r="T237" i="27"/>
  <c r="R238" i="27"/>
  <c r="R237" i="27"/>
  <c r="P238" i="27"/>
  <c r="P237" i="27"/>
  <c r="BK238" i="27"/>
  <c r="BK237" i="27"/>
  <c r="J237" i="27"/>
  <c r="J238" i="27"/>
  <c r="BE238" i="27"/>
  <c r="J89" i="27"/>
  <c r="BI236" i="27"/>
  <c r="BH236" i="27"/>
  <c r="BG236" i="27"/>
  <c r="BF236" i="27"/>
  <c r="T236" i="27"/>
  <c r="R236" i="27"/>
  <c r="P236" i="27"/>
  <c r="BK236" i="27"/>
  <c r="J236" i="27"/>
  <c r="BE236" i="27"/>
  <c r="BI235" i="27"/>
  <c r="BH235" i="27"/>
  <c r="BG235" i="27"/>
  <c r="BF235" i="27"/>
  <c r="T235" i="27"/>
  <c r="R235" i="27"/>
  <c r="P235" i="27"/>
  <c r="BK235" i="27"/>
  <c r="J235" i="27"/>
  <c r="BE235" i="27"/>
  <c r="BI234" i="27"/>
  <c r="BH234" i="27"/>
  <c r="BG234" i="27"/>
  <c r="BF234" i="27"/>
  <c r="T234" i="27"/>
  <c r="R234" i="27"/>
  <c r="P234" i="27"/>
  <c r="BK234" i="27"/>
  <c r="J234" i="27"/>
  <c r="BE234" i="27"/>
  <c r="BI233" i="27"/>
  <c r="BH233" i="27"/>
  <c r="BG233" i="27"/>
  <c r="BF233" i="27"/>
  <c r="T233" i="27"/>
  <c r="R233" i="27"/>
  <c r="P233" i="27"/>
  <c r="BK233" i="27"/>
  <c r="J233" i="27"/>
  <c r="BE233" i="27"/>
  <c r="BI232" i="27"/>
  <c r="BH232" i="27"/>
  <c r="BG232" i="27"/>
  <c r="BF232" i="27"/>
  <c r="T232" i="27"/>
  <c r="R232" i="27"/>
  <c r="P232" i="27"/>
  <c r="BK232" i="27"/>
  <c r="J232" i="27"/>
  <c r="BE232" i="27"/>
  <c r="BI231" i="27"/>
  <c r="BH231" i="27"/>
  <c r="BG231" i="27"/>
  <c r="BF231" i="27"/>
  <c r="T231" i="27"/>
  <c r="T230" i="27"/>
  <c r="R231" i="27"/>
  <c r="R230" i="27"/>
  <c r="P231" i="27"/>
  <c r="P230" i="27"/>
  <c r="BK231" i="27"/>
  <c r="BK230" i="27"/>
  <c r="J230" i="27"/>
  <c r="J231" i="27"/>
  <c r="BE231" i="27"/>
  <c r="J88" i="27"/>
  <c r="BI229" i="27"/>
  <c r="BH229" i="27"/>
  <c r="BG229" i="27"/>
  <c r="BF229" i="27"/>
  <c r="T229" i="27"/>
  <c r="T228" i="27"/>
  <c r="R229" i="27"/>
  <c r="R228" i="27"/>
  <c r="P229" i="27"/>
  <c r="P228" i="27"/>
  <c r="BK229" i="27"/>
  <c r="BK228" i="27"/>
  <c r="J228" i="27"/>
  <c r="J229" i="27"/>
  <c r="BE229" i="27"/>
  <c r="J87" i="27"/>
  <c r="BI227" i="27"/>
  <c r="BH227" i="27"/>
  <c r="BG227" i="27"/>
  <c r="BF227" i="27"/>
  <c r="T227" i="27"/>
  <c r="R227" i="27"/>
  <c r="P227" i="27"/>
  <c r="BK227" i="27"/>
  <c r="J227" i="27"/>
  <c r="BE227" i="27"/>
  <c r="BI226" i="27"/>
  <c r="BH226" i="27"/>
  <c r="BG226" i="27"/>
  <c r="BF226" i="27"/>
  <c r="T226" i="27"/>
  <c r="R226" i="27"/>
  <c r="P226" i="27"/>
  <c r="BK226" i="27"/>
  <c r="J226" i="27"/>
  <c r="BE226" i="27"/>
  <c r="BI225" i="27"/>
  <c r="BH225" i="27"/>
  <c r="BG225" i="27"/>
  <c r="BF225" i="27"/>
  <c r="T225" i="27"/>
  <c r="R225" i="27"/>
  <c r="P225" i="27"/>
  <c r="BK225" i="27"/>
  <c r="J225" i="27"/>
  <c r="BE225" i="27"/>
  <c r="BI224" i="27"/>
  <c r="BH224" i="27"/>
  <c r="BG224" i="27"/>
  <c r="BF224" i="27"/>
  <c r="T224" i="27"/>
  <c r="R224" i="27"/>
  <c r="P224" i="27"/>
  <c r="BK224" i="27"/>
  <c r="J224" i="27"/>
  <c r="BE224" i="27"/>
  <c r="BI223" i="27"/>
  <c r="BH223" i="27"/>
  <c r="BG223" i="27"/>
  <c r="BF223" i="27"/>
  <c r="T223" i="27"/>
  <c r="R223" i="27"/>
  <c r="P223" i="27"/>
  <c r="BK223" i="27"/>
  <c r="J223" i="27"/>
  <c r="BE223" i="27"/>
  <c r="BI222" i="27"/>
  <c r="BH222" i="27"/>
  <c r="BG222" i="27"/>
  <c r="BF222" i="27"/>
  <c r="T222" i="27"/>
  <c r="R222" i="27"/>
  <c r="P222" i="27"/>
  <c r="BK222" i="27"/>
  <c r="J222" i="27"/>
  <c r="BE222" i="27"/>
  <c r="BI221" i="27"/>
  <c r="BH221" i="27"/>
  <c r="BG221" i="27"/>
  <c r="BF221" i="27"/>
  <c r="T221" i="27"/>
  <c r="R221" i="27"/>
  <c r="P221" i="27"/>
  <c r="BK221" i="27"/>
  <c r="J221" i="27"/>
  <c r="BE221" i="27"/>
  <c r="BI220" i="27"/>
  <c r="BH220" i="27"/>
  <c r="BG220" i="27"/>
  <c r="BF220" i="27"/>
  <c r="T220" i="27"/>
  <c r="R220" i="27"/>
  <c r="P220" i="27"/>
  <c r="BK220" i="27"/>
  <c r="J220" i="27"/>
  <c r="BE220" i="27"/>
  <c r="BI219" i="27"/>
  <c r="BH219" i="27"/>
  <c r="BG219" i="27"/>
  <c r="BF219" i="27"/>
  <c r="T219" i="27"/>
  <c r="R219" i="27"/>
  <c r="P219" i="27"/>
  <c r="BK219" i="27"/>
  <c r="J219" i="27"/>
  <c r="BE219" i="27"/>
  <c r="BI218" i="27"/>
  <c r="BH218" i="27"/>
  <c r="BG218" i="27"/>
  <c r="BF218" i="27"/>
  <c r="T218" i="27"/>
  <c r="T217" i="27"/>
  <c r="T216" i="27"/>
  <c r="R218" i="27"/>
  <c r="R217" i="27"/>
  <c r="R216" i="27"/>
  <c r="P218" i="27"/>
  <c r="P217" i="27"/>
  <c r="P216" i="27"/>
  <c r="BK218" i="27"/>
  <c r="BK217" i="27"/>
  <c r="J217" i="27"/>
  <c r="BK216" i="27"/>
  <c r="J216" i="27"/>
  <c r="J218" i="27"/>
  <c r="BE218" i="27"/>
  <c r="J86" i="27"/>
  <c r="J85" i="27"/>
  <c r="BI215" i="27"/>
  <c r="BH215" i="27"/>
  <c r="BG215" i="27"/>
  <c r="BF215" i="27"/>
  <c r="T215" i="27"/>
  <c r="R215" i="27"/>
  <c r="P215" i="27"/>
  <c r="BK215" i="27"/>
  <c r="J215" i="27"/>
  <c r="BE215" i="27"/>
  <c r="BI214" i="27"/>
  <c r="BH214" i="27"/>
  <c r="BG214" i="27"/>
  <c r="BF214" i="27"/>
  <c r="T214" i="27"/>
  <c r="R214" i="27"/>
  <c r="P214" i="27"/>
  <c r="BK214" i="27"/>
  <c r="J214" i="27"/>
  <c r="BE214" i="27"/>
  <c r="BI213" i="27"/>
  <c r="BH213" i="27"/>
  <c r="BG213" i="27"/>
  <c r="BF213" i="27"/>
  <c r="T213" i="27"/>
  <c r="R213" i="27"/>
  <c r="P213" i="27"/>
  <c r="BK213" i="27"/>
  <c r="J213" i="27"/>
  <c r="BE213" i="27"/>
  <c r="BI212" i="27"/>
  <c r="BH212" i="27"/>
  <c r="BG212" i="27"/>
  <c r="BF212" i="27"/>
  <c r="T212" i="27"/>
  <c r="R212" i="27"/>
  <c r="P212" i="27"/>
  <c r="BK212" i="27"/>
  <c r="J212" i="27"/>
  <c r="BE212" i="27"/>
  <c r="BI211" i="27"/>
  <c r="BH211" i="27"/>
  <c r="BG211" i="27"/>
  <c r="BF211" i="27"/>
  <c r="T211" i="27"/>
  <c r="R211" i="27"/>
  <c r="P211" i="27"/>
  <c r="BK211" i="27"/>
  <c r="J211" i="27"/>
  <c r="BE211" i="27"/>
  <c r="BI210" i="27"/>
  <c r="BH210" i="27"/>
  <c r="BG210" i="27"/>
  <c r="BF210" i="27"/>
  <c r="T210" i="27"/>
  <c r="R210" i="27"/>
  <c r="P210" i="27"/>
  <c r="BK210" i="27"/>
  <c r="J210" i="27"/>
  <c r="BE210" i="27"/>
  <c r="BI209" i="27"/>
  <c r="BH209" i="27"/>
  <c r="BG209" i="27"/>
  <c r="BF209" i="27"/>
  <c r="T209" i="27"/>
  <c r="T208" i="27"/>
  <c r="R209" i="27"/>
  <c r="R208" i="27"/>
  <c r="P209" i="27"/>
  <c r="P208" i="27"/>
  <c r="BK209" i="27"/>
  <c r="BK208" i="27"/>
  <c r="J208" i="27"/>
  <c r="J209" i="27"/>
  <c r="BE209" i="27"/>
  <c r="J84" i="27"/>
  <c r="BI207" i="27"/>
  <c r="BH207" i="27"/>
  <c r="BG207" i="27"/>
  <c r="BF207" i="27"/>
  <c r="T207" i="27"/>
  <c r="R207" i="27"/>
  <c r="P207" i="27"/>
  <c r="BK207" i="27"/>
  <c r="J207" i="27"/>
  <c r="BE207" i="27"/>
  <c r="BI206" i="27"/>
  <c r="BH206" i="27"/>
  <c r="BG206" i="27"/>
  <c r="BF206" i="27"/>
  <c r="T206" i="27"/>
  <c r="R206" i="27"/>
  <c r="P206" i="27"/>
  <c r="BK206" i="27"/>
  <c r="J206" i="27"/>
  <c r="BE206" i="27"/>
  <c r="BI205" i="27"/>
  <c r="BH205" i="27"/>
  <c r="BG205" i="27"/>
  <c r="BF205" i="27"/>
  <c r="T205" i="27"/>
  <c r="T204" i="27"/>
  <c r="R205" i="27"/>
  <c r="R204" i="27"/>
  <c r="P205" i="27"/>
  <c r="P204" i="27"/>
  <c r="BK205" i="27"/>
  <c r="BK204" i="27"/>
  <c r="J204" i="27"/>
  <c r="J205" i="27"/>
  <c r="BE205" i="27"/>
  <c r="J83" i="27"/>
  <c r="BI203" i="27"/>
  <c r="BH203" i="27"/>
  <c r="BG203" i="27"/>
  <c r="BF203" i="27"/>
  <c r="T203" i="27"/>
  <c r="R203" i="27"/>
  <c r="P203" i="27"/>
  <c r="BK203" i="27"/>
  <c r="J203" i="27"/>
  <c r="BE203" i="27"/>
  <c r="BI202" i="27"/>
  <c r="BH202" i="27"/>
  <c r="BG202" i="27"/>
  <c r="BF202" i="27"/>
  <c r="T202" i="27"/>
  <c r="T201" i="27"/>
  <c r="R202" i="27"/>
  <c r="R201" i="27"/>
  <c r="P202" i="27"/>
  <c r="P201" i="27"/>
  <c r="BK202" i="27"/>
  <c r="BK201" i="27"/>
  <c r="J201" i="27"/>
  <c r="J202" i="27"/>
  <c r="BE202" i="27"/>
  <c r="J82" i="27"/>
  <c r="BI200" i="27"/>
  <c r="BH200" i="27"/>
  <c r="BG200" i="27"/>
  <c r="BF200" i="27"/>
  <c r="T200" i="27"/>
  <c r="R200" i="27"/>
  <c r="P200" i="27"/>
  <c r="BK200" i="27"/>
  <c r="J200" i="27"/>
  <c r="BE200" i="27"/>
  <c r="BI199" i="27"/>
  <c r="BH199" i="27"/>
  <c r="BG199" i="27"/>
  <c r="BF199" i="27"/>
  <c r="T199" i="27"/>
  <c r="T198" i="27"/>
  <c r="R199" i="27"/>
  <c r="R198" i="27"/>
  <c r="P199" i="27"/>
  <c r="P198" i="27"/>
  <c r="BK199" i="27"/>
  <c r="BK198" i="27"/>
  <c r="J198" i="27"/>
  <c r="J199" i="27"/>
  <c r="BE199" i="27"/>
  <c r="J81" i="27"/>
  <c r="BI197" i="27"/>
  <c r="BH197" i="27"/>
  <c r="BG197" i="27"/>
  <c r="BF197" i="27"/>
  <c r="T197" i="27"/>
  <c r="R197" i="27"/>
  <c r="P197" i="27"/>
  <c r="BK197" i="27"/>
  <c r="J197" i="27"/>
  <c r="BE197" i="27"/>
  <c r="BI196" i="27"/>
  <c r="BH196" i="27"/>
  <c r="BG196" i="27"/>
  <c r="BF196" i="27"/>
  <c r="T196" i="27"/>
  <c r="R196" i="27"/>
  <c r="P196" i="27"/>
  <c r="BK196" i="27"/>
  <c r="J196" i="27"/>
  <c r="BE196" i="27"/>
  <c r="BI195" i="27"/>
  <c r="BH195" i="27"/>
  <c r="BG195" i="27"/>
  <c r="BF195" i="27"/>
  <c r="T195" i="27"/>
  <c r="R195" i="27"/>
  <c r="P195" i="27"/>
  <c r="BK195" i="27"/>
  <c r="J195" i="27"/>
  <c r="BE195" i="27"/>
  <c r="BI194" i="27"/>
  <c r="BH194" i="27"/>
  <c r="BG194" i="27"/>
  <c r="BF194" i="27"/>
  <c r="T194" i="27"/>
  <c r="R194" i="27"/>
  <c r="P194" i="27"/>
  <c r="BK194" i="27"/>
  <c r="J194" i="27"/>
  <c r="BE194" i="27"/>
  <c r="BI193" i="27"/>
  <c r="BH193" i="27"/>
  <c r="BG193" i="27"/>
  <c r="BF193" i="27"/>
  <c r="T193" i="27"/>
  <c r="R193" i="27"/>
  <c r="P193" i="27"/>
  <c r="BK193" i="27"/>
  <c r="J193" i="27"/>
  <c r="BE193" i="27"/>
  <c r="BI192" i="27"/>
  <c r="BH192" i="27"/>
  <c r="BG192" i="27"/>
  <c r="BF192" i="27"/>
  <c r="T192" i="27"/>
  <c r="T191" i="27"/>
  <c r="R192" i="27"/>
  <c r="R191" i="27"/>
  <c r="P192" i="27"/>
  <c r="P191" i="27"/>
  <c r="BK192" i="27"/>
  <c r="BK191" i="27"/>
  <c r="J191" i="27"/>
  <c r="J192" i="27"/>
  <c r="BE192" i="27"/>
  <c r="J80" i="27"/>
  <c r="BI190" i="27"/>
  <c r="BH190" i="27"/>
  <c r="BG190" i="27"/>
  <c r="BF190" i="27"/>
  <c r="T190" i="27"/>
  <c r="R190" i="27"/>
  <c r="P190" i="27"/>
  <c r="BK190" i="27"/>
  <c r="J190" i="27"/>
  <c r="BE190" i="27"/>
  <c r="BI189" i="27"/>
  <c r="BH189" i="27"/>
  <c r="BG189" i="27"/>
  <c r="BF189" i="27"/>
  <c r="T189" i="27"/>
  <c r="T188" i="27"/>
  <c r="R189" i="27"/>
  <c r="R188" i="27"/>
  <c r="P189" i="27"/>
  <c r="P188" i="27"/>
  <c r="BK189" i="27"/>
  <c r="BK188" i="27"/>
  <c r="J188" i="27"/>
  <c r="J189" i="27"/>
  <c r="BE189" i="27"/>
  <c r="J79" i="27"/>
  <c r="BI187" i="27"/>
  <c r="BH187" i="27"/>
  <c r="BG187" i="27"/>
  <c r="BF187" i="27"/>
  <c r="T187" i="27"/>
  <c r="R187" i="27"/>
  <c r="P187" i="27"/>
  <c r="BK187" i="27"/>
  <c r="J187" i="27"/>
  <c r="BE187" i="27"/>
  <c r="BI186" i="27"/>
  <c r="BH186" i="27"/>
  <c r="BG186" i="27"/>
  <c r="BF186" i="27"/>
  <c r="T186" i="27"/>
  <c r="T185" i="27"/>
  <c r="R186" i="27"/>
  <c r="R185" i="27"/>
  <c r="P186" i="27"/>
  <c r="P185" i="27"/>
  <c r="BK186" i="27"/>
  <c r="BK185" i="27"/>
  <c r="J185" i="27"/>
  <c r="J186" i="27"/>
  <c r="BE186" i="27"/>
  <c r="J78" i="27"/>
  <c r="BI184" i="27"/>
  <c r="BH184" i="27"/>
  <c r="BG184" i="27"/>
  <c r="BF184" i="27"/>
  <c r="T184" i="27"/>
  <c r="R184" i="27"/>
  <c r="P184" i="27"/>
  <c r="BK184" i="27"/>
  <c r="J184" i="27"/>
  <c r="BE184" i="27"/>
  <c r="BI183" i="27"/>
  <c r="BH183" i="27"/>
  <c r="BG183" i="27"/>
  <c r="BF183" i="27"/>
  <c r="T183" i="27"/>
  <c r="R183" i="27"/>
  <c r="P183" i="27"/>
  <c r="BK183" i="27"/>
  <c r="J183" i="27"/>
  <c r="BE183" i="27"/>
  <c r="BI182" i="27"/>
  <c r="BH182" i="27"/>
  <c r="BG182" i="27"/>
  <c r="BF182" i="27"/>
  <c r="T182" i="27"/>
  <c r="T181" i="27"/>
  <c r="R182" i="27"/>
  <c r="R181" i="27"/>
  <c r="P182" i="27"/>
  <c r="P181" i="27"/>
  <c r="BK182" i="27"/>
  <c r="BK181" i="27"/>
  <c r="J181" i="27"/>
  <c r="J182" i="27"/>
  <c r="BE182" i="27"/>
  <c r="J77" i="27"/>
  <c r="BI180" i="27"/>
  <c r="BH180" i="27"/>
  <c r="BG180" i="27"/>
  <c r="BF180" i="27"/>
  <c r="T180" i="27"/>
  <c r="R180" i="27"/>
  <c r="P180" i="27"/>
  <c r="BK180" i="27"/>
  <c r="J180" i="27"/>
  <c r="BE180" i="27"/>
  <c r="BI179" i="27"/>
  <c r="BH179" i="27"/>
  <c r="BG179" i="27"/>
  <c r="BF179" i="27"/>
  <c r="T179" i="27"/>
  <c r="R179" i="27"/>
  <c r="P179" i="27"/>
  <c r="BK179" i="27"/>
  <c r="J179" i="27"/>
  <c r="BE179" i="27"/>
  <c r="BI178" i="27"/>
  <c r="BH178" i="27"/>
  <c r="BG178" i="27"/>
  <c r="BF178" i="27"/>
  <c r="T178" i="27"/>
  <c r="R178" i="27"/>
  <c r="P178" i="27"/>
  <c r="BK178" i="27"/>
  <c r="J178" i="27"/>
  <c r="BE178" i="27"/>
  <c r="BI177" i="27"/>
  <c r="BH177" i="27"/>
  <c r="BG177" i="27"/>
  <c r="BF177" i="27"/>
  <c r="T177" i="27"/>
  <c r="R177" i="27"/>
  <c r="P177" i="27"/>
  <c r="BK177" i="27"/>
  <c r="J177" i="27"/>
  <c r="BE177" i="27"/>
  <c r="BI176" i="27"/>
  <c r="BH176" i="27"/>
  <c r="BG176" i="27"/>
  <c r="BF176" i="27"/>
  <c r="T176" i="27"/>
  <c r="R176" i="27"/>
  <c r="P176" i="27"/>
  <c r="BK176" i="27"/>
  <c r="J176" i="27"/>
  <c r="BE176" i="27"/>
  <c r="BI175" i="27"/>
  <c r="BH175" i="27"/>
  <c r="BG175" i="27"/>
  <c r="BF175" i="27"/>
  <c r="T175" i="27"/>
  <c r="T174" i="27"/>
  <c r="R175" i="27"/>
  <c r="R174" i="27"/>
  <c r="P175" i="27"/>
  <c r="P174" i="27"/>
  <c r="BK175" i="27"/>
  <c r="BK174" i="27"/>
  <c r="J174" i="27"/>
  <c r="J175" i="27"/>
  <c r="BE175" i="27"/>
  <c r="J76" i="27"/>
  <c r="BI173" i="27"/>
  <c r="BH173" i="27"/>
  <c r="BG173" i="27"/>
  <c r="BF173" i="27"/>
  <c r="T173" i="27"/>
  <c r="R173" i="27"/>
  <c r="P173" i="27"/>
  <c r="BK173" i="27"/>
  <c r="J173" i="27"/>
  <c r="BE173" i="27"/>
  <c r="BI172" i="27"/>
  <c r="BH172" i="27"/>
  <c r="BG172" i="27"/>
  <c r="BF172" i="27"/>
  <c r="T172" i="27"/>
  <c r="R172" i="27"/>
  <c r="P172" i="27"/>
  <c r="BK172" i="27"/>
  <c r="J172" i="27"/>
  <c r="BE172" i="27"/>
  <c r="BI171" i="27"/>
  <c r="BH171" i="27"/>
  <c r="BG171" i="27"/>
  <c r="BF171" i="27"/>
  <c r="T171" i="27"/>
  <c r="R171" i="27"/>
  <c r="P171" i="27"/>
  <c r="BK171" i="27"/>
  <c r="J171" i="27"/>
  <c r="BE171" i="27"/>
  <c r="BI170" i="27"/>
  <c r="BH170" i="27"/>
  <c r="BG170" i="27"/>
  <c r="BF170" i="27"/>
  <c r="T170" i="27"/>
  <c r="R170" i="27"/>
  <c r="P170" i="27"/>
  <c r="BK170" i="27"/>
  <c r="J170" i="27"/>
  <c r="BE170" i="27"/>
  <c r="BI169" i="27"/>
  <c r="BH169" i="27"/>
  <c r="BG169" i="27"/>
  <c r="BF169" i="27"/>
  <c r="T169" i="27"/>
  <c r="R169" i="27"/>
  <c r="P169" i="27"/>
  <c r="BK169" i="27"/>
  <c r="J169" i="27"/>
  <c r="BE169" i="27"/>
  <c r="BI168" i="27"/>
  <c r="BH168" i="27"/>
  <c r="BG168" i="27"/>
  <c r="BF168" i="27"/>
  <c r="T168" i="27"/>
  <c r="T167" i="27"/>
  <c r="R168" i="27"/>
  <c r="R167" i="27"/>
  <c r="P168" i="27"/>
  <c r="P167" i="27"/>
  <c r="BK168" i="27"/>
  <c r="BK167" i="27"/>
  <c r="J167" i="27"/>
  <c r="J168" i="27"/>
  <c r="BE168" i="27"/>
  <c r="J75" i="27"/>
  <c r="BI166" i="27"/>
  <c r="BH166" i="27"/>
  <c r="BG166" i="27"/>
  <c r="BF166" i="27"/>
  <c r="T166" i="27"/>
  <c r="R166" i="27"/>
  <c r="P166" i="27"/>
  <c r="BK166" i="27"/>
  <c r="J166" i="27"/>
  <c r="BE166" i="27"/>
  <c r="BI165" i="27"/>
  <c r="BH165" i="27"/>
  <c r="BG165" i="27"/>
  <c r="BF165" i="27"/>
  <c r="T165" i="27"/>
  <c r="R165" i="27"/>
  <c r="P165" i="27"/>
  <c r="BK165" i="27"/>
  <c r="J165" i="27"/>
  <c r="BE165" i="27"/>
  <c r="BI164" i="27"/>
  <c r="BH164" i="27"/>
  <c r="BG164" i="27"/>
  <c r="BF164" i="27"/>
  <c r="T164" i="27"/>
  <c r="T163" i="27"/>
  <c r="R164" i="27"/>
  <c r="R163" i="27"/>
  <c r="P164" i="27"/>
  <c r="P163" i="27"/>
  <c r="BK164" i="27"/>
  <c r="BK163" i="27"/>
  <c r="J163" i="27"/>
  <c r="J164" i="27"/>
  <c r="BE164" i="27"/>
  <c r="J74" i="27"/>
  <c r="BI162" i="27"/>
  <c r="BH162" i="27"/>
  <c r="BG162" i="27"/>
  <c r="BF162" i="27"/>
  <c r="T162" i="27"/>
  <c r="R162" i="27"/>
  <c r="P162" i="27"/>
  <c r="BK162" i="27"/>
  <c r="J162" i="27"/>
  <c r="BE162" i="27"/>
  <c r="BI161" i="27"/>
  <c r="BH161" i="27"/>
  <c r="BG161" i="27"/>
  <c r="BF161" i="27"/>
  <c r="T161" i="27"/>
  <c r="R161" i="27"/>
  <c r="P161" i="27"/>
  <c r="BK161" i="27"/>
  <c r="J161" i="27"/>
  <c r="BE161" i="27"/>
  <c r="BI160" i="27"/>
  <c r="BH160" i="27"/>
  <c r="BG160" i="27"/>
  <c r="BF160" i="27"/>
  <c r="T160" i="27"/>
  <c r="R160" i="27"/>
  <c r="P160" i="27"/>
  <c r="BK160" i="27"/>
  <c r="J160" i="27"/>
  <c r="BE160" i="27"/>
  <c r="BI159" i="27"/>
  <c r="BH159" i="27"/>
  <c r="BG159" i="27"/>
  <c r="BF159" i="27"/>
  <c r="T159" i="27"/>
  <c r="R159" i="27"/>
  <c r="P159" i="27"/>
  <c r="BK159" i="27"/>
  <c r="J159" i="27"/>
  <c r="BE159" i="27"/>
  <c r="BI158" i="27"/>
  <c r="BH158" i="27"/>
  <c r="BG158" i="27"/>
  <c r="BF158" i="27"/>
  <c r="T158" i="27"/>
  <c r="R158" i="27"/>
  <c r="P158" i="27"/>
  <c r="BK158" i="27"/>
  <c r="J158" i="27"/>
  <c r="BE158" i="27"/>
  <c r="BI157" i="27"/>
  <c r="BH157" i="27"/>
  <c r="BG157" i="27"/>
  <c r="BF157" i="27"/>
  <c r="T157" i="27"/>
  <c r="R157" i="27"/>
  <c r="P157" i="27"/>
  <c r="BK157" i="27"/>
  <c r="J157" i="27"/>
  <c r="BE157" i="27"/>
  <c r="BI156" i="27"/>
  <c r="BH156" i="27"/>
  <c r="BG156" i="27"/>
  <c r="BF156" i="27"/>
  <c r="T156" i="27"/>
  <c r="R156" i="27"/>
  <c r="P156" i="27"/>
  <c r="BK156" i="27"/>
  <c r="J156" i="27"/>
  <c r="BE156" i="27"/>
  <c r="BI155" i="27"/>
  <c r="BH155" i="27"/>
  <c r="BG155" i="27"/>
  <c r="BF155" i="27"/>
  <c r="T155" i="27"/>
  <c r="R155" i="27"/>
  <c r="P155" i="27"/>
  <c r="BK155" i="27"/>
  <c r="J155" i="27"/>
  <c r="BE155" i="27"/>
  <c r="BI154" i="27"/>
  <c r="BH154" i="27"/>
  <c r="BG154" i="27"/>
  <c r="BF154" i="27"/>
  <c r="T154" i="27"/>
  <c r="R154" i="27"/>
  <c r="P154" i="27"/>
  <c r="BK154" i="27"/>
  <c r="J154" i="27"/>
  <c r="BE154" i="27"/>
  <c r="BI153" i="27"/>
  <c r="BH153" i="27"/>
  <c r="BG153" i="27"/>
  <c r="BF153" i="27"/>
  <c r="T153" i="27"/>
  <c r="R153" i="27"/>
  <c r="P153" i="27"/>
  <c r="BK153" i="27"/>
  <c r="J153" i="27"/>
  <c r="BE153" i="27"/>
  <c r="BI152" i="27"/>
  <c r="BH152" i="27"/>
  <c r="BG152" i="27"/>
  <c r="BF152" i="27"/>
  <c r="T152" i="27"/>
  <c r="R152" i="27"/>
  <c r="P152" i="27"/>
  <c r="BK152" i="27"/>
  <c r="J152" i="27"/>
  <c r="BE152" i="27"/>
  <c r="BI151" i="27"/>
  <c r="BH151" i="27"/>
  <c r="BG151" i="27"/>
  <c r="BF151" i="27"/>
  <c r="T151" i="27"/>
  <c r="T150" i="27"/>
  <c r="T149" i="27"/>
  <c r="R151" i="27"/>
  <c r="R150" i="27"/>
  <c r="R149" i="27"/>
  <c r="P151" i="27"/>
  <c r="P150" i="27"/>
  <c r="P149" i="27"/>
  <c r="BK151" i="27"/>
  <c r="BK150" i="27"/>
  <c r="J150" i="27"/>
  <c r="BK149" i="27"/>
  <c r="J149" i="27"/>
  <c r="J151" i="27"/>
  <c r="BE151" i="27"/>
  <c r="J73" i="27"/>
  <c r="J72" i="27"/>
  <c r="BI148" i="27"/>
  <c r="BH148" i="27"/>
  <c r="BG148" i="27"/>
  <c r="BF148" i="27"/>
  <c r="T148" i="27"/>
  <c r="R148" i="27"/>
  <c r="P148" i="27"/>
  <c r="BK148" i="27"/>
  <c r="J148" i="27"/>
  <c r="BE148" i="27"/>
  <c r="BI147" i="27"/>
  <c r="BH147" i="27"/>
  <c r="BG147" i="27"/>
  <c r="BF147" i="27"/>
  <c r="T147" i="27"/>
  <c r="R147" i="27"/>
  <c r="P147" i="27"/>
  <c r="BK147" i="27"/>
  <c r="J147" i="27"/>
  <c r="BE147" i="27"/>
  <c r="BI146" i="27"/>
  <c r="BH146" i="27"/>
  <c r="BG146" i="27"/>
  <c r="BF146" i="27"/>
  <c r="T146" i="27"/>
  <c r="T145" i="27"/>
  <c r="R146" i="27"/>
  <c r="R145" i="27"/>
  <c r="P146" i="27"/>
  <c r="P145" i="27"/>
  <c r="BK146" i="27"/>
  <c r="BK145" i="27"/>
  <c r="J145" i="27"/>
  <c r="J146" i="27"/>
  <c r="BE146" i="27"/>
  <c r="J71" i="27"/>
  <c r="BI144" i="27"/>
  <c r="BH144" i="27"/>
  <c r="BG144" i="27"/>
  <c r="BF144" i="27"/>
  <c r="T144" i="27"/>
  <c r="R144" i="27"/>
  <c r="P144" i="27"/>
  <c r="BK144" i="27"/>
  <c r="J144" i="27"/>
  <c r="BE144" i="27"/>
  <c r="BI143" i="27"/>
  <c r="BH143" i="27"/>
  <c r="BG143" i="27"/>
  <c r="BF143" i="27"/>
  <c r="T143" i="27"/>
  <c r="R143" i="27"/>
  <c r="P143" i="27"/>
  <c r="BK143" i="27"/>
  <c r="J143" i="27"/>
  <c r="BE143" i="27"/>
  <c r="BI142" i="27"/>
  <c r="BH142" i="27"/>
  <c r="BG142" i="27"/>
  <c r="BF142" i="27"/>
  <c r="T142" i="27"/>
  <c r="T141" i="27"/>
  <c r="R142" i="27"/>
  <c r="R141" i="27"/>
  <c r="P142" i="27"/>
  <c r="P141" i="27"/>
  <c r="BK142" i="27"/>
  <c r="BK141" i="27"/>
  <c r="J141" i="27"/>
  <c r="J142" i="27"/>
  <c r="BE142" i="27"/>
  <c r="J70" i="27"/>
  <c r="BI140" i="27"/>
  <c r="BH140" i="27"/>
  <c r="BG140" i="27"/>
  <c r="BF140" i="27"/>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c r="BI137" i="27"/>
  <c r="BH137" i="27"/>
  <c r="BG137" i="27"/>
  <c r="BF137" i="27"/>
  <c r="T137" i="27"/>
  <c r="R137" i="27"/>
  <c r="P137" i="27"/>
  <c r="BK137" i="27"/>
  <c r="J137" i="27"/>
  <c r="BE137" i="27"/>
  <c r="BI136" i="27"/>
  <c r="BH136" i="27"/>
  <c r="BG136" i="27"/>
  <c r="BF136" i="27"/>
  <c r="T136" i="27"/>
  <c r="R136" i="27"/>
  <c r="P136" i="27"/>
  <c r="BK136" i="27"/>
  <c r="J136" i="27"/>
  <c r="BE136" i="27"/>
  <c r="BI135" i="27"/>
  <c r="BH135" i="27"/>
  <c r="BG135" i="27"/>
  <c r="BF135" i="27"/>
  <c r="T135" i="27"/>
  <c r="R135" i="27"/>
  <c r="P135" i="27"/>
  <c r="BK135" i="27"/>
  <c r="J135" i="27"/>
  <c r="BE135" i="27"/>
  <c r="BI134" i="27"/>
  <c r="F41" i="27"/>
  <c r="BD87" i="1"/>
  <c r="BH134" i="27"/>
  <c r="F40" i="27"/>
  <c r="BC87" i="1"/>
  <c r="BG134" i="27"/>
  <c r="F39" i="27"/>
  <c r="BB87" i="1"/>
  <c r="BF134" i="27"/>
  <c r="J38" i="27"/>
  <c r="AW87" i="1"/>
  <c r="F38" i="27"/>
  <c r="BA87" i="1"/>
  <c r="T134" i="27"/>
  <c r="T133" i="27"/>
  <c r="T132" i="27"/>
  <c r="T131" i="27"/>
  <c r="R134" i="27"/>
  <c r="R133" i="27"/>
  <c r="R132" i="27"/>
  <c r="R131" i="27"/>
  <c r="P134" i="27"/>
  <c r="P133" i="27"/>
  <c r="P132" i="27"/>
  <c r="P131" i="27"/>
  <c r="AU87" i="1"/>
  <c r="BK134" i="27"/>
  <c r="BK133" i="27"/>
  <c r="J133" i="27"/>
  <c r="BK132" i="27"/>
  <c r="J132" i="27"/>
  <c r="BK131" i="27"/>
  <c r="J131" i="27"/>
  <c r="J67" i="27"/>
  <c r="J34" i="27"/>
  <c r="AG87" i="1"/>
  <c r="J134" i="27"/>
  <c r="BE134" i="27"/>
  <c r="J37" i="27"/>
  <c r="AV87" i="1"/>
  <c r="F37" i="27"/>
  <c r="AZ87" i="1"/>
  <c r="J69" i="27"/>
  <c r="J68" i="27"/>
  <c r="F125" i="27"/>
  <c r="E123" i="27"/>
  <c r="F60" i="27"/>
  <c r="E58" i="27"/>
  <c r="J43" i="27"/>
  <c r="J28" i="27"/>
  <c r="E28" i="27"/>
  <c r="J128" i="27"/>
  <c r="J63" i="27"/>
  <c r="J27" i="27"/>
  <c r="J25" i="27"/>
  <c r="E25" i="27"/>
  <c r="J127" i="27"/>
  <c r="J62" i="27"/>
  <c r="J24" i="27"/>
  <c r="J22" i="27"/>
  <c r="E22" i="27"/>
  <c r="F128" i="27"/>
  <c r="F63" i="27"/>
  <c r="J21" i="27"/>
  <c r="J19" i="27"/>
  <c r="E19" i="27"/>
  <c r="F127" i="27"/>
  <c r="F62" i="27"/>
  <c r="J18" i="27"/>
  <c r="J16" i="27"/>
  <c r="J125" i="27"/>
  <c r="J60" i="27"/>
  <c r="E7" i="27"/>
  <c r="E117" i="27"/>
  <c r="E52" i="27"/>
  <c r="J41" i="26"/>
  <c r="J40" i="26"/>
  <c r="AY86" i="1"/>
  <c r="J39" i="26"/>
  <c r="AX86" i="1"/>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R130" i="26"/>
  <c r="P130" i="26"/>
  <c r="BK130" i="26"/>
  <c r="J130" i="26"/>
  <c r="BE130" i="26"/>
  <c r="BI129" i="26"/>
  <c r="BH129" i="26"/>
  <c r="BG129" i="26"/>
  <c r="BF129" i="26"/>
  <c r="T129" i="26"/>
  <c r="R129" i="26"/>
  <c r="P129" i="26"/>
  <c r="BK129" i="26"/>
  <c r="J129" i="26"/>
  <c r="BE129" i="26"/>
  <c r="BI128" i="26"/>
  <c r="BH128" i="26"/>
  <c r="BG128" i="26"/>
  <c r="BF128" i="26"/>
  <c r="T128" i="26"/>
  <c r="R128" i="26"/>
  <c r="P128" i="26"/>
  <c r="BK128" i="26"/>
  <c r="J128" i="26"/>
  <c r="BE128" i="26"/>
  <c r="BI127" i="26"/>
  <c r="BH127" i="26"/>
  <c r="BG127" i="26"/>
  <c r="BF127" i="26"/>
  <c r="T127" i="26"/>
  <c r="R127" i="26"/>
  <c r="P127" i="26"/>
  <c r="BK127" i="26"/>
  <c r="J127" i="26"/>
  <c r="BE127" i="26"/>
  <c r="BI126" i="26"/>
  <c r="BH126" i="26"/>
  <c r="BG126" i="26"/>
  <c r="BF126" i="26"/>
  <c r="T126" i="26"/>
  <c r="R126" i="26"/>
  <c r="P126" i="26"/>
  <c r="BK126" i="26"/>
  <c r="J126" i="26"/>
  <c r="BE126" i="26"/>
  <c r="BI125" i="26"/>
  <c r="BH125" i="26"/>
  <c r="BG125" i="26"/>
  <c r="BF125" i="26"/>
  <c r="T125" i="26"/>
  <c r="R125" i="26"/>
  <c r="P125" i="26"/>
  <c r="BK125" i="26"/>
  <c r="J125" i="26"/>
  <c r="BE125" i="26"/>
  <c r="BI124" i="26"/>
  <c r="BH124" i="26"/>
  <c r="BG124" i="26"/>
  <c r="BF124" i="26"/>
  <c r="T124" i="26"/>
  <c r="T123" i="26"/>
  <c r="T122" i="26"/>
  <c r="R124" i="26"/>
  <c r="R123" i="26"/>
  <c r="R122" i="26"/>
  <c r="P124" i="26"/>
  <c r="P123" i="26"/>
  <c r="P122" i="26"/>
  <c r="BK124" i="26"/>
  <c r="BK123" i="26"/>
  <c r="J123" i="26"/>
  <c r="BK122" i="26"/>
  <c r="J122" i="26"/>
  <c r="J124" i="26"/>
  <c r="BE124" i="26"/>
  <c r="J73" i="26"/>
  <c r="J72" i="26"/>
  <c r="BI121" i="26"/>
  <c r="BH121" i="26"/>
  <c r="BG121" i="26"/>
  <c r="BF121" i="26"/>
  <c r="T121" i="26"/>
  <c r="R121" i="26"/>
  <c r="P121" i="26"/>
  <c r="BK121" i="26"/>
  <c r="J121" i="26"/>
  <c r="BE121" i="26"/>
  <c r="BI120" i="26"/>
  <c r="BH120" i="26"/>
  <c r="BG120" i="26"/>
  <c r="BF120" i="26"/>
  <c r="T120" i="26"/>
  <c r="R120" i="26"/>
  <c r="P120" i="26"/>
  <c r="BK120" i="26"/>
  <c r="J120" i="26"/>
  <c r="BE120" i="26"/>
  <c r="BI119" i="26"/>
  <c r="BH119" i="26"/>
  <c r="BG119" i="26"/>
  <c r="BF119" i="26"/>
  <c r="T119" i="26"/>
  <c r="R119" i="26"/>
  <c r="P119" i="26"/>
  <c r="BK119" i="26"/>
  <c r="J119" i="26"/>
  <c r="BE119" i="26"/>
  <c r="BI118" i="26"/>
  <c r="BH118" i="26"/>
  <c r="BG118" i="26"/>
  <c r="BF118" i="26"/>
  <c r="T118" i="26"/>
  <c r="R118" i="26"/>
  <c r="P118" i="26"/>
  <c r="BK118" i="26"/>
  <c r="J118" i="26"/>
  <c r="BE118" i="26"/>
  <c r="BI117" i="26"/>
  <c r="BH117" i="26"/>
  <c r="BG117" i="26"/>
  <c r="BF117" i="26"/>
  <c r="T117" i="26"/>
  <c r="R117" i="26"/>
  <c r="P117" i="26"/>
  <c r="BK117" i="26"/>
  <c r="J117" i="26"/>
  <c r="BE117" i="26"/>
  <c r="BI116" i="26"/>
  <c r="BH116" i="26"/>
  <c r="BG116" i="26"/>
  <c r="BF116" i="26"/>
  <c r="T116" i="26"/>
  <c r="R116" i="26"/>
  <c r="P116" i="26"/>
  <c r="BK116" i="26"/>
  <c r="J116" i="26"/>
  <c r="BE116" i="26"/>
  <c r="BI115" i="26"/>
  <c r="BH115" i="26"/>
  <c r="BG115" i="26"/>
  <c r="BF115" i="26"/>
  <c r="T115" i="26"/>
  <c r="R115" i="26"/>
  <c r="P115" i="26"/>
  <c r="BK115" i="26"/>
  <c r="J115" i="26"/>
  <c r="BE115" i="26"/>
  <c r="BI114" i="26"/>
  <c r="BH114" i="26"/>
  <c r="BG114" i="26"/>
  <c r="BF114" i="26"/>
  <c r="T114" i="26"/>
  <c r="R114" i="26"/>
  <c r="P114" i="26"/>
  <c r="BK114" i="26"/>
  <c r="J114" i="26"/>
  <c r="BE114" i="26"/>
  <c r="BI113" i="26"/>
  <c r="BH113" i="26"/>
  <c r="BG113" i="26"/>
  <c r="BF113" i="26"/>
  <c r="T113" i="26"/>
  <c r="R113" i="26"/>
  <c r="P113" i="26"/>
  <c r="BK113" i="26"/>
  <c r="J113" i="26"/>
  <c r="BE113" i="26"/>
  <c r="BI112" i="26"/>
  <c r="BH112" i="26"/>
  <c r="BG112" i="26"/>
  <c r="BF112" i="26"/>
  <c r="T112" i="26"/>
  <c r="T111" i="26"/>
  <c r="T110" i="26"/>
  <c r="R112" i="26"/>
  <c r="R111" i="26"/>
  <c r="R110" i="26"/>
  <c r="P112" i="26"/>
  <c r="P111" i="26"/>
  <c r="P110" i="26"/>
  <c r="BK112" i="26"/>
  <c r="BK111" i="26"/>
  <c r="J111" i="26"/>
  <c r="BK110" i="26"/>
  <c r="J110" i="26"/>
  <c r="J112" i="26"/>
  <c r="BE112" i="26"/>
  <c r="J71" i="26"/>
  <c r="J70" i="26"/>
  <c r="BI109" i="26"/>
  <c r="BH109" i="26"/>
  <c r="BG109" i="26"/>
  <c r="BF109" i="26"/>
  <c r="T109" i="26"/>
  <c r="R109" i="26"/>
  <c r="P109" i="26"/>
  <c r="BK109" i="26"/>
  <c r="J109" i="26"/>
  <c r="BE109" i="26"/>
  <c r="BI108" i="26"/>
  <c r="BH108" i="26"/>
  <c r="BG108" i="26"/>
  <c r="BF108" i="26"/>
  <c r="T108" i="26"/>
  <c r="R108" i="26"/>
  <c r="P108" i="26"/>
  <c r="BK108" i="26"/>
  <c r="J108" i="26"/>
  <c r="BE108" i="26"/>
  <c r="BI107" i="26"/>
  <c r="BH107" i="26"/>
  <c r="BG107" i="26"/>
  <c r="BF107" i="26"/>
  <c r="T107" i="26"/>
  <c r="R107" i="26"/>
  <c r="P107" i="26"/>
  <c r="BK107" i="26"/>
  <c r="J107" i="26"/>
  <c r="BE107" i="26"/>
  <c r="BI106" i="26"/>
  <c r="BH106" i="26"/>
  <c r="BG106" i="26"/>
  <c r="BF106" i="26"/>
  <c r="T106" i="26"/>
  <c r="R106" i="26"/>
  <c r="P106" i="26"/>
  <c r="BK106" i="26"/>
  <c r="J106" i="26"/>
  <c r="BE106" i="26"/>
  <c r="BI105" i="26"/>
  <c r="BH105" i="26"/>
  <c r="BG105" i="26"/>
  <c r="BF105" i="26"/>
  <c r="T105" i="26"/>
  <c r="R105" i="26"/>
  <c r="P105" i="26"/>
  <c r="BK105" i="26"/>
  <c r="J105" i="26"/>
  <c r="BE105" i="26"/>
  <c r="BI104" i="26"/>
  <c r="BH104" i="26"/>
  <c r="BG104" i="26"/>
  <c r="BF104" i="26"/>
  <c r="T104" i="26"/>
  <c r="R104" i="26"/>
  <c r="P104" i="26"/>
  <c r="BK104" i="26"/>
  <c r="J104" i="26"/>
  <c r="BE104" i="26"/>
  <c r="BI103" i="26"/>
  <c r="BH103" i="26"/>
  <c r="BG103" i="26"/>
  <c r="BF103" i="26"/>
  <c r="T103" i="26"/>
  <c r="R103" i="26"/>
  <c r="P103" i="26"/>
  <c r="BK103" i="26"/>
  <c r="J103" i="26"/>
  <c r="BE103" i="26"/>
  <c r="BI102" i="26"/>
  <c r="BH102" i="26"/>
  <c r="BG102" i="26"/>
  <c r="BF102" i="26"/>
  <c r="T102" i="26"/>
  <c r="R102" i="26"/>
  <c r="P102" i="26"/>
  <c r="BK102" i="26"/>
  <c r="J102" i="26"/>
  <c r="BE102" i="26"/>
  <c r="BI101" i="26"/>
  <c r="BH101" i="26"/>
  <c r="BG101" i="26"/>
  <c r="BF101" i="26"/>
  <c r="T101" i="26"/>
  <c r="R101" i="26"/>
  <c r="P101" i="26"/>
  <c r="BK101" i="26"/>
  <c r="J101" i="26"/>
  <c r="BE101" i="26"/>
  <c r="BI100" i="26"/>
  <c r="F41" i="26"/>
  <c r="BD86" i="1"/>
  <c r="BH100" i="26"/>
  <c r="F40" i="26"/>
  <c r="BC86" i="1"/>
  <c r="BG100" i="26"/>
  <c r="F39" i="26"/>
  <c r="BB86" i="1"/>
  <c r="BF100" i="26"/>
  <c r="J38" i="26"/>
  <c r="AW86" i="1"/>
  <c r="F38" i="26"/>
  <c r="BA86" i="1"/>
  <c r="T100" i="26"/>
  <c r="T99" i="26"/>
  <c r="T98" i="26"/>
  <c r="T97" i="26"/>
  <c r="R100" i="26"/>
  <c r="R99" i="26"/>
  <c r="R98" i="26"/>
  <c r="R97" i="26"/>
  <c r="P100" i="26"/>
  <c r="P99" i="26"/>
  <c r="P98" i="26"/>
  <c r="P97" i="26"/>
  <c r="AU86" i="1"/>
  <c r="BK100" i="26"/>
  <c r="BK99" i="26"/>
  <c r="J99" i="26"/>
  <c r="BK98" i="26"/>
  <c r="J98" i="26"/>
  <c r="BK97" i="26"/>
  <c r="J97" i="26"/>
  <c r="J67" i="26"/>
  <c r="J34" i="26"/>
  <c r="AG86" i="1"/>
  <c r="J100" i="26"/>
  <c r="BE100" i="26"/>
  <c r="J37" i="26"/>
  <c r="AV86" i="1"/>
  <c r="F37" i="26"/>
  <c r="AZ86" i="1"/>
  <c r="J69" i="26"/>
  <c r="J68" i="26"/>
  <c r="F91" i="26"/>
  <c r="E89" i="26"/>
  <c r="F60" i="26"/>
  <c r="E58" i="26"/>
  <c r="J43" i="26"/>
  <c r="J28" i="26"/>
  <c r="E28" i="26"/>
  <c r="J94" i="26"/>
  <c r="J63" i="26"/>
  <c r="J27" i="26"/>
  <c r="J25" i="26"/>
  <c r="E25" i="26"/>
  <c r="J93" i="26"/>
  <c r="J62" i="26"/>
  <c r="J24" i="26"/>
  <c r="J22" i="26"/>
  <c r="E22" i="26"/>
  <c r="F94" i="26"/>
  <c r="F63" i="26"/>
  <c r="J21" i="26"/>
  <c r="J19" i="26"/>
  <c r="E19" i="26"/>
  <c r="F93" i="26"/>
  <c r="F62" i="26"/>
  <c r="J18" i="26"/>
  <c r="J16" i="26"/>
  <c r="J91" i="26"/>
  <c r="J60" i="26"/>
  <c r="E7" i="26"/>
  <c r="E83" i="26"/>
  <c r="E52" i="26"/>
  <c r="J41" i="25"/>
  <c r="J40" i="25"/>
  <c r="AY85" i="1"/>
  <c r="J39" i="25"/>
  <c r="AX85" i="1"/>
  <c r="BI119" i="25"/>
  <c r="BH119" i="25"/>
  <c r="BG119" i="25"/>
  <c r="BF119" i="25"/>
  <c r="T119" i="25"/>
  <c r="R119" i="25"/>
  <c r="P119" i="25"/>
  <c r="BK119" i="25"/>
  <c r="J119" i="25"/>
  <c r="BE119" i="25"/>
  <c r="BI118" i="25"/>
  <c r="BH118" i="25"/>
  <c r="BG118" i="25"/>
  <c r="BF118" i="25"/>
  <c r="T118" i="25"/>
  <c r="R118" i="25"/>
  <c r="P118" i="25"/>
  <c r="BK118" i="25"/>
  <c r="J118" i="25"/>
  <c r="BE118" i="25"/>
  <c r="BI117" i="25"/>
  <c r="BH117" i="25"/>
  <c r="BG117" i="25"/>
  <c r="BF117" i="25"/>
  <c r="T117" i="25"/>
  <c r="R117" i="25"/>
  <c r="P117" i="25"/>
  <c r="BK117" i="25"/>
  <c r="J117" i="25"/>
  <c r="BE117" i="25"/>
  <c r="BI116" i="25"/>
  <c r="BH116" i="25"/>
  <c r="BG116" i="25"/>
  <c r="BF116" i="25"/>
  <c r="T116" i="25"/>
  <c r="R116" i="25"/>
  <c r="P116" i="25"/>
  <c r="BK116" i="25"/>
  <c r="J116" i="25"/>
  <c r="BE116" i="25"/>
  <c r="BI115" i="25"/>
  <c r="BH115" i="25"/>
  <c r="BG115" i="25"/>
  <c r="BF115" i="25"/>
  <c r="T115" i="25"/>
  <c r="R115" i="25"/>
  <c r="P115" i="25"/>
  <c r="BK115" i="25"/>
  <c r="J115" i="25"/>
  <c r="BE115" i="25"/>
  <c r="BI114" i="25"/>
  <c r="BH114" i="25"/>
  <c r="BG114" i="25"/>
  <c r="BF114" i="25"/>
  <c r="T114" i="25"/>
  <c r="R114" i="25"/>
  <c r="P114" i="25"/>
  <c r="BK114" i="25"/>
  <c r="J114" i="25"/>
  <c r="BE114" i="25"/>
  <c r="BI113" i="25"/>
  <c r="BH113" i="25"/>
  <c r="BG113" i="25"/>
  <c r="BF113" i="25"/>
  <c r="T113" i="25"/>
  <c r="R113" i="25"/>
  <c r="P113" i="25"/>
  <c r="BK113" i="25"/>
  <c r="J113" i="25"/>
  <c r="BE113" i="25"/>
  <c r="BI112" i="25"/>
  <c r="BH112" i="25"/>
  <c r="BG112" i="25"/>
  <c r="BF112" i="25"/>
  <c r="T112" i="25"/>
  <c r="R112" i="25"/>
  <c r="P112" i="25"/>
  <c r="BK112" i="25"/>
  <c r="J112" i="25"/>
  <c r="BE112" i="25"/>
  <c r="BI111" i="25"/>
  <c r="BH111" i="25"/>
  <c r="BG111" i="25"/>
  <c r="BF111" i="25"/>
  <c r="T111" i="25"/>
  <c r="R111" i="25"/>
  <c r="P111" i="25"/>
  <c r="BK111" i="25"/>
  <c r="J111" i="25"/>
  <c r="BE111" i="25"/>
  <c r="BI110" i="25"/>
  <c r="BH110" i="25"/>
  <c r="BG110" i="25"/>
  <c r="BF110" i="25"/>
  <c r="T110" i="25"/>
  <c r="R110" i="25"/>
  <c r="P110" i="25"/>
  <c r="BK110" i="25"/>
  <c r="J110" i="25"/>
  <c r="BE110" i="25"/>
  <c r="BI109" i="25"/>
  <c r="BH109" i="25"/>
  <c r="BG109" i="25"/>
  <c r="BF109" i="25"/>
  <c r="T109" i="25"/>
  <c r="T108" i="25"/>
  <c r="R109" i="25"/>
  <c r="R108" i="25"/>
  <c r="P109" i="25"/>
  <c r="P108" i="25"/>
  <c r="BK109" i="25"/>
  <c r="BK108" i="25"/>
  <c r="J108" i="25"/>
  <c r="J109" i="25"/>
  <c r="BE109" i="25"/>
  <c r="J69" i="25"/>
  <c r="BI107" i="25"/>
  <c r="BH107" i="25"/>
  <c r="BG107" i="25"/>
  <c r="BF107" i="25"/>
  <c r="T107" i="25"/>
  <c r="R107" i="25"/>
  <c r="P107" i="25"/>
  <c r="BK107" i="25"/>
  <c r="J107" i="25"/>
  <c r="BE107" i="25"/>
  <c r="BI106" i="25"/>
  <c r="BH106" i="25"/>
  <c r="BG106" i="25"/>
  <c r="BF106" i="25"/>
  <c r="T106" i="25"/>
  <c r="R106" i="25"/>
  <c r="P106" i="25"/>
  <c r="BK106" i="25"/>
  <c r="J106" i="25"/>
  <c r="BE106" i="25"/>
  <c r="BI105" i="25"/>
  <c r="BH105" i="25"/>
  <c r="BG105" i="25"/>
  <c r="BF105" i="25"/>
  <c r="T105" i="25"/>
  <c r="R105" i="25"/>
  <c r="P105" i="25"/>
  <c r="BK105" i="25"/>
  <c r="J105" i="25"/>
  <c r="BE105" i="25"/>
  <c r="BI104" i="25"/>
  <c r="BH104" i="25"/>
  <c r="BG104" i="25"/>
  <c r="BF104" i="25"/>
  <c r="T104" i="25"/>
  <c r="R104" i="25"/>
  <c r="P104" i="25"/>
  <c r="BK104" i="25"/>
  <c r="J104" i="25"/>
  <c r="BE104" i="25"/>
  <c r="BI103" i="25"/>
  <c r="BH103" i="25"/>
  <c r="BG103" i="25"/>
  <c r="BF103" i="25"/>
  <c r="T103" i="25"/>
  <c r="R103" i="25"/>
  <c r="P103" i="25"/>
  <c r="BK103" i="25"/>
  <c r="J103" i="25"/>
  <c r="BE103" i="25"/>
  <c r="BI102" i="25"/>
  <c r="BH102" i="25"/>
  <c r="BG102" i="25"/>
  <c r="BF102" i="25"/>
  <c r="T102" i="25"/>
  <c r="R102" i="25"/>
  <c r="P102" i="25"/>
  <c r="BK102" i="25"/>
  <c r="J102" i="25"/>
  <c r="BE102" i="25"/>
  <c r="BI101" i="25"/>
  <c r="BH101" i="25"/>
  <c r="BG101" i="25"/>
  <c r="BF101" i="25"/>
  <c r="T101" i="25"/>
  <c r="R101" i="25"/>
  <c r="P101" i="25"/>
  <c r="BK101" i="25"/>
  <c r="J101" i="25"/>
  <c r="BE101" i="25"/>
  <c r="BI100" i="25"/>
  <c r="BH100" i="25"/>
  <c r="BG100" i="25"/>
  <c r="BF100" i="25"/>
  <c r="T100" i="25"/>
  <c r="R100" i="25"/>
  <c r="P100" i="25"/>
  <c r="BK100" i="25"/>
  <c r="J100" i="25"/>
  <c r="BE100" i="25"/>
  <c r="BI99" i="25"/>
  <c r="BH99" i="25"/>
  <c r="BG99" i="25"/>
  <c r="BF99" i="25"/>
  <c r="T99" i="25"/>
  <c r="R99" i="25"/>
  <c r="P99" i="25"/>
  <c r="BK99" i="25"/>
  <c r="J99" i="25"/>
  <c r="BE99" i="25"/>
  <c r="BI98" i="25"/>
  <c r="BH98" i="25"/>
  <c r="BG98" i="25"/>
  <c r="BF98" i="25"/>
  <c r="T98" i="25"/>
  <c r="R98" i="25"/>
  <c r="P98" i="25"/>
  <c r="BK98" i="25"/>
  <c r="J98" i="25"/>
  <c r="BE98" i="25"/>
  <c r="BI97" i="25"/>
  <c r="BH97" i="25"/>
  <c r="BG97" i="25"/>
  <c r="BF97" i="25"/>
  <c r="T97" i="25"/>
  <c r="R97" i="25"/>
  <c r="P97" i="25"/>
  <c r="BK97" i="25"/>
  <c r="J97" i="25"/>
  <c r="BE97" i="25"/>
  <c r="BI96" i="25"/>
  <c r="BH96" i="25"/>
  <c r="BG96" i="25"/>
  <c r="BF96" i="25"/>
  <c r="T96" i="25"/>
  <c r="R96" i="25"/>
  <c r="P96" i="25"/>
  <c r="BK96" i="25"/>
  <c r="J96" i="25"/>
  <c r="BE96" i="25"/>
  <c r="BI95" i="25"/>
  <c r="F41" i="25"/>
  <c r="BD85" i="1"/>
  <c r="BH95" i="25"/>
  <c r="F40" i="25"/>
  <c r="BC85" i="1"/>
  <c r="BG95" i="25"/>
  <c r="F39" i="25"/>
  <c r="BB85" i="1"/>
  <c r="BF95" i="25"/>
  <c r="J38" i="25"/>
  <c r="AW85" i="1"/>
  <c r="F38" i="25"/>
  <c r="BA85" i="1"/>
  <c r="T95" i="25"/>
  <c r="T94" i="25"/>
  <c r="T93" i="25"/>
  <c r="R95" i="25"/>
  <c r="R94" i="25"/>
  <c r="R93" i="25"/>
  <c r="P95" i="25"/>
  <c r="P94" i="25"/>
  <c r="P93" i="25"/>
  <c r="AU85" i="1"/>
  <c r="BK95" i="25"/>
  <c r="BK94" i="25"/>
  <c r="J94" i="25"/>
  <c r="BK93" i="25"/>
  <c r="J93" i="25"/>
  <c r="J67" i="25"/>
  <c r="J34" i="25"/>
  <c r="AG85" i="1"/>
  <c r="J95" i="25"/>
  <c r="BE95" i="25"/>
  <c r="J37" i="25"/>
  <c r="AV85" i="1"/>
  <c r="F37" i="25"/>
  <c r="AZ85" i="1"/>
  <c r="J68" i="25"/>
  <c r="F87" i="25"/>
  <c r="E85" i="25"/>
  <c r="F60" i="25"/>
  <c r="E58" i="25"/>
  <c r="J43" i="25"/>
  <c r="J28" i="25"/>
  <c r="E28" i="25"/>
  <c r="J90" i="25"/>
  <c r="J63" i="25"/>
  <c r="J27" i="25"/>
  <c r="J25" i="25"/>
  <c r="E25" i="25"/>
  <c r="J89" i="25"/>
  <c r="J62" i="25"/>
  <c r="J24" i="25"/>
  <c r="J22" i="25"/>
  <c r="E22" i="25"/>
  <c r="F90" i="25"/>
  <c r="F63" i="25"/>
  <c r="J21" i="25"/>
  <c r="J19" i="25"/>
  <c r="E19" i="25"/>
  <c r="F89" i="25"/>
  <c r="F62" i="25"/>
  <c r="J18" i="25"/>
  <c r="J16" i="25"/>
  <c r="J87" i="25"/>
  <c r="J60" i="25"/>
  <c r="E7" i="25"/>
  <c r="E79" i="25"/>
  <c r="E52" i="25"/>
  <c r="J41" i="24"/>
  <c r="J40" i="24"/>
  <c r="AY83" i="1"/>
  <c r="J39" i="24"/>
  <c r="AX83" i="1"/>
  <c r="BI142" i="24"/>
  <c r="BH142" i="24"/>
  <c r="BG142" i="24"/>
  <c r="BF142" i="24"/>
  <c r="T142" i="24"/>
  <c r="R142" i="24"/>
  <c r="P142" i="24"/>
  <c r="BK142" i="24"/>
  <c r="J142" i="24"/>
  <c r="BE142" i="24"/>
  <c r="BI140" i="24"/>
  <c r="BH140" i="24"/>
  <c r="BG140" i="24"/>
  <c r="BF140" i="24"/>
  <c r="T140" i="24"/>
  <c r="R140" i="24"/>
  <c r="P140" i="24"/>
  <c r="BK140" i="24"/>
  <c r="J140" i="24"/>
  <c r="BE140" i="24"/>
  <c r="BI138" i="24"/>
  <c r="BH138" i="24"/>
  <c r="BG138" i="24"/>
  <c r="BF138" i="24"/>
  <c r="T138" i="24"/>
  <c r="T137" i="24"/>
  <c r="R138" i="24"/>
  <c r="R137" i="24"/>
  <c r="P138" i="24"/>
  <c r="P137" i="24"/>
  <c r="BK138" i="24"/>
  <c r="BK137" i="24"/>
  <c r="J137" i="24"/>
  <c r="J138" i="24"/>
  <c r="BE138" i="24"/>
  <c r="J70" i="24"/>
  <c r="BI135" i="24"/>
  <c r="BH135" i="24"/>
  <c r="BG135" i="24"/>
  <c r="BF135" i="24"/>
  <c r="T135" i="24"/>
  <c r="R135" i="24"/>
  <c r="P135" i="24"/>
  <c r="BK135" i="24"/>
  <c r="J135" i="24"/>
  <c r="BE135" i="24"/>
  <c r="BI133" i="24"/>
  <c r="BH133" i="24"/>
  <c r="BG133" i="24"/>
  <c r="BF133" i="24"/>
  <c r="T133" i="24"/>
  <c r="T132" i="24"/>
  <c r="R133" i="24"/>
  <c r="R132" i="24"/>
  <c r="P133" i="24"/>
  <c r="P132" i="24"/>
  <c r="BK133" i="24"/>
  <c r="BK132" i="24"/>
  <c r="J132" i="24"/>
  <c r="J133" i="24"/>
  <c r="BE133" i="24"/>
  <c r="J69" i="24"/>
  <c r="BI129" i="24"/>
  <c r="BH129" i="24"/>
  <c r="BG129" i="24"/>
  <c r="BF129" i="24"/>
  <c r="T129" i="24"/>
  <c r="R129" i="24"/>
  <c r="P129" i="24"/>
  <c r="BK129" i="24"/>
  <c r="J129" i="24"/>
  <c r="BE129" i="24"/>
  <c r="BI127" i="24"/>
  <c r="BH127" i="24"/>
  <c r="BG127" i="24"/>
  <c r="BF127" i="24"/>
  <c r="T127" i="24"/>
  <c r="R127" i="24"/>
  <c r="P127" i="24"/>
  <c r="BK127" i="24"/>
  <c r="J127" i="24"/>
  <c r="BE127" i="24"/>
  <c r="BI126" i="24"/>
  <c r="BH126" i="24"/>
  <c r="BG126" i="24"/>
  <c r="BF126" i="24"/>
  <c r="T126" i="24"/>
  <c r="R126" i="24"/>
  <c r="P126" i="24"/>
  <c r="BK126" i="24"/>
  <c r="J126" i="24"/>
  <c r="BE126" i="24"/>
  <c r="BI125" i="24"/>
  <c r="BH125" i="24"/>
  <c r="BG125" i="24"/>
  <c r="BF125" i="24"/>
  <c r="T125" i="24"/>
  <c r="R125" i="24"/>
  <c r="P125" i="24"/>
  <c r="BK125" i="24"/>
  <c r="J125" i="24"/>
  <c r="BE125" i="24"/>
  <c r="BI124" i="24"/>
  <c r="BH124" i="24"/>
  <c r="BG124" i="24"/>
  <c r="BF124" i="24"/>
  <c r="T124" i="24"/>
  <c r="R124" i="24"/>
  <c r="P124" i="24"/>
  <c r="BK124" i="24"/>
  <c r="J124" i="24"/>
  <c r="BE124" i="24"/>
  <c r="BI122" i="24"/>
  <c r="BH122" i="24"/>
  <c r="BG122" i="24"/>
  <c r="BF122" i="24"/>
  <c r="T122" i="24"/>
  <c r="R122" i="24"/>
  <c r="P122" i="24"/>
  <c r="BK122" i="24"/>
  <c r="J122" i="24"/>
  <c r="BE122" i="24"/>
  <c r="BI118" i="24"/>
  <c r="BH118" i="24"/>
  <c r="BG118" i="24"/>
  <c r="BF118" i="24"/>
  <c r="T118" i="24"/>
  <c r="R118" i="24"/>
  <c r="P118" i="24"/>
  <c r="BK118" i="24"/>
  <c r="J118" i="24"/>
  <c r="BE118" i="24"/>
  <c r="BI117" i="24"/>
  <c r="BH117" i="24"/>
  <c r="BG117" i="24"/>
  <c r="BF117" i="24"/>
  <c r="T117" i="24"/>
  <c r="R117" i="24"/>
  <c r="P117" i="24"/>
  <c r="BK117" i="24"/>
  <c r="J117" i="24"/>
  <c r="BE117" i="24"/>
  <c r="BI115" i="24"/>
  <c r="BH115" i="24"/>
  <c r="BG115" i="24"/>
  <c r="BF115" i="24"/>
  <c r="T115" i="24"/>
  <c r="R115" i="24"/>
  <c r="P115" i="24"/>
  <c r="BK115" i="24"/>
  <c r="J115" i="24"/>
  <c r="BE115" i="24"/>
  <c r="BI111" i="24"/>
  <c r="BH111" i="24"/>
  <c r="BG111" i="24"/>
  <c r="BF111" i="24"/>
  <c r="T111" i="24"/>
  <c r="R111" i="24"/>
  <c r="P111" i="24"/>
  <c r="BK111" i="24"/>
  <c r="J111" i="24"/>
  <c r="BE111" i="24"/>
  <c r="BI108" i="24"/>
  <c r="BH108" i="24"/>
  <c r="BG108" i="24"/>
  <c r="BF108" i="24"/>
  <c r="T108" i="24"/>
  <c r="R108" i="24"/>
  <c r="P108" i="24"/>
  <c r="BK108" i="24"/>
  <c r="J108" i="24"/>
  <c r="BE108" i="24"/>
  <c r="BI105" i="24"/>
  <c r="BH105" i="24"/>
  <c r="BG105" i="24"/>
  <c r="BF105" i="24"/>
  <c r="T105" i="24"/>
  <c r="R105" i="24"/>
  <c r="P105" i="24"/>
  <c r="BK105" i="24"/>
  <c r="J105" i="24"/>
  <c r="BE105" i="24"/>
  <c r="BI102" i="24"/>
  <c r="BH102" i="24"/>
  <c r="BG102" i="24"/>
  <c r="BF102" i="24"/>
  <c r="T102" i="24"/>
  <c r="R102" i="24"/>
  <c r="P102" i="24"/>
  <c r="BK102" i="24"/>
  <c r="J102" i="24"/>
  <c r="BE102" i="24"/>
  <c r="BI99" i="24"/>
  <c r="BH99" i="24"/>
  <c r="BG99" i="24"/>
  <c r="BF99" i="24"/>
  <c r="T99" i="24"/>
  <c r="R99" i="24"/>
  <c r="P99" i="24"/>
  <c r="BK99" i="24"/>
  <c r="J99" i="24"/>
  <c r="BE99" i="24"/>
  <c r="BI96" i="24"/>
  <c r="F41" i="24"/>
  <c r="BD83" i="1"/>
  <c r="BH96" i="24"/>
  <c r="F40" i="24"/>
  <c r="BC83" i="1"/>
  <c r="BG96" i="24"/>
  <c r="F39" i="24"/>
  <c r="BB83" i="1"/>
  <c r="BF96" i="24"/>
  <c r="J38" i="24"/>
  <c r="AW83" i="1"/>
  <c r="F38" i="24"/>
  <c r="BA83" i="1"/>
  <c r="T96" i="24"/>
  <c r="T95" i="24"/>
  <c r="T94" i="24"/>
  <c r="R96" i="24"/>
  <c r="R95" i="24"/>
  <c r="R94" i="24"/>
  <c r="P96" i="24"/>
  <c r="P95" i="24"/>
  <c r="P94" i="24"/>
  <c r="AU83" i="1"/>
  <c r="BK96" i="24"/>
  <c r="BK95" i="24"/>
  <c r="J95" i="24"/>
  <c r="BK94" i="24"/>
  <c r="J94" i="24"/>
  <c r="J67" i="24"/>
  <c r="J34" i="24"/>
  <c r="AG83" i="1"/>
  <c r="J96" i="24"/>
  <c r="BE96" i="24"/>
  <c r="J37" i="24"/>
  <c r="AV83" i="1"/>
  <c r="F37" i="24"/>
  <c r="AZ83" i="1"/>
  <c r="J68" i="24"/>
  <c r="F88" i="24"/>
  <c r="E86" i="24"/>
  <c r="F60" i="24"/>
  <c r="E58" i="24"/>
  <c r="J43" i="24"/>
  <c r="J28" i="24"/>
  <c r="E28" i="24"/>
  <c r="J91" i="24"/>
  <c r="J63" i="24"/>
  <c r="J27" i="24"/>
  <c r="J25" i="24"/>
  <c r="E25" i="24"/>
  <c r="J90" i="24"/>
  <c r="J62" i="24"/>
  <c r="J24" i="24"/>
  <c r="J22" i="24"/>
  <c r="E22" i="24"/>
  <c r="F91" i="24"/>
  <c r="F63" i="24"/>
  <c r="J21" i="24"/>
  <c r="J19" i="24"/>
  <c r="E19" i="24"/>
  <c r="F90" i="24"/>
  <c r="F62" i="24"/>
  <c r="J18" i="24"/>
  <c r="J16" i="24"/>
  <c r="J88" i="24"/>
  <c r="J60" i="24"/>
  <c r="E7" i="24"/>
  <c r="E80" i="24"/>
  <c r="E52" i="24"/>
  <c r="J41" i="23"/>
  <c r="J40" i="23"/>
  <c r="AY82" i="1"/>
  <c r="J39" i="23"/>
  <c r="AX82" i="1"/>
  <c r="BI106" i="23"/>
  <c r="BH106" i="23"/>
  <c r="BG106" i="23"/>
  <c r="BF106" i="23"/>
  <c r="T106" i="23"/>
  <c r="R106" i="23"/>
  <c r="P106" i="23"/>
  <c r="BK106" i="23"/>
  <c r="J106" i="23"/>
  <c r="BE106" i="23"/>
  <c r="BI104" i="23"/>
  <c r="BH104" i="23"/>
  <c r="BG104" i="23"/>
  <c r="BF104" i="23"/>
  <c r="T104" i="23"/>
  <c r="T103" i="23"/>
  <c r="R104" i="23"/>
  <c r="R103" i="23"/>
  <c r="P104" i="23"/>
  <c r="P103" i="23"/>
  <c r="BK104" i="23"/>
  <c r="BK103" i="23"/>
  <c r="J103" i="23"/>
  <c r="J104" i="23"/>
  <c r="BE104" i="23"/>
  <c r="J70" i="23"/>
  <c r="BI101" i="23"/>
  <c r="BH101" i="23"/>
  <c r="BG101" i="23"/>
  <c r="BF101" i="23"/>
  <c r="T101" i="23"/>
  <c r="R101" i="23"/>
  <c r="P101" i="23"/>
  <c r="BK101" i="23"/>
  <c r="J101" i="23"/>
  <c r="BE101" i="23"/>
  <c r="BI99" i="23"/>
  <c r="BH99" i="23"/>
  <c r="BG99" i="23"/>
  <c r="BF99" i="23"/>
  <c r="T99" i="23"/>
  <c r="T98" i="23"/>
  <c r="R99" i="23"/>
  <c r="R98" i="23"/>
  <c r="P99" i="23"/>
  <c r="P98" i="23"/>
  <c r="BK99" i="23"/>
  <c r="BK98" i="23"/>
  <c r="J98" i="23"/>
  <c r="J99" i="23"/>
  <c r="BE99" i="23"/>
  <c r="J69" i="23"/>
  <c r="BI97" i="23"/>
  <c r="BH97" i="23"/>
  <c r="BG97" i="23"/>
  <c r="BF97" i="23"/>
  <c r="T97" i="23"/>
  <c r="R97" i="23"/>
  <c r="P97" i="23"/>
  <c r="BK97" i="23"/>
  <c r="J97" i="23"/>
  <c r="BE97" i="23"/>
  <c r="BI96" i="23"/>
  <c r="F41" i="23"/>
  <c r="BD82" i="1"/>
  <c r="BH96" i="23"/>
  <c r="F40" i="23"/>
  <c r="BC82" i="1"/>
  <c r="BG96" i="23"/>
  <c r="F39" i="23"/>
  <c r="BB82" i="1"/>
  <c r="BF96" i="23"/>
  <c r="J38" i="23"/>
  <c r="AW82" i="1"/>
  <c r="F38" i="23"/>
  <c r="BA82" i="1"/>
  <c r="T96" i="23"/>
  <c r="T95" i="23"/>
  <c r="T94" i="23"/>
  <c r="R96" i="23"/>
  <c r="R95" i="23"/>
  <c r="R94" i="23"/>
  <c r="P96" i="23"/>
  <c r="P95" i="23"/>
  <c r="P94" i="23"/>
  <c r="AU82" i="1"/>
  <c r="BK96" i="23"/>
  <c r="BK95" i="23"/>
  <c r="J95" i="23"/>
  <c r="BK94" i="23"/>
  <c r="J94" i="23"/>
  <c r="J67" i="23"/>
  <c r="J34" i="23"/>
  <c r="AG82" i="1"/>
  <c r="J96" i="23"/>
  <c r="BE96" i="23"/>
  <c r="J37" i="23"/>
  <c r="AV82" i="1"/>
  <c r="F37" i="23"/>
  <c r="AZ82" i="1"/>
  <c r="J68" i="23"/>
  <c r="F88" i="23"/>
  <c r="E86" i="23"/>
  <c r="F60" i="23"/>
  <c r="E58" i="23"/>
  <c r="J43" i="23"/>
  <c r="J28" i="23"/>
  <c r="E28" i="23"/>
  <c r="J91" i="23"/>
  <c r="J63" i="23"/>
  <c r="J27" i="23"/>
  <c r="J25" i="23"/>
  <c r="E25" i="23"/>
  <c r="J90" i="23"/>
  <c r="J62" i="23"/>
  <c r="J24" i="23"/>
  <c r="J22" i="23"/>
  <c r="E22" i="23"/>
  <c r="F91" i="23"/>
  <c r="F63" i="23"/>
  <c r="J21" i="23"/>
  <c r="J19" i="23"/>
  <c r="E19" i="23"/>
  <c r="F90" i="23"/>
  <c r="F62" i="23"/>
  <c r="J18" i="23"/>
  <c r="J16" i="23"/>
  <c r="J88" i="23"/>
  <c r="J60" i="23"/>
  <c r="E7" i="23"/>
  <c r="E80" i="23"/>
  <c r="E52" i="23"/>
  <c r="J41" i="22"/>
  <c r="J40" i="22"/>
  <c r="AY81" i="1"/>
  <c r="J39" i="22"/>
  <c r="AX81" i="1"/>
  <c r="BI157" i="22"/>
  <c r="BH157" i="22"/>
  <c r="BG157" i="22"/>
  <c r="BF157" i="22"/>
  <c r="T157" i="22"/>
  <c r="R157" i="22"/>
  <c r="P157" i="22"/>
  <c r="BK157" i="22"/>
  <c r="J157" i="22"/>
  <c r="BE157" i="22"/>
  <c r="BI154" i="22"/>
  <c r="BH154" i="22"/>
  <c r="BG154" i="22"/>
  <c r="BF154" i="22"/>
  <c r="T154" i="22"/>
  <c r="T153" i="22"/>
  <c r="R154" i="22"/>
  <c r="R153" i="22"/>
  <c r="P154" i="22"/>
  <c r="P153" i="22"/>
  <c r="BK154" i="22"/>
  <c r="BK153" i="22"/>
  <c r="J153" i="22"/>
  <c r="J154" i="22"/>
  <c r="BE154" i="22"/>
  <c r="J73" i="22"/>
  <c r="BI152" i="22"/>
  <c r="BH152" i="22"/>
  <c r="BG152" i="22"/>
  <c r="BF152" i="22"/>
  <c r="T152" i="22"/>
  <c r="T151" i="22"/>
  <c r="R152" i="22"/>
  <c r="R151" i="22"/>
  <c r="P152" i="22"/>
  <c r="P151" i="22"/>
  <c r="BK152" i="22"/>
  <c r="BK151" i="22"/>
  <c r="J151" i="22"/>
  <c r="J152" i="22"/>
  <c r="BE152" i="22"/>
  <c r="J72" i="22"/>
  <c r="BI150" i="22"/>
  <c r="BH150" i="22"/>
  <c r="BG150" i="22"/>
  <c r="BF150" i="22"/>
  <c r="T150" i="22"/>
  <c r="R150" i="22"/>
  <c r="P150" i="22"/>
  <c r="BK150" i="22"/>
  <c r="J150" i="22"/>
  <c r="BE150" i="22"/>
  <c r="BI147" i="22"/>
  <c r="BH147" i="22"/>
  <c r="BG147" i="22"/>
  <c r="BF147" i="22"/>
  <c r="T147" i="22"/>
  <c r="R147" i="22"/>
  <c r="P147" i="22"/>
  <c r="BK147" i="22"/>
  <c r="J147" i="22"/>
  <c r="BE147" i="22"/>
  <c r="BI144" i="22"/>
  <c r="BH144" i="22"/>
  <c r="BG144" i="22"/>
  <c r="BF144" i="22"/>
  <c r="T144" i="22"/>
  <c r="T143" i="22"/>
  <c r="R144" i="22"/>
  <c r="R143" i="22"/>
  <c r="P144" i="22"/>
  <c r="P143" i="22"/>
  <c r="BK144" i="22"/>
  <c r="BK143" i="22"/>
  <c r="J143" i="22"/>
  <c r="J144" i="22"/>
  <c r="BE144" i="22"/>
  <c r="J71" i="22"/>
  <c r="BI140" i="22"/>
  <c r="BH140" i="22"/>
  <c r="BG140" i="22"/>
  <c r="BF140" i="22"/>
  <c r="T140" i="22"/>
  <c r="R140" i="22"/>
  <c r="P140" i="22"/>
  <c r="BK140" i="22"/>
  <c r="J140" i="22"/>
  <c r="BE140" i="22"/>
  <c r="BI139" i="22"/>
  <c r="BH139" i="22"/>
  <c r="BG139" i="22"/>
  <c r="BF139" i="22"/>
  <c r="T139" i="22"/>
  <c r="T138" i="22"/>
  <c r="R139" i="22"/>
  <c r="R138" i="22"/>
  <c r="P139" i="22"/>
  <c r="P138" i="22"/>
  <c r="BK139" i="22"/>
  <c r="BK138" i="22"/>
  <c r="J138" i="22"/>
  <c r="J139" i="22"/>
  <c r="BE139" i="22"/>
  <c r="J70" i="22"/>
  <c r="BI136" i="22"/>
  <c r="BH136" i="22"/>
  <c r="BG136" i="22"/>
  <c r="BF136" i="22"/>
  <c r="T136" i="22"/>
  <c r="R136" i="22"/>
  <c r="P136" i="22"/>
  <c r="BK136" i="22"/>
  <c r="J136" i="22"/>
  <c r="BE136" i="22"/>
  <c r="BI133" i="22"/>
  <c r="BH133" i="22"/>
  <c r="BG133" i="22"/>
  <c r="BF133" i="22"/>
  <c r="T133" i="22"/>
  <c r="R133" i="22"/>
  <c r="P133" i="22"/>
  <c r="BK133" i="22"/>
  <c r="J133" i="22"/>
  <c r="BE133" i="22"/>
  <c r="BI130" i="22"/>
  <c r="BH130" i="22"/>
  <c r="BG130" i="22"/>
  <c r="BF130" i="22"/>
  <c r="T130" i="22"/>
  <c r="R130" i="22"/>
  <c r="P130" i="22"/>
  <c r="BK130" i="22"/>
  <c r="J130" i="22"/>
  <c r="BE130" i="22"/>
  <c r="BI127" i="22"/>
  <c r="BH127" i="22"/>
  <c r="BG127" i="22"/>
  <c r="BF127" i="22"/>
  <c r="T127" i="22"/>
  <c r="T126" i="22"/>
  <c r="R127" i="22"/>
  <c r="R126" i="22"/>
  <c r="P127" i="22"/>
  <c r="P126" i="22"/>
  <c r="BK127" i="22"/>
  <c r="BK126" i="22"/>
  <c r="J126" i="22"/>
  <c r="J127" i="22"/>
  <c r="BE127" i="22"/>
  <c r="J69" i="22"/>
  <c r="BI125" i="22"/>
  <c r="BH125" i="22"/>
  <c r="BG125" i="22"/>
  <c r="BF125" i="22"/>
  <c r="T125" i="22"/>
  <c r="R125" i="22"/>
  <c r="P125" i="22"/>
  <c r="BK125" i="22"/>
  <c r="J125" i="22"/>
  <c r="BE125" i="22"/>
  <c r="BI122" i="22"/>
  <c r="BH122" i="22"/>
  <c r="BG122" i="22"/>
  <c r="BF122" i="22"/>
  <c r="T122" i="22"/>
  <c r="R122" i="22"/>
  <c r="P122" i="22"/>
  <c r="BK122" i="22"/>
  <c r="J122" i="22"/>
  <c r="BE122" i="22"/>
  <c r="BI118" i="22"/>
  <c r="BH118" i="22"/>
  <c r="BG118" i="22"/>
  <c r="BF118" i="22"/>
  <c r="T118" i="22"/>
  <c r="R118" i="22"/>
  <c r="P118" i="22"/>
  <c r="BK118" i="22"/>
  <c r="J118" i="22"/>
  <c r="BE118" i="22"/>
  <c r="BI117" i="22"/>
  <c r="BH117" i="22"/>
  <c r="BG117" i="22"/>
  <c r="BF117" i="22"/>
  <c r="T117" i="22"/>
  <c r="R117" i="22"/>
  <c r="P117" i="22"/>
  <c r="BK117" i="22"/>
  <c r="J117" i="22"/>
  <c r="BE117" i="22"/>
  <c r="BI116" i="22"/>
  <c r="BH116" i="22"/>
  <c r="BG116" i="22"/>
  <c r="BF116" i="22"/>
  <c r="T116" i="22"/>
  <c r="R116" i="22"/>
  <c r="P116" i="22"/>
  <c r="BK116" i="22"/>
  <c r="J116" i="22"/>
  <c r="BE116" i="22"/>
  <c r="BI113" i="22"/>
  <c r="BH113" i="22"/>
  <c r="BG113" i="22"/>
  <c r="BF113" i="22"/>
  <c r="T113" i="22"/>
  <c r="R113" i="22"/>
  <c r="P113" i="22"/>
  <c r="BK113" i="22"/>
  <c r="J113" i="22"/>
  <c r="BE113" i="22"/>
  <c r="BI110" i="22"/>
  <c r="BH110" i="22"/>
  <c r="BG110" i="22"/>
  <c r="BF110" i="22"/>
  <c r="T110" i="22"/>
  <c r="R110" i="22"/>
  <c r="P110" i="22"/>
  <c r="BK110" i="22"/>
  <c r="J110" i="22"/>
  <c r="BE110" i="22"/>
  <c r="BI106" i="22"/>
  <c r="BH106" i="22"/>
  <c r="BG106" i="22"/>
  <c r="BF106" i="22"/>
  <c r="T106" i="22"/>
  <c r="R106" i="22"/>
  <c r="P106" i="22"/>
  <c r="BK106" i="22"/>
  <c r="J106" i="22"/>
  <c r="BE106" i="22"/>
  <c r="BI103" i="22"/>
  <c r="BH103" i="22"/>
  <c r="BG103" i="22"/>
  <c r="BF103" i="22"/>
  <c r="T103" i="22"/>
  <c r="R103" i="22"/>
  <c r="P103" i="22"/>
  <c r="BK103" i="22"/>
  <c r="J103" i="22"/>
  <c r="BE103" i="22"/>
  <c r="BI99" i="22"/>
  <c r="F41" i="22"/>
  <c r="BD81" i="1"/>
  <c r="BH99" i="22"/>
  <c r="F40" i="22"/>
  <c r="BC81" i="1"/>
  <c r="BG99" i="22"/>
  <c r="F39" i="22"/>
  <c r="BB81" i="1"/>
  <c r="BF99" i="22"/>
  <c r="J38" i="22"/>
  <c r="AW81" i="1"/>
  <c r="F38" i="22"/>
  <c r="BA81" i="1"/>
  <c r="T99" i="22"/>
  <c r="T98" i="22"/>
  <c r="T97" i="22"/>
  <c r="R99" i="22"/>
  <c r="R98" i="22"/>
  <c r="R97" i="22"/>
  <c r="P99" i="22"/>
  <c r="P98" i="22"/>
  <c r="P97" i="22"/>
  <c r="AU81" i="1"/>
  <c r="BK99" i="22"/>
  <c r="BK98" i="22"/>
  <c r="J98" i="22"/>
  <c r="BK97" i="22"/>
  <c r="J97" i="22"/>
  <c r="J67" i="22"/>
  <c r="J34" i="22"/>
  <c r="AG81" i="1"/>
  <c r="J99" i="22"/>
  <c r="BE99" i="22"/>
  <c r="J37" i="22"/>
  <c r="AV81" i="1"/>
  <c r="F37" i="22"/>
  <c r="AZ81" i="1"/>
  <c r="J68" i="22"/>
  <c r="F91" i="22"/>
  <c r="E89" i="22"/>
  <c r="F60" i="22"/>
  <c r="E58" i="22"/>
  <c r="J43" i="22"/>
  <c r="J28" i="22"/>
  <c r="E28" i="22"/>
  <c r="J94" i="22"/>
  <c r="J63" i="22"/>
  <c r="J27" i="22"/>
  <c r="J25" i="22"/>
  <c r="E25" i="22"/>
  <c r="J93" i="22"/>
  <c r="J62" i="22"/>
  <c r="J24" i="22"/>
  <c r="J22" i="22"/>
  <c r="E22" i="22"/>
  <c r="F94" i="22"/>
  <c r="F63" i="22"/>
  <c r="J21" i="22"/>
  <c r="J19" i="22"/>
  <c r="E19" i="22"/>
  <c r="F93" i="22"/>
  <c r="F62" i="22"/>
  <c r="J18" i="22"/>
  <c r="J16" i="22"/>
  <c r="J91" i="22"/>
  <c r="J60" i="22"/>
  <c r="E7" i="22"/>
  <c r="E83" i="22"/>
  <c r="E52" i="22"/>
  <c r="J41" i="21"/>
  <c r="J40" i="21"/>
  <c r="AY80" i="1"/>
  <c r="J39" i="21"/>
  <c r="AX80" i="1"/>
  <c r="BI146" i="21"/>
  <c r="BH146" i="21"/>
  <c r="BG146" i="21"/>
  <c r="BF146" i="21"/>
  <c r="T146" i="21"/>
  <c r="R146" i="21"/>
  <c r="P146" i="21"/>
  <c r="BK146" i="21"/>
  <c r="J146" i="21"/>
  <c r="BE146" i="21"/>
  <c r="BI142" i="21"/>
  <c r="BH142" i="21"/>
  <c r="BG142" i="21"/>
  <c r="BF142" i="21"/>
  <c r="T142" i="21"/>
  <c r="R142" i="21"/>
  <c r="P142" i="21"/>
  <c r="BK142" i="21"/>
  <c r="J142" i="21"/>
  <c r="BE142" i="21"/>
  <c r="BI138" i="21"/>
  <c r="BH138" i="21"/>
  <c r="BG138" i="21"/>
  <c r="BF138" i="21"/>
  <c r="T138" i="21"/>
  <c r="T137" i="21"/>
  <c r="R138" i="21"/>
  <c r="R137" i="21"/>
  <c r="P138" i="21"/>
  <c r="P137" i="21"/>
  <c r="BK138" i="21"/>
  <c r="BK137" i="21"/>
  <c r="J137" i="21"/>
  <c r="J138" i="21"/>
  <c r="BE138" i="21"/>
  <c r="J72" i="21"/>
  <c r="BI133" i="21"/>
  <c r="BH133" i="21"/>
  <c r="BG133" i="21"/>
  <c r="BF133" i="21"/>
  <c r="T133" i="21"/>
  <c r="T132" i="21"/>
  <c r="R133" i="21"/>
  <c r="R132" i="21"/>
  <c r="P133" i="21"/>
  <c r="P132" i="21"/>
  <c r="BK133" i="21"/>
  <c r="BK132" i="21"/>
  <c r="J132" i="21"/>
  <c r="J133" i="21"/>
  <c r="BE133" i="21"/>
  <c r="J71" i="21"/>
  <c r="BI130" i="21"/>
  <c r="BH130" i="21"/>
  <c r="BG130" i="21"/>
  <c r="BF130" i="21"/>
  <c r="T130" i="21"/>
  <c r="T129" i="21"/>
  <c r="R130" i="21"/>
  <c r="R129" i="21"/>
  <c r="P130" i="21"/>
  <c r="P129" i="21"/>
  <c r="BK130" i="21"/>
  <c r="BK129" i="21"/>
  <c r="J129" i="21"/>
  <c r="J130" i="21"/>
  <c r="BE130" i="21"/>
  <c r="J70" i="21"/>
  <c r="BI125" i="21"/>
  <c r="BH125" i="21"/>
  <c r="BG125" i="21"/>
  <c r="BF125" i="21"/>
  <c r="T125" i="21"/>
  <c r="R125" i="21"/>
  <c r="P125" i="21"/>
  <c r="BK125" i="21"/>
  <c r="J125" i="21"/>
  <c r="BE125" i="21"/>
  <c r="BI121" i="21"/>
  <c r="BH121" i="21"/>
  <c r="BG121" i="21"/>
  <c r="BF121" i="21"/>
  <c r="T121" i="21"/>
  <c r="R121" i="21"/>
  <c r="P121" i="21"/>
  <c r="BK121" i="21"/>
  <c r="J121" i="21"/>
  <c r="BE121" i="21"/>
  <c r="BI117" i="21"/>
  <c r="BH117" i="21"/>
  <c r="BG117" i="21"/>
  <c r="BF117" i="21"/>
  <c r="T117" i="21"/>
  <c r="R117" i="21"/>
  <c r="P117" i="21"/>
  <c r="BK117" i="21"/>
  <c r="J117" i="21"/>
  <c r="BE117" i="21"/>
  <c r="BI113" i="21"/>
  <c r="BH113" i="21"/>
  <c r="BG113" i="21"/>
  <c r="BF113" i="21"/>
  <c r="T113" i="21"/>
  <c r="R113" i="21"/>
  <c r="P113" i="21"/>
  <c r="BK113" i="21"/>
  <c r="J113" i="21"/>
  <c r="BE113" i="21"/>
  <c r="BI110" i="21"/>
  <c r="BH110" i="21"/>
  <c r="BG110" i="21"/>
  <c r="BF110" i="21"/>
  <c r="T110" i="21"/>
  <c r="R110" i="21"/>
  <c r="P110" i="21"/>
  <c r="BK110" i="21"/>
  <c r="J110" i="21"/>
  <c r="BE110" i="21"/>
  <c r="BI108" i="21"/>
  <c r="BH108" i="21"/>
  <c r="BG108" i="21"/>
  <c r="BF108" i="21"/>
  <c r="T108" i="21"/>
  <c r="R108" i="21"/>
  <c r="P108" i="21"/>
  <c r="BK108" i="21"/>
  <c r="J108" i="21"/>
  <c r="BE108" i="21"/>
  <c r="BI107" i="21"/>
  <c r="BH107" i="21"/>
  <c r="BG107" i="21"/>
  <c r="BF107" i="21"/>
  <c r="T107" i="21"/>
  <c r="T106" i="21"/>
  <c r="R107" i="21"/>
  <c r="R106" i="21"/>
  <c r="P107" i="21"/>
  <c r="P106" i="21"/>
  <c r="BK107" i="21"/>
  <c r="BK106" i="21"/>
  <c r="J106" i="21"/>
  <c r="J107" i="21"/>
  <c r="BE107" i="21"/>
  <c r="J69" i="21"/>
  <c r="BI105" i="21"/>
  <c r="BH105" i="21"/>
  <c r="BG105" i="21"/>
  <c r="BF105" i="21"/>
  <c r="T105" i="21"/>
  <c r="R105" i="21"/>
  <c r="P105" i="21"/>
  <c r="BK105" i="21"/>
  <c r="J105" i="21"/>
  <c r="BE105" i="21"/>
  <c r="BI104" i="21"/>
  <c r="BH104" i="21"/>
  <c r="BG104" i="21"/>
  <c r="BF104" i="21"/>
  <c r="T104" i="21"/>
  <c r="R104" i="21"/>
  <c r="P104" i="21"/>
  <c r="BK104" i="21"/>
  <c r="J104" i="21"/>
  <c r="BE104" i="21"/>
  <c r="BI103" i="21"/>
  <c r="BH103" i="21"/>
  <c r="BG103" i="21"/>
  <c r="BF103" i="21"/>
  <c r="T103" i="21"/>
  <c r="R103" i="21"/>
  <c r="P103" i="21"/>
  <c r="BK103" i="21"/>
  <c r="J103" i="21"/>
  <c r="BE103" i="21"/>
  <c r="BI102" i="21"/>
  <c r="BH102" i="21"/>
  <c r="BG102" i="21"/>
  <c r="BF102" i="21"/>
  <c r="T102" i="21"/>
  <c r="R102" i="21"/>
  <c r="P102" i="21"/>
  <c r="BK102" i="21"/>
  <c r="J102" i="21"/>
  <c r="BE102" i="21"/>
  <c r="BI100" i="21"/>
  <c r="BH100" i="21"/>
  <c r="BG100" i="21"/>
  <c r="BF100" i="21"/>
  <c r="T100" i="21"/>
  <c r="R100" i="21"/>
  <c r="P100" i="21"/>
  <c r="BK100" i="21"/>
  <c r="J100" i="21"/>
  <c r="BE100" i="21"/>
  <c r="BI99" i="21"/>
  <c r="BH99" i="21"/>
  <c r="BG99" i="21"/>
  <c r="BF99" i="21"/>
  <c r="T99" i="21"/>
  <c r="R99" i="21"/>
  <c r="P99" i="21"/>
  <c r="BK99" i="21"/>
  <c r="J99" i="21"/>
  <c r="BE99" i="21"/>
  <c r="BI98" i="21"/>
  <c r="F41" i="21"/>
  <c r="BD80" i="1"/>
  <c r="BH98" i="21"/>
  <c r="F40" i="21"/>
  <c r="BC80" i="1"/>
  <c r="BG98" i="21"/>
  <c r="F39" i="21"/>
  <c r="BB80" i="1"/>
  <c r="BF98" i="21"/>
  <c r="J38" i="21"/>
  <c r="AW80" i="1"/>
  <c r="F38" i="21"/>
  <c r="BA80" i="1"/>
  <c r="T98" i="21"/>
  <c r="T97" i="21"/>
  <c r="T96" i="21"/>
  <c r="R98" i="21"/>
  <c r="R97" i="21"/>
  <c r="R96" i="21"/>
  <c r="P98" i="21"/>
  <c r="P97" i="21"/>
  <c r="P96" i="21"/>
  <c r="AU80" i="1"/>
  <c r="BK98" i="21"/>
  <c r="BK97" i="21"/>
  <c r="J97" i="21"/>
  <c r="BK96" i="21"/>
  <c r="J96" i="21"/>
  <c r="J67" i="21"/>
  <c r="J34" i="21"/>
  <c r="AG80" i="1"/>
  <c r="J98" i="21"/>
  <c r="BE98" i="21"/>
  <c r="J37" i="21"/>
  <c r="AV80" i="1"/>
  <c r="F37" i="21"/>
  <c r="AZ80" i="1"/>
  <c r="J68" i="21"/>
  <c r="F90" i="21"/>
  <c r="E88" i="21"/>
  <c r="F60" i="21"/>
  <c r="E58" i="21"/>
  <c r="J43" i="21"/>
  <c r="J28" i="21"/>
  <c r="E28" i="21"/>
  <c r="J93" i="21"/>
  <c r="J63" i="21"/>
  <c r="J27" i="21"/>
  <c r="J25" i="21"/>
  <c r="E25" i="21"/>
  <c r="J92" i="21"/>
  <c r="J62" i="21"/>
  <c r="J24" i="21"/>
  <c r="J22" i="21"/>
  <c r="E22" i="21"/>
  <c r="F93" i="21"/>
  <c r="F63" i="21"/>
  <c r="J21" i="21"/>
  <c r="J19" i="21"/>
  <c r="E19" i="21"/>
  <c r="F92" i="21"/>
  <c r="F62" i="21"/>
  <c r="J18" i="21"/>
  <c r="J16" i="21"/>
  <c r="J90" i="21"/>
  <c r="J60" i="21"/>
  <c r="E7" i="21"/>
  <c r="E82" i="21"/>
  <c r="E52" i="21"/>
  <c r="J41" i="20"/>
  <c r="J40" i="20"/>
  <c r="AY78" i="1"/>
  <c r="J39" i="20"/>
  <c r="AX78" i="1"/>
  <c r="BI256" i="20"/>
  <c r="BH256" i="20"/>
  <c r="BG256" i="20"/>
  <c r="BF256" i="20"/>
  <c r="T256" i="20"/>
  <c r="R256" i="20"/>
  <c r="P256" i="20"/>
  <c r="BK256" i="20"/>
  <c r="J256" i="20"/>
  <c r="BE256" i="20"/>
  <c r="BI255" i="20"/>
  <c r="BH255" i="20"/>
  <c r="BG255" i="20"/>
  <c r="BF255" i="20"/>
  <c r="T255" i="20"/>
  <c r="R255" i="20"/>
  <c r="P255" i="20"/>
  <c r="BK255" i="20"/>
  <c r="J255" i="20"/>
  <c r="BE255" i="20"/>
  <c r="BI254" i="20"/>
  <c r="BH254" i="20"/>
  <c r="BG254" i="20"/>
  <c r="BF254" i="20"/>
  <c r="T254" i="20"/>
  <c r="T253" i="20"/>
  <c r="R254" i="20"/>
  <c r="R253" i="20"/>
  <c r="P254" i="20"/>
  <c r="P253" i="20"/>
  <c r="BK254" i="20"/>
  <c r="BK253" i="20"/>
  <c r="J253" i="20"/>
  <c r="J254" i="20"/>
  <c r="BE254" i="20"/>
  <c r="J79" i="20"/>
  <c r="BI251" i="20"/>
  <c r="BH251" i="20"/>
  <c r="BG251" i="20"/>
  <c r="BF251" i="20"/>
  <c r="T251" i="20"/>
  <c r="T250" i="20"/>
  <c r="R251" i="20"/>
  <c r="R250" i="20"/>
  <c r="P251" i="20"/>
  <c r="P250" i="20"/>
  <c r="BK251" i="20"/>
  <c r="BK250" i="20"/>
  <c r="J250" i="20"/>
  <c r="J251" i="20"/>
  <c r="BE251" i="20"/>
  <c r="J78" i="20"/>
  <c r="BI249" i="20"/>
  <c r="BH249" i="20"/>
  <c r="BG249" i="20"/>
  <c r="BF249" i="20"/>
  <c r="T249" i="20"/>
  <c r="T248" i="20"/>
  <c r="R249" i="20"/>
  <c r="R248" i="20"/>
  <c r="P249" i="20"/>
  <c r="P248" i="20"/>
  <c r="BK249" i="20"/>
  <c r="BK248" i="20"/>
  <c r="J248" i="20"/>
  <c r="J249" i="20"/>
  <c r="BE249" i="20"/>
  <c r="J77" i="20"/>
  <c r="BI247" i="20"/>
  <c r="BH247" i="20"/>
  <c r="BG247" i="20"/>
  <c r="BF247" i="20"/>
  <c r="T247" i="20"/>
  <c r="R247" i="20"/>
  <c r="P247" i="20"/>
  <c r="BK247" i="20"/>
  <c r="J247" i="20"/>
  <c r="BE247" i="20"/>
  <c r="BI246" i="20"/>
  <c r="BH246" i="20"/>
  <c r="BG246" i="20"/>
  <c r="BF246" i="20"/>
  <c r="T246" i="20"/>
  <c r="R246" i="20"/>
  <c r="P246" i="20"/>
  <c r="BK246" i="20"/>
  <c r="J246" i="20"/>
  <c r="BE246" i="20"/>
  <c r="BI245" i="20"/>
  <c r="BH245" i="20"/>
  <c r="BG245" i="20"/>
  <c r="BF245" i="20"/>
  <c r="T245" i="20"/>
  <c r="T244" i="20"/>
  <c r="R245" i="20"/>
  <c r="R244" i="20"/>
  <c r="P245" i="20"/>
  <c r="P244" i="20"/>
  <c r="BK245" i="20"/>
  <c r="BK244" i="20"/>
  <c r="J244" i="20"/>
  <c r="J245" i="20"/>
  <c r="BE245" i="20"/>
  <c r="J76" i="20"/>
  <c r="BI243" i="20"/>
  <c r="BH243" i="20"/>
  <c r="BG243" i="20"/>
  <c r="BF243" i="20"/>
  <c r="T243" i="20"/>
  <c r="R243" i="20"/>
  <c r="P243" i="20"/>
  <c r="BK243" i="20"/>
  <c r="J243" i="20"/>
  <c r="BE243"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T238" i="20"/>
  <c r="R239" i="20"/>
  <c r="R238" i="20"/>
  <c r="P239" i="20"/>
  <c r="P238" i="20"/>
  <c r="BK239" i="20"/>
  <c r="BK238" i="20"/>
  <c r="J238" i="20"/>
  <c r="J239" i="20"/>
  <c r="BE239" i="20"/>
  <c r="J75"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c r="BI234" i="20"/>
  <c r="BH234" i="20"/>
  <c r="BG234" i="20"/>
  <c r="BF234" i="20"/>
  <c r="T234" i="20"/>
  <c r="T233" i="20"/>
  <c r="R234" i="20"/>
  <c r="R233" i="20"/>
  <c r="P234" i="20"/>
  <c r="P233" i="20"/>
  <c r="BK234" i="20"/>
  <c r="BK233" i="20"/>
  <c r="J233" i="20"/>
  <c r="J234" i="20"/>
  <c r="BE234" i="20"/>
  <c r="J74" i="20"/>
  <c r="BI232" i="20"/>
  <c r="BH232" i="20"/>
  <c r="BG232" i="20"/>
  <c r="BF232" i="20"/>
  <c r="T232" i="20"/>
  <c r="R232" i="20"/>
  <c r="P232" i="20"/>
  <c r="BK232" i="20"/>
  <c r="J232" i="20"/>
  <c r="BE232" i="20"/>
  <c r="BI231" i="20"/>
  <c r="BH231" i="20"/>
  <c r="BG231" i="20"/>
  <c r="BF231" i="20"/>
  <c r="T231" i="20"/>
  <c r="T230" i="20"/>
  <c r="R231" i="20"/>
  <c r="R230" i="20"/>
  <c r="P231" i="20"/>
  <c r="P230" i="20"/>
  <c r="BK231" i="20"/>
  <c r="BK230" i="20"/>
  <c r="J230" i="20"/>
  <c r="J231" i="20"/>
  <c r="BE231" i="20"/>
  <c r="J73" i="20"/>
  <c r="BI229" i="20"/>
  <c r="BH229" i="20"/>
  <c r="BG229" i="20"/>
  <c r="BF229" i="20"/>
  <c r="T229" i="20"/>
  <c r="R229" i="20"/>
  <c r="P229" i="20"/>
  <c r="BK229" i="20"/>
  <c r="J229" i="20"/>
  <c r="BE229" i="20"/>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c r="BI217" i="20"/>
  <c r="BH217" i="20"/>
  <c r="BG217" i="20"/>
  <c r="BF217" i="20"/>
  <c r="T217" i="20"/>
  <c r="R217" i="20"/>
  <c r="P217" i="20"/>
  <c r="BK217" i="20"/>
  <c r="J217" i="20"/>
  <c r="BE217" i="20"/>
  <c r="BI216" i="20"/>
  <c r="BH216" i="20"/>
  <c r="BG216" i="20"/>
  <c r="BF216" i="20"/>
  <c r="T216" i="20"/>
  <c r="R216" i="20"/>
  <c r="P216" i="20"/>
  <c r="BK216" i="20"/>
  <c r="J216" i="20"/>
  <c r="BE216" i="20"/>
  <c r="BI215" i="20"/>
  <c r="BH215" i="20"/>
  <c r="BG215" i="20"/>
  <c r="BF215" i="20"/>
  <c r="T215" i="20"/>
  <c r="R215" i="20"/>
  <c r="P215" i="20"/>
  <c r="BK215" i="20"/>
  <c r="J215" i="20"/>
  <c r="BE215" i="20"/>
  <c r="BI214" i="20"/>
  <c r="BH214" i="20"/>
  <c r="BG214" i="20"/>
  <c r="BF214" i="20"/>
  <c r="T214" i="20"/>
  <c r="R214" i="20"/>
  <c r="P214" i="20"/>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J211" i="20"/>
  <c r="BE211" i="20"/>
  <c r="BI210" i="20"/>
  <c r="BH210" i="20"/>
  <c r="BG210" i="20"/>
  <c r="BF210" i="20"/>
  <c r="T210" i="20"/>
  <c r="R210" i="20"/>
  <c r="P210" i="20"/>
  <c r="BK210" i="20"/>
  <c r="J210" i="20"/>
  <c r="BE210" i="20"/>
  <c r="BI209" i="20"/>
  <c r="BH209" i="20"/>
  <c r="BG209" i="20"/>
  <c r="BF209" i="20"/>
  <c r="T209" i="20"/>
  <c r="R209" i="20"/>
  <c r="P209" i="20"/>
  <c r="BK209" i="20"/>
  <c r="J209" i="20"/>
  <c r="BE209"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c r="BI200" i="20"/>
  <c r="BH200" i="20"/>
  <c r="BG200" i="20"/>
  <c r="BF200" i="20"/>
  <c r="T200" i="20"/>
  <c r="R200" i="20"/>
  <c r="P200" i="20"/>
  <c r="BK200" i="20"/>
  <c r="J200" i="20"/>
  <c r="BE200" i="20"/>
  <c r="BI199" i="20"/>
  <c r="BH199" i="20"/>
  <c r="BG199" i="20"/>
  <c r="BF199" i="20"/>
  <c r="T199" i="20"/>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c r="BI196" i="20"/>
  <c r="BH196" i="20"/>
  <c r="BG196" i="20"/>
  <c r="BF196" i="20"/>
  <c r="T196" i="20"/>
  <c r="R196" i="20"/>
  <c r="P196" i="20"/>
  <c r="BK196" i="20"/>
  <c r="J196" i="20"/>
  <c r="BE196" i="20"/>
  <c r="BI195" i="20"/>
  <c r="BH195" i="20"/>
  <c r="BG195" i="20"/>
  <c r="BF195" i="20"/>
  <c r="T195" i="20"/>
  <c r="R195" i="20"/>
  <c r="P195" i="20"/>
  <c r="BK195" i="20"/>
  <c r="J195" i="20"/>
  <c r="BE195" i="20"/>
  <c r="BI194" i="20"/>
  <c r="BH194" i="20"/>
  <c r="BG194" i="20"/>
  <c r="BF194" i="20"/>
  <c r="T194" i="20"/>
  <c r="R194" i="20"/>
  <c r="P194" i="20"/>
  <c r="BK194" i="20"/>
  <c r="J194" i="20"/>
  <c r="BE194" i="20"/>
  <c r="BI193" i="20"/>
  <c r="BH193" i="20"/>
  <c r="BG193" i="20"/>
  <c r="BF193" i="20"/>
  <c r="T193" i="20"/>
  <c r="R193" i="20"/>
  <c r="P193" i="20"/>
  <c r="BK193" i="20"/>
  <c r="J193" i="20"/>
  <c r="BE193" i="20"/>
  <c r="BI188" i="20"/>
  <c r="BH188" i="20"/>
  <c r="BG188" i="20"/>
  <c r="BF188" i="20"/>
  <c r="T188" i="20"/>
  <c r="R188" i="20"/>
  <c r="P188" i="20"/>
  <c r="BK188" i="20"/>
  <c r="J188" i="20"/>
  <c r="BE188" i="20"/>
  <c r="BI183" i="20"/>
  <c r="BH183" i="20"/>
  <c r="BG183" i="20"/>
  <c r="BF183" i="20"/>
  <c r="T183" i="20"/>
  <c r="R183" i="20"/>
  <c r="P183" i="20"/>
  <c r="BK183" i="20"/>
  <c r="J183" i="20"/>
  <c r="BE183" i="20"/>
  <c r="BI179" i="20"/>
  <c r="BH179" i="20"/>
  <c r="BG179" i="20"/>
  <c r="BF179" i="20"/>
  <c r="T179" i="20"/>
  <c r="T178" i="20"/>
  <c r="R179" i="20"/>
  <c r="R178" i="20"/>
  <c r="P179" i="20"/>
  <c r="P178" i="20"/>
  <c r="BK179" i="20"/>
  <c r="BK178" i="20"/>
  <c r="J178" i="20"/>
  <c r="J179" i="20"/>
  <c r="BE179" i="20"/>
  <c r="J72" i="20"/>
  <c r="BI177" i="20"/>
  <c r="BH177" i="20"/>
  <c r="BG177" i="20"/>
  <c r="BF177" i="20"/>
  <c r="T177" i="20"/>
  <c r="R177" i="20"/>
  <c r="P177" i="20"/>
  <c r="BK177" i="20"/>
  <c r="J177" i="20"/>
  <c r="BE177" i="20"/>
  <c r="BI175" i="20"/>
  <c r="BH175" i="20"/>
  <c r="BG175" i="20"/>
  <c r="BF175" i="20"/>
  <c r="T175" i="20"/>
  <c r="R175" i="20"/>
  <c r="P175" i="20"/>
  <c r="BK175" i="20"/>
  <c r="J175" i="20"/>
  <c r="BE175" i="20"/>
  <c r="BI173" i="20"/>
  <c r="BH173" i="20"/>
  <c r="BG173" i="20"/>
  <c r="BF173" i="20"/>
  <c r="T173" i="20"/>
  <c r="R173" i="20"/>
  <c r="P173" i="20"/>
  <c r="BK173" i="20"/>
  <c r="J173" i="20"/>
  <c r="BE173" i="20"/>
  <c r="BI172" i="20"/>
  <c r="BH172" i="20"/>
  <c r="BG172" i="20"/>
  <c r="BF172" i="20"/>
  <c r="T172" i="20"/>
  <c r="R172" i="20"/>
  <c r="P172" i="20"/>
  <c r="BK172" i="20"/>
  <c r="J172" i="20"/>
  <c r="BE172" i="20"/>
  <c r="BI171" i="20"/>
  <c r="BH171" i="20"/>
  <c r="BG171" i="20"/>
  <c r="BF171" i="20"/>
  <c r="T171" i="20"/>
  <c r="T170" i="20"/>
  <c r="R171" i="20"/>
  <c r="R170" i="20"/>
  <c r="P171" i="20"/>
  <c r="P170" i="20"/>
  <c r="BK171" i="20"/>
  <c r="BK170" i="20"/>
  <c r="J170" i="20"/>
  <c r="J171" i="20"/>
  <c r="BE171" i="20"/>
  <c r="J71" i="20"/>
  <c r="BI169" i="20"/>
  <c r="BH169" i="20"/>
  <c r="BG169" i="20"/>
  <c r="BF169" i="20"/>
  <c r="T169" i="20"/>
  <c r="R169" i="20"/>
  <c r="P169" i="20"/>
  <c r="BK169" i="20"/>
  <c r="J169" i="20"/>
  <c r="BE169" i="20"/>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c r="BI164" i="20"/>
  <c r="BH164" i="20"/>
  <c r="BG164" i="20"/>
  <c r="BF164" i="20"/>
  <c r="T164" i="20"/>
  <c r="R164" i="20"/>
  <c r="P164" i="20"/>
  <c r="BK164" i="20"/>
  <c r="J164" i="20"/>
  <c r="BE164" i="20"/>
  <c r="BI163" i="20"/>
  <c r="BH163" i="20"/>
  <c r="BG163" i="20"/>
  <c r="BF163" i="20"/>
  <c r="T163" i="20"/>
  <c r="R163" i="20"/>
  <c r="P163" i="20"/>
  <c r="BK163" i="20"/>
  <c r="J163" i="20"/>
  <c r="BE163" i="20"/>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9" i="20"/>
  <c r="BH159" i="20"/>
  <c r="BG159" i="20"/>
  <c r="BF159" i="20"/>
  <c r="T159" i="20"/>
  <c r="R159" i="20"/>
  <c r="P159" i="20"/>
  <c r="BK159" i="20"/>
  <c r="J159" i="20"/>
  <c r="BE159" i="20"/>
  <c r="BI157" i="20"/>
  <c r="BH157" i="20"/>
  <c r="BG157" i="20"/>
  <c r="BF157" i="20"/>
  <c r="T157" i="20"/>
  <c r="R157" i="20"/>
  <c r="P157" i="20"/>
  <c r="BK157" i="20"/>
  <c r="J157" i="20"/>
  <c r="BE157" i="20"/>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BH149" i="20"/>
  <c r="BG149" i="20"/>
  <c r="BF149" i="20"/>
  <c r="T149" i="20"/>
  <c r="R149" i="20"/>
  <c r="P149" i="20"/>
  <c r="BK149" i="20"/>
  <c r="J149" i="20"/>
  <c r="BE149"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c r="BI136" i="20"/>
  <c r="BH136" i="20"/>
  <c r="BG136" i="20"/>
  <c r="BF136" i="20"/>
  <c r="T136" i="20"/>
  <c r="R136" i="20"/>
  <c r="P136" i="20"/>
  <c r="BK136" i="20"/>
  <c r="J136" i="20"/>
  <c r="BE136" i="20"/>
  <c r="BI134" i="20"/>
  <c r="BH134" i="20"/>
  <c r="BG134" i="20"/>
  <c r="BF134" i="20"/>
  <c r="T134" i="20"/>
  <c r="R134" i="20"/>
  <c r="P134" i="20"/>
  <c r="BK134" i="20"/>
  <c r="J134" i="20"/>
  <c r="BE134" i="20"/>
  <c r="BI132" i="20"/>
  <c r="BH132" i="20"/>
  <c r="BG132" i="20"/>
  <c r="BF132" i="20"/>
  <c r="T132" i="20"/>
  <c r="R132" i="20"/>
  <c r="P132" i="20"/>
  <c r="BK132" i="20"/>
  <c r="J132" i="20"/>
  <c r="BE132" i="20"/>
  <c r="BI131" i="20"/>
  <c r="BH131" i="20"/>
  <c r="BG131" i="20"/>
  <c r="BF131" i="20"/>
  <c r="T131" i="20"/>
  <c r="R131" i="20"/>
  <c r="P131" i="20"/>
  <c r="BK131" i="20"/>
  <c r="J131" i="20"/>
  <c r="BE131" i="20"/>
  <c r="BI130" i="20"/>
  <c r="BH130" i="20"/>
  <c r="BG130" i="20"/>
  <c r="BF130" i="20"/>
  <c r="T130" i="20"/>
  <c r="T129" i="20"/>
  <c r="R130" i="20"/>
  <c r="R129" i="20"/>
  <c r="P130" i="20"/>
  <c r="P129" i="20"/>
  <c r="BK130" i="20"/>
  <c r="BK129" i="20"/>
  <c r="J129" i="20"/>
  <c r="J130" i="20"/>
  <c r="BE130" i="20"/>
  <c r="J70" i="20"/>
  <c r="BI128" i="20"/>
  <c r="BH128" i="20"/>
  <c r="BG128" i="20"/>
  <c r="BF128" i="20"/>
  <c r="T128" i="20"/>
  <c r="R128" i="20"/>
  <c r="P128" i="20"/>
  <c r="BK128" i="20"/>
  <c r="J128" i="20"/>
  <c r="BE128" i="20"/>
  <c r="BI127" i="20"/>
  <c r="BH127" i="20"/>
  <c r="BG127" i="20"/>
  <c r="BF127" i="20"/>
  <c r="T127" i="20"/>
  <c r="R127" i="20"/>
  <c r="P127" i="20"/>
  <c r="BK127" i="20"/>
  <c r="J127" i="20"/>
  <c r="BE127" i="20"/>
  <c r="BI126" i="20"/>
  <c r="BH126" i="20"/>
  <c r="BG126" i="20"/>
  <c r="BF126" i="20"/>
  <c r="T126" i="20"/>
  <c r="R126" i="20"/>
  <c r="P126" i="20"/>
  <c r="BK126" i="20"/>
  <c r="J126" i="20"/>
  <c r="BE126" i="20"/>
  <c r="BI124" i="20"/>
  <c r="BH124" i="20"/>
  <c r="BG124" i="20"/>
  <c r="BF124" i="20"/>
  <c r="T124" i="20"/>
  <c r="T123" i="20"/>
  <c r="R124" i="20"/>
  <c r="R123" i="20"/>
  <c r="P124" i="20"/>
  <c r="P123" i="20"/>
  <c r="BK124" i="20"/>
  <c r="BK123" i="20"/>
  <c r="J123" i="20"/>
  <c r="J124" i="20"/>
  <c r="BE124" i="20"/>
  <c r="J69" i="20"/>
  <c r="BI122" i="20"/>
  <c r="BH122" i="20"/>
  <c r="BG122" i="20"/>
  <c r="BF122" i="20"/>
  <c r="T122" i="20"/>
  <c r="R122" i="20"/>
  <c r="P122" i="20"/>
  <c r="BK122" i="20"/>
  <c r="J122" i="20"/>
  <c r="BE122" i="20"/>
  <c r="BI121" i="20"/>
  <c r="BH121" i="20"/>
  <c r="BG121" i="20"/>
  <c r="BF121" i="20"/>
  <c r="T121" i="20"/>
  <c r="R121" i="20"/>
  <c r="P121" i="20"/>
  <c r="BK121" i="20"/>
  <c r="J121" i="20"/>
  <c r="BE121" i="20"/>
  <c r="BI120" i="20"/>
  <c r="BH120" i="20"/>
  <c r="BG120" i="20"/>
  <c r="BF120" i="20"/>
  <c r="T120" i="20"/>
  <c r="R120" i="20"/>
  <c r="P120" i="20"/>
  <c r="BK120" i="20"/>
  <c r="J120" i="20"/>
  <c r="BE120" i="20"/>
  <c r="BI119" i="20"/>
  <c r="BH119" i="20"/>
  <c r="BG119" i="20"/>
  <c r="BF119" i="20"/>
  <c r="T119" i="20"/>
  <c r="R119" i="20"/>
  <c r="P119" i="20"/>
  <c r="BK119" i="20"/>
  <c r="J119" i="20"/>
  <c r="BE119" i="20"/>
  <c r="BI117" i="20"/>
  <c r="BH117" i="20"/>
  <c r="BG117" i="20"/>
  <c r="BF117" i="20"/>
  <c r="T117" i="20"/>
  <c r="R117" i="20"/>
  <c r="P117" i="20"/>
  <c r="BK117" i="20"/>
  <c r="J117" i="20"/>
  <c r="BE117" i="20"/>
  <c r="BI116" i="20"/>
  <c r="BH116" i="20"/>
  <c r="BG116" i="20"/>
  <c r="BF116" i="20"/>
  <c r="T116" i="20"/>
  <c r="R116" i="20"/>
  <c r="P116" i="20"/>
  <c r="BK116" i="20"/>
  <c r="J116" i="20"/>
  <c r="BE116" i="20"/>
  <c r="BI115" i="20"/>
  <c r="BH115" i="20"/>
  <c r="BG115" i="20"/>
  <c r="BF115" i="20"/>
  <c r="T115" i="20"/>
  <c r="R115" i="20"/>
  <c r="P115" i="20"/>
  <c r="BK115" i="20"/>
  <c r="J115" i="20"/>
  <c r="BE115" i="20"/>
  <c r="BI113" i="20"/>
  <c r="BH113" i="20"/>
  <c r="BG113" i="20"/>
  <c r="BF113" i="20"/>
  <c r="T113" i="20"/>
  <c r="R113" i="20"/>
  <c r="P113" i="20"/>
  <c r="BK113" i="20"/>
  <c r="J113" i="20"/>
  <c r="BE113" i="20"/>
  <c r="BI111" i="20"/>
  <c r="BH111" i="20"/>
  <c r="BG111" i="20"/>
  <c r="BF111" i="20"/>
  <c r="T111" i="20"/>
  <c r="R111" i="20"/>
  <c r="P111" i="20"/>
  <c r="BK111" i="20"/>
  <c r="J111" i="20"/>
  <c r="BE111" i="20"/>
  <c r="BI109" i="20"/>
  <c r="BH109" i="20"/>
  <c r="BG109" i="20"/>
  <c r="BF109" i="20"/>
  <c r="T109" i="20"/>
  <c r="R109" i="20"/>
  <c r="P109" i="20"/>
  <c r="BK109" i="20"/>
  <c r="J109" i="20"/>
  <c r="BE109" i="20"/>
  <c r="BI107" i="20"/>
  <c r="BH107" i="20"/>
  <c r="BG107" i="20"/>
  <c r="BF107" i="20"/>
  <c r="T107" i="20"/>
  <c r="R107" i="20"/>
  <c r="P107" i="20"/>
  <c r="BK107" i="20"/>
  <c r="J107" i="20"/>
  <c r="BE107" i="20"/>
  <c r="BI106" i="20"/>
  <c r="BH106" i="20"/>
  <c r="BG106" i="20"/>
  <c r="BF106" i="20"/>
  <c r="T106" i="20"/>
  <c r="R106" i="20"/>
  <c r="P106" i="20"/>
  <c r="BK106" i="20"/>
  <c r="J106" i="20"/>
  <c r="BE106" i="20"/>
  <c r="BI105" i="20"/>
  <c r="F41" i="20"/>
  <c r="BD78" i="1"/>
  <c r="BH105" i="20"/>
  <c r="F40" i="20"/>
  <c r="BC78" i="1"/>
  <c r="BG105" i="20"/>
  <c r="F39" i="20"/>
  <c r="BB78" i="1"/>
  <c r="BF105" i="20"/>
  <c r="J38" i="20"/>
  <c r="AW78" i="1"/>
  <c r="F38" i="20"/>
  <c r="BA78" i="1"/>
  <c r="T105" i="20"/>
  <c r="T104" i="20"/>
  <c r="T103" i="20"/>
  <c r="R105" i="20"/>
  <c r="R104" i="20"/>
  <c r="R103" i="20"/>
  <c r="P105" i="20"/>
  <c r="P104" i="20"/>
  <c r="P103" i="20"/>
  <c r="AU78" i="1"/>
  <c r="BK105" i="20"/>
  <c r="BK104" i="20"/>
  <c r="J104" i="20"/>
  <c r="BK103" i="20"/>
  <c r="J103" i="20"/>
  <c r="J67" i="20"/>
  <c r="J34" i="20"/>
  <c r="AG78" i="1"/>
  <c r="J105" i="20"/>
  <c r="BE105" i="20"/>
  <c r="J37" i="20"/>
  <c r="AV78" i="1"/>
  <c r="F37" i="20"/>
  <c r="AZ78" i="1"/>
  <c r="J68" i="20"/>
  <c r="F97" i="20"/>
  <c r="E95" i="20"/>
  <c r="F60" i="20"/>
  <c r="E58" i="20"/>
  <c r="J43" i="20"/>
  <c r="J28" i="20"/>
  <c r="E28" i="20"/>
  <c r="J100" i="20"/>
  <c r="J63" i="20"/>
  <c r="J27" i="20"/>
  <c r="J25" i="20"/>
  <c r="E25" i="20"/>
  <c r="J99" i="20"/>
  <c r="J62" i="20"/>
  <c r="J24" i="20"/>
  <c r="J22" i="20"/>
  <c r="E22" i="20"/>
  <c r="F100" i="20"/>
  <c r="F63" i="20"/>
  <c r="J21" i="20"/>
  <c r="J19" i="20"/>
  <c r="E19" i="20"/>
  <c r="F99" i="20"/>
  <c r="F62" i="20"/>
  <c r="J18" i="20"/>
  <c r="J16" i="20"/>
  <c r="J97" i="20"/>
  <c r="J60" i="20"/>
  <c r="E7" i="20"/>
  <c r="E89" i="20"/>
  <c r="E52" i="20"/>
  <c r="J41" i="19"/>
  <c r="J40" i="19"/>
  <c r="AY76" i="1"/>
  <c r="J39" i="19"/>
  <c r="AX76" i="1"/>
  <c r="BI249" i="19"/>
  <c r="BH249" i="19"/>
  <c r="BG249" i="19"/>
  <c r="BF249" i="19"/>
  <c r="T249" i="19"/>
  <c r="R249" i="19"/>
  <c r="P249" i="19"/>
  <c r="BK249" i="19"/>
  <c r="J249" i="19"/>
  <c r="BE249" i="19"/>
  <c r="BI248" i="19"/>
  <c r="BH248" i="19"/>
  <c r="BG248" i="19"/>
  <c r="BF248" i="19"/>
  <c r="T248" i="19"/>
  <c r="R248" i="19"/>
  <c r="P248" i="19"/>
  <c r="BK248" i="19"/>
  <c r="J248" i="19"/>
  <c r="BE248" i="19"/>
  <c r="BI247" i="19"/>
  <c r="BH247" i="19"/>
  <c r="BG247" i="19"/>
  <c r="BF247" i="19"/>
  <c r="T247" i="19"/>
  <c r="T246" i="19"/>
  <c r="R247" i="19"/>
  <c r="R246" i="19"/>
  <c r="P247" i="19"/>
  <c r="P246" i="19"/>
  <c r="BK247" i="19"/>
  <c r="BK246" i="19"/>
  <c r="J246" i="19"/>
  <c r="J247" i="19"/>
  <c r="BE247" i="19"/>
  <c r="J75" i="19"/>
  <c r="BI245" i="19"/>
  <c r="BH245" i="19"/>
  <c r="BG245" i="19"/>
  <c r="BF245" i="19"/>
  <c r="T245" i="19"/>
  <c r="R245" i="19"/>
  <c r="P245" i="19"/>
  <c r="BK245" i="19"/>
  <c r="J245" i="19"/>
  <c r="BE245" i="19"/>
  <c r="BI244" i="19"/>
  <c r="BH244" i="19"/>
  <c r="BG244" i="19"/>
  <c r="BF244" i="19"/>
  <c r="T244" i="19"/>
  <c r="R244" i="19"/>
  <c r="P244" i="19"/>
  <c r="BK244" i="19"/>
  <c r="J244" i="19"/>
  <c r="BE244" i="19"/>
  <c r="BI243" i="19"/>
  <c r="BH243" i="19"/>
  <c r="BG243" i="19"/>
  <c r="BF243" i="19"/>
  <c r="T243" i="19"/>
  <c r="R243" i="19"/>
  <c r="P243" i="19"/>
  <c r="BK243" i="19"/>
  <c r="J243" i="19"/>
  <c r="BE243" i="19"/>
  <c r="BI242" i="19"/>
  <c r="BH242" i="19"/>
  <c r="BG242" i="19"/>
  <c r="BF242" i="19"/>
  <c r="T242" i="19"/>
  <c r="R242" i="19"/>
  <c r="P242" i="19"/>
  <c r="BK242" i="19"/>
  <c r="J242" i="19"/>
  <c r="BE242" i="19"/>
  <c r="BI241" i="19"/>
  <c r="BH241" i="19"/>
  <c r="BG241" i="19"/>
  <c r="BF241" i="19"/>
  <c r="T241" i="19"/>
  <c r="R241" i="19"/>
  <c r="P241" i="19"/>
  <c r="BK241" i="19"/>
  <c r="J241" i="19"/>
  <c r="BE241" i="19"/>
  <c r="BI240" i="19"/>
  <c r="BH240" i="19"/>
  <c r="BG240" i="19"/>
  <c r="BF240" i="19"/>
  <c r="T240" i="19"/>
  <c r="R240" i="19"/>
  <c r="P240" i="19"/>
  <c r="BK240" i="19"/>
  <c r="J240" i="19"/>
  <c r="BE240" i="19"/>
  <c r="BI239" i="19"/>
  <c r="BH239" i="19"/>
  <c r="BG239" i="19"/>
  <c r="BF239" i="19"/>
  <c r="T239" i="19"/>
  <c r="R239" i="19"/>
  <c r="P239" i="19"/>
  <c r="BK239" i="19"/>
  <c r="J239" i="19"/>
  <c r="BE239" i="19"/>
  <c r="BI238" i="19"/>
  <c r="BH238" i="19"/>
  <c r="BG238" i="19"/>
  <c r="BF238" i="19"/>
  <c r="T238" i="19"/>
  <c r="R238" i="19"/>
  <c r="P238" i="19"/>
  <c r="BK238" i="19"/>
  <c r="J238" i="19"/>
  <c r="BE238" i="19"/>
  <c r="BI237" i="19"/>
  <c r="BH237" i="19"/>
  <c r="BG237" i="19"/>
  <c r="BF237" i="19"/>
  <c r="T237" i="19"/>
  <c r="R237" i="19"/>
  <c r="P237" i="19"/>
  <c r="BK237" i="19"/>
  <c r="J237" i="19"/>
  <c r="BE237" i="19"/>
  <c r="BI236" i="19"/>
  <c r="BH236" i="19"/>
  <c r="BG236" i="19"/>
  <c r="BF236" i="19"/>
  <c r="T236" i="19"/>
  <c r="R236" i="19"/>
  <c r="P236" i="19"/>
  <c r="BK236" i="19"/>
  <c r="J236" i="19"/>
  <c r="BE236" i="19"/>
  <c r="BI235" i="19"/>
  <c r="BH235" i="19"/>
  <c r="BG235" i="19"/>
  <c r="BF235" i="19"/>
  <c r="T235" i="19"/>
  <c r="R235" i="19"/>
  <c r="P235" i="19"/>
  <c r="BK235" i="19"/>
  <c r="J235" i="19"/>
  <c r="BE235" i="19"/>
  <c r="BI234" i="19"/>
  <c r="BH234" i="19"/>
  <c r="BG234" i="19"/>
  <c r="BF234" i="19"/>
  <c r="T234" i="19"/>
  <c r="T233" i="19"/>
  <c r="R234" i="19"/>
  <c r="R233" i="19"/>
  <c r="P234" i="19"/>
  <c r="P233" i="19"/>
  <c r="BK234" i="19"/>
  <c r="BK233" i="19"/>
  <c r="J233" i="19"/>
  <c r="J234" i="19"/>
  <c r="BE234" i="19"/>
  <c r="J74" i="19"/>
  <c r="BI232" i="19"/>
  <c r="BH232" i="19"/>
  <c r="BG232" i="19"/>
  <c r="BF232" i="19"/>
  <c r="T232" i="19"/>
  <c r="R232" i="19"/>
  <c r="P232" i="19"/>
  <c r="BK232" i="19"/>
  <c r="J232" i="19"/>
  <c r="BE232" i="19"/>
  <c r="BI231" i="19"/>
  <c r="BH231" i="19"/>
  <c r="BG231" i="19"/>
  <c r="BF231" i="19"/>
  <c r="T231" i="19"/>
  <c r="R231" i="19"/>
  <c r="P231" i="19"/>
  <c r="BK231" i="19"/>
  <c r="J231" i="19"/>
  <c r="BE231" i="19"/>
  <c r="BI230" i="19"/>
  <c r="BH230" i="19"/>
  <c r="BG230" i="19"/>
  <c r="BF230" i="19"/>
  <c r="T230" i="19"/>
  <c r="T229" i="19"/>
  <c r="R230" i="19"/>
  <c r="R229" i="19"/>
  <c r="P230" i="19"/>
  <c r="P229" i="19"/>
  <c r="BK230" i="19"/>
  <c r="BK229" i="19"/>
  <c r="J229" i="19"/>
  <c r="J230" i="19"/>
  <c r="BE230" i="19"/>
  <c r="J73" i="19"/>
  <c r="BI228" i="19"/>
  <c r="BH228" i="19"/>
  <c r="BG228" i="19"/>
  <c r="BF228" i="19"/>
  <c r="T228" i="19"/>
  <c r="R228" i="19"/>
  <c r="P228" i="19"/>
  <c r="BK228" i="19"/>
  <c r="J228" i="19"/>
  <c r="BE228" i="19"/>
  <c r="BI227" i="19"/>
  <c r="BH227" i="19"/>
  <c r="BG227" i="19"/>
  <c r="BF227" i="19"/>
  <c r="T227" i="19"/>
  <c r="R227" i="19"/>
  <c r="P227" i="19"/>
  <c r="BK227" i="19"/>
  <c r="J227" i="19"/>
  <c r="BE227" i="19"/>
  <c r="BI226" i="19"/>
  <c r="BH226" i="19"/>
  <c r="BG226" i="19"/>
  <c r="BF226" i="19"/>
  <c r="T226" i="19"/>
  <c r="R226" i="19"/>
  <c r="P226" i="19"/>
  <c r="BK226" i="19"/>
  <c r="J226" i="19"/>
  <c r="BE226" i="19"/>
  <c r="BI225" i="19"/>
  <c r="BH225" i="19"/>
  <c r="BG225" i="19"/>
  <c r="BF225" i="19"/>
  <c r="T225" i="19"/>
  <c r="R225" i="19"/>
  <c r="P225" i="19"/>
  <c r="BK225" i="19"/>
  <c r="J225" i="19"/>
  <c r="BE225" i="19"/>
  <c r="BI224" i="19"/>
  <c r="BH224" i="19"/>
  <c r="BG224" i="19"/>
  <c r="BF224" i="19"/>
  <c r="T224" i="19"/>
  <c r="R224" i="19"/>
  <c r="P224" i="19"/>
  <c r="BK224" i="19"/>
  <c r="J224" i="19"/>
  <c r="BE224" i="19"/>
  <c r="BI223" i="19"/>
  <c r="BH223" i="19"/>
  <c r="BG223" i="19"/>
  <c r="BF223" i="19"/>
  <c r="T223" i="19"/>
  <c r="R223" i="19"/>
  <c r="P223" i="19"/>
  <c r="BK223" i="19"/>
  <c r="J223" i="19"/>
  <c r="BE223" i="19"/>
  <c r="BI222" i="19"/>
  <c r="BH222" i="19"/>
  <c r="BG222" i="19"/>
  <c r="BF222" i="19"/>
  <c r="T222" i="19"/>
  <c r="R222" i="19"/>
  <c r="P222" i="19"/>
  <c r="BK222" i="19"/>
  <c r="J222" i="19"/>
  <c r="BE222" i="19"/>
  <c r="BI221" i="19"/>
  <c r="BH221" i="19"/>
  <c r="BG221" i="19"/>
  <c r="BF221" i="19"/>
  <c r="T221" i="19"/>
  <c r="R221" i="19"/>
  <c r="P221" i="19"/>
  <c r="BK221" i="19"/>
  <c r="J221" i="19"/>
  <c r="BE221" i="19"/>
  <c r="BI220" i="19"/>
  <c r="BH220" i="19"/>
  <c r="BG220" i="19"/>
  <c r="BF220" i="19"/>
  <c r="T220" i="19"/>
  <c r="R220" i="19"/>
  <c r="P220" i="19"/>
  <c r="BK220" i="19"/>
  <c r="J220" i="19"/>
  <c r="BE220" i="19"/>
  <c r="BI219" i="19"/>
  <c r="BH219" i="19"/>
  <c r="BG219" i="19"/>
  <c r="BF219" i="19"/>
  <c r="T219" i="19"/>
  <c r="R219" i="19"/>
  <c r="P219" i="19"/>
  <c r="BK219" i="19"/>
  <c r="J219" i="19"/>
  <c r="BE219" i="19"/>
  <c r="BI218" i="19"/>
  <c r="BH218" i="19"/>
  <c r="BG218" i="19"/>
  <c r="BF218" i="19"/>
  <c r="T218" i="19"/>
  <c r="R218" i="19"/>
  <c r="P218" i="19"/>
  <c r="BK218" i="19"/>
  <c r="J218" i="19"/>
  <c r="BE218" i="19"/>
  <c r="BI217" i="19"/>
  <c r="BH217" i="19"/>
  <c r="BG217" i="19"/>
  <c r="BF217" i="19"/>
  <c r="T217" i="19"/>
  <c r="R217" i="19"/>
  <c r="P217" i="19"/>
  <c r="BK217" i="19"/>
  <c r="J217" i="19"/>
  <c r="BE217" i="19"/>
  <c r="BI216" i="19"/>
  <c r="BH216" i="19"/>
  <c r="BG216" i="19"/>
  <c r="BF216" i="19"/>
  <c r="T216" i="19"/>
  <c r="R216" i="19"/>
  <c r="P216" i="19"/>
  <c r="BK216" i="19"/>
  <c r="J216" i="19"/>
  <c r="BE216" i="19"/>
  <c r="BI215" i="19"/>
  <c r="BH215" i="19"/>
  <c r="BG215" i="19"/>
  <c r="BF215" i="19"/>
  <c r="T215" i="19"/>
  <c r="R215" i="19"/>
  <c r="P215" i="19"/>
  <c r="BK215" i="19"/>
  <c r="J215" i="19"/>
  <c r="BE215" i="19"/>
  <c r="BI214" i="19"/>
  <c r="BH214" i="19"/>
  <c r="BG214" i="19"/>
  <c r="BF214" i="19"/>
  <c r="T214" i="19"/>
  <c r="R214" i="19"/>
  <c r="P214" i="19"/>
  <c r="BK214" i="19"/>
  <c r="J214" i="19"/>
  <c r="BE214" i="19"/>
  <c r="BI213" i="19"/>
  <c r="BH213" i="19"/>
  <c r="BG213" i="19"/>
  <c r="BF213" i="19"/>
  <c r="T213" i="19"/>
  <c r="R213" i="19"/>
  <c r="P213" i="19"/>
  <c r="BK213" i="19"/>
  <c r="J213" i="19"/>
  <c r="BE213" i="19"/>
  <c r="BI212" i="19"/>
  <c r="BH212" i="19"/>
  <c r="BG212" i="19"/>
  <c r="BF212" i="19"/>
  <c r="T212" i="19"/>
  <c r="R212" i="19"/>
  <c r="P212" i="19"/>
  <c r="BK212" i="19"/>
  <c r="J212" i="19"/>
  <c r="BE212" i="19"/>
  <c r="BI211" i="19"/>
  <c r="BH211" i="19"/>
  <c r="BG211" i="19"/>
  <c r="BF211" i="19"/>
  <c r="T211" i="19"/>
  <c r="R211" i="19"/>
  <c r="P211" i="19"/>
  <c r="BK211" i="19"/>
  <c r="J211" i="19"/>
  <c r="BE211" i="19"/>
  <c r="BI210" i="19"/>
  <c r="BH210" i="19"/>
  <c r="BG210" i="19"/>
  <c r="BF210" i="19"/>
  <c r="T210" i="19"/>
  <c r="R210" i="19"/>
  <c r="P210" i="19"/>
  <c r="BK210" i="19"/>
  <c r="J210" i="19"/>
  <c r="BE210" i="19"/>
  <c r="BI209" i="19"/>
  <c r="BH209" i="19"/>
  <c r="BG209" i="19"/>
  <c r="BF209" i="19"/>
  <c r="T209" i="19"/>
  <c r="R209" i="19"/>
  <c r="P209" i="19"/>
  <c r="BK209" i="19"/>
  <c r="J209" i="19"/>
  <c r="BE209" i="19"/>
  <c r="BI208" i="19"/>
  <c r="BH208" i="19"/>
  <c r="BG208" i="19"/>
  <c r="BF208" i="19"/>
  <c r="T208" i="19"/>
  <c r="R208" i="19"/>
  <c r="P208" i="19"/>
  <c r="BK208" i="19"/>
  <c r="J208" i="19"/>
  <c r="BE208" i="19"/>
  <c r="BI207" i="19"/>
  <c r="BH207" i="19"/>
  <c r="BG207" i="19"/>
  <c r="BF207" i="19"/>
  <c r="T207" i="19"/>
  <c r="R207" i="19"/>
  <c r="P207" i="19"/>
  <c r="BK207" i="19"/>
  <c r="J207" i="19"/>
  <c r="BE207" i="19"/>
  <c r="BI206" i="19"/>
  <c r="BH206" i="19"/>
  <c r="BG206" i="19"/>
  <c r="BF206" i="19"/>
  <c r="T206" i="19"/>
  <c r="R206" i="19"/>
  <c r="P206" i="19"/>
  <c r="BK206" i="19"/>
  <c r="J206" i="19"/>
  <c r="BE206" i="19"/>
  <c r="BI205" i="19"/>
  <c r="BH205" i="19"/>
  <c r="BG205" i="19"/>
  <c r="BF205" i="19"/>
  <c r="T205" i="19"/>
  <c r="R205" i="19"/>
  <c r="P205" i="19"/>
  <c r="BK205" i="19"/>
  <c r="J205" i="19"/>
  <c r="BE205" i="19"/>
  <c r="BI204" i="19"/>
  <c r="BH204" i="19"/>
  <c r="BG204" i="19"/>
  <c r="BF204" i="19"/>
  <c r="T204" i="19"/>
  <c r="R204" i="19"/>
  <c r="P204" i="19"/>
  <c r="BK204" i="19"/>
  <c r="J204" i="19"/>
  <c r="BE204" i="19"/>
  <c r="BI203" i="19"/>
  <c r="BH203" i="19"/>
  <c r="BG203" i="19"/>
  <c r="BF203" i="19"/>
  <c r="T203" i="19"/>
  <c r="R203" i="19"/>
  <c r="P203" i="19"/>
  <c r="BK203" i="19"/>
  <c r="J203" i="19"/>
  <c r="BE203" i="19"/>
  <c r="BI202" i="19"/>
  <c r="BH202" i="19"/>
  <c r="BG202" i="19"/>
  <c r="BF202" i="19"/>
  <c r="T202" i="19"/>
  <c r="R202" i="19"/>
  <c r="P202" i="19"/>
  <c r="BK202" i="19"/>
  <c r="J202" i="19"/>
  <c r="BE202" i="19"/>
  <c r="BI201" i="19"/>
  <c r="BH201" i="19"/>
  <c r="BG201" i="19"/>
  <c r="BF201" i="19"/>
  <c r="T201" i="19"/>
  <c r="R201" i="19"/>
  <c r="P201" i="19"/>
  <c r="BK201" i="19"/>
  <c r="J201" i="19"/>
  <c r="BE201" i="19"/>
  <c r="BI200" i="19"/>
  <c r="BH200" i="19"/>
  <c r="BG200" i="19"/>
  <c r="BF200" i="19"/>
  <c r="T200" i="19"/>
  <c r="T199" i="19"/>
  <c r="R200" i="19"/>
  <c r="R199" i="19"/>
  <c r="P200" i="19"/>
  <c r="P199" i="19"/>
  <c r="BK200" i="19"/>
  <c r="BK199" i="19"/>
  <c r="J199" i="19"/>
  <c r="J200" i="19"/>
  <c r="BE200" i="19"/>
  <c r="J72" i="19"/>
  <c r="BI198" i="19"/>
  <c r="BH198" i="19"/>
  <c r="BG198" i="19"/>
  <c r="BF198" i="19"/>
  <c r="T198" i="19"/>
  <c r="R198" i="19"/>
  <c r="P198" i="19"/>
  <c r="BK198" i="19"/>
  <c r="J198" i="19"/>
  <c r="BE198" i="19"/>
  <c r="BI197" i="19"/>
  <c r="BH197" i="19"/>
  <c r="BG197" i="19"/>
  <c r="BF197" i="19"/>
  <c r="T197" i="19"/>
  <c r="R197" i="19"/>
  <c r="P197" i="19"/>
  <c r="BK197" i="19"/>
  <c r="J197" i="19"/>
  <c r="BE197" i="19"/>
  <c r="BI195" i="19"/>
  <c r="BH195" i="19"/>
  <c r="BG195" i="19"/>
  <c r="BF195" i="19"/>
  <c r="T195" i="19"/>
  <c r="R195" i="19"/>
  <c r="P195" i="19"/>
  <c r="BK195" i="19"/>
  <c r="J195" i="19"/>
  <c r="BE195" i="19"/>
  <c r="BI194" i="19"/>
  <c r="BH194" i="19"/>
  <c r="BG194" i="19"/>
  <c r="BF194" i="19"/>
  <c r="T194" i="19"/>
  <c r="R194" i="19"/>
  <c r="P194" i="19"/>
  <c r="BK194" i="19"/>
  <c r="J194" i="19"/>
  <c r="BE194" i="19"/>
  <c r="BI193" i="19"/>
  <c r="BH193" i="19"/>
  <c r="BG193" i="19"/>
  <c r="BF193" i="19"/>
  <c r="T193" i="19"/>
  <c r="R193" i="19"/>
  <c r="P193" i="19"/>
  <c r="BK193" i="19"/>
  <c r="J193" i="19"/>
  <c r="BE193" i="19"/>
  <c r="BI192" i="19"/>
  <c r="BH192" i="19"/>
  <c r="BG192" i="19"/>
  <c r="BF192" i="19"/>
  <c r="T192" i="19"/>
  <c r="R192" i="19"/>
  <c r="P192" i="19"/>
  <c r="BK192" i="19"/>
  <c r="J192" i="19"/>
  <c r="BE192" i="19"/>
  <c r="BI191" i="19"/>
  <c r="BH191" i="19"/>
  <c r="BG191" i="19"/>
  <c r="BF191" i="19"/>
  <c r="T191" i="19"/>
  <c r="R191" i="19"/>
  <c r="P191" i="19"/>
  <c r="BK191" i="19"/>
  <c r="J191" i="19"/>
  <c r="BE191" i="19"/>
  <c r="BI190" i="19"/>
  <c r="BH190" i="19"/>
  <c r="BG190" i="19"/>
  <c r="BF190" i="19"/>
  <c r="T190" i="19"/>
  <c r="R190" i="19"/>
  <c r="P190" i="19"/>
  <c r="BK190" i="19"/>
  <c r="J190" i="19"/>
  <c r="BE190" i="19"/>
  <c r="BI189" i="19"/>
  <c r="BH189" i="19"/>
  <c r="BG189" i="19"/>
  <c r="BF189" i="19"/>
  <c r="T189" i="19"/>
  <c r="R189" i="19"/>
  <c r="P189" i="19"/>
  <c r="BK189" i="19"/>
  <c r="J189" i="19"/>
  <c r="BE189" i="19"/>
  <c r="BI188" i="19"/>
  <c r="BH188" i="19"/>
  <c r="BG188" i="19"/>
  <c r="BF188" i="19"/>
  <c r="T188" i="19"/>
  <c r="R188" i="19"/>
  <c r="P188" i="19"/>
  <c r="BK188" i="19"/>
  <c r="J188" i="19"/>
  <c r="BE188" i="19"/>
  <c r="BI187" i="19"/>
  <c r="BH187" i="19"/>
  <c r="BG187" i="19"/>
  <c r="BF187" i="19"/>
  <c r="T187" i="19"/>
  <c r="R187" i="19"/>
  <c r="P187" i="19"/>
  <c r="BK187" i="19"/>
  <c r="J187" i="19"/>
  <c r="BE187" i="19"/>
  <c r="BI186" i="19"/>
  <c r="BH186" i="19"/>
  <c r="BG186" i="19"/>
  <c r="BF186" i="19"/>
  <c r="T186" i="19"/>
  <c r="R186" i="19"/>
  <c r="P186" i="19"/>
  <c r="BK186" i="19"/>
  <c r="J186" i="19"/>
  <c r="BE186" i="19"/>
  <c r="BI185" i="19"/>
  <c r="BH185" i="19"/>
  <c r="BG185" i="19"/>
  <c r="BF185" i="19"/>
  <c r="T185" i="19"/>
  <c r="R185" i="19"/>
  <c r="P185" i="19"/>
  <c r="BK185" i="19"/>
  <c r="J185" i="19"/>
  <c r="BE185" i="19"/>
  <c r="BI184" i="19"/>
  <c r="BH184" i="19"/>
  <c r="BG184" i="19"/>
  <c r="BF184" i="19"/>
  <c r="T184" i="19"/>
  <c r="R184" i="19"/>
  <c r="P184" i="19"/>
  <c r="BK184" i="19"/>
  <c r="J184" i="19"/>
  <c r="BE184" i="19"/>
  <c r="BI183" i="19"/>
  <c r="BH183" i="19"/>
  <c r="BG183" i="19"/>
  <c r="BF183" i="19"/>
  <c r="T183" i="19"/>
  <c r="R183" i="19"/>
  <c r="P183" i="19"/>
  <c r="BK183" i="19"/>
  <c r="J183" i="19"/>
  <c r="BE183" i="19"/>
  <c r="BI182" i="19"/>
  <c r="BH182" i="19"/>
  <c r="BG182" i="19"/>
  <c r="BF182" i="19"/>
  <c r="T182" i="19"/>
  <c r="R182" i="19"/>
  <c r="P182" i="19"/>
  <c r="BK182" i="19"/>
  <c r="J182" i="19"/>
  <c r="BE182" i="19"/>
  <c r="BI181" i="19"/>
  <c r="BH181" i="19"/>
  <c r="BG181" i="19"/>
  <c r="BF181" i="19"/>
  <c r="T181" i="19"/>
  <c r="R181" i="19"/>
  <c r="P181" i="19"/>
  <c r="BK181" i="19"/>
  <c r="J181" i="19"/>
  <c r="BE181" i="19"/>
  <c r="BI180" i="19"/>
  <c r="BH180" i="19"/>
  <c r="BG180" i="19"/>
  <c r="BF180" i="19"/>
  <c r="T180" i="19"/>
  <c r="R180" i="19"/>
  <c r="P180" i="19"/>
  <c r="BK180" i="19"/>
  <c r="J180" i="19"/>
  <c r="BE180" i="19"/>
  <c r="BI179" i="19"/>
  <c r="BH179" i="19"/>
  <c r="BG179" i="19"/>
  <c r="BF179" i="19"/>
  <c r="T179" i="19"/>
  <c r="R179" i="19"/>
  <c r="P179" i="19"/>
  <c r="BK179" i="19"/>
  <c r="J179" i="19"/>
  <c r="BE179" i="19"/>
  <c r="BI178" i="19"/>
  <c r="BH178" i="19"/>
  <c r="BG178" i="19"/>
  <c r="BF178" i="19"/>
  <c r="T178" i="19"/>
  <c r="T177" i="19"/>
  <c r="R178" i="19"/>
  <c r="R177" i="19"/>
  <c r="P178" i="19"/>
  <c r="P177" i="19"/>
  <c r="BK178" i="19"/>
  <c r="BK177" i="19"/>
  <c r="J177" i="19"/>
  <c r="J178" i="19"/>
  <c r="BE178" i="19"/>
  <c r="J71" i="19"/>
  <c r="BI176" i="19"/>
  <c r="BH176" i="19"/>
  <c r="BG176" i="19"/>
  <c r="BF176" i="19"/>
  <c r="T176" i="19"/>
  <c r="R176" i="19"/>
  <c r="P176" i="19"/>
  <c r="BK176" i="19"/>
  <c r="J176" i="19"/>
  <c r="BE176" i="19"/>
  <c r="BI175" i="19"/>
  <c r="BH175" i="19"/>
  <c r="BG175" i="19"/>
  <c r="BF175" i="19"/>
  <c r="T175" i="19"/>
  <c r="R175" i="19"/>
  <c r="P175" i="19"/>
  <c r="BK175" i="19"/>
  <c r="J175" i="19"/>
  <c r="BE175" i="19"/>
  <c r="BI174" i="19"/>
  <c r="BH174" i="19"/>
  <c r="BG174" i="19"/>
  <c r="BF174" i="19"/>
  <c r="T174" i="19"/>
  <c r="R174" i="19"/>
  <c r="P174" i="19"/>
  <c r="BK174" i="19"/>
  <c r="J174" i="19"/>
  <c r="BE174" i="19"/>
  <c r="BI173" i="19"/>
  <c r="BH173" i="19"/>
  <c r="BG173" i="19"/>
  <c r="BF173" i="19"/>
  <c r="T173" i="19"/>
  <c r="R173" i="19"/>
  <c r="P173" i="19"/>
  <c r="BK173" i="19"/>
  <c r="J173" i="19"/>
  <c r="BE173" i="19"/>
  <c r="BI172" i="19"/>
  <c r="BH172" i="19"/>
  <c r="BG172" i="19"/>
  <c r="BF172" i="19"/>
  <c r="T172" i="19"/>
  <c r="R172" i="19"/>
  <c r="P172" i="19"/>
  <c r="BK172" i="19"/>
  <c r="J172" i="19"/>
  <c r="BE172" i="19"/>
  <c r="BI171" i="19"/>
  <c r="BH171" i="19"/>
  <c r="BG171" i="19"/>
  <c r="BF171" i="19"/>
  <c r="T171" i="19"/>
  <c r="R171" i="19"/>
  <c r="P171" i="19"/>
  <c r="BK171" i="19"/>
  <c r="J171" i="19"/>
  <c r="BE171" i="19"/>
  <c r="BI170" i="19"/>
  <c r="BH170" i="19"/>
  <c r="BG170" i="19"/>
  <c r="BF170" i="19"/>
  <c r="T170" i="19"/>
  <c r="R170" i="19"/>
  <c r="P170" i="19"/>
  <c r="BK170" i="19"/>
  <c r="J170" i="19"/>
  <c r="BE170" i="19"/>
  <c r="BI169" i="19"/>
  <c r="BH169" i="19"/>
  <c r="BG169" i="19"/>
  <c r="BF169" i="19"/>
  <c r="T169" i="19"/>
  <c r="R169" i="19"/>
  <c r="P169" i="19"/>
  <c r="BK169" i="19"/>
  <c r="J169" i="19"/>
  <c r="BE169" i="19"/>
  <c r="BI168" i="19"/>
  <c r="BH168" i="19"/>
  <c r="BG168" i="19"/>
  <c r="BF168" i="19"/>
  <c r="T168" i="19"/>
  <c r="R168" i="19"/>
  <c r="P168" i="19"/>
  <c r="BK168" i="19"/>
  <c r="J168" i="19"/>
  <c r="BE168" i="19"/>
  <c r="BI167" i="19"/>
  <c r="BH167" i="19"/>
  <c r="BG167" i="19"/>
  <c r="BF167" i="19"/>
  <c r="T167" i="19"/>
  <c r="R167" i="19"/>
  <c r="P167" i="19"/>
  <c r="BK167" i="19"/>
  <c r="J167" i="19"/>
  <c r="BE167" i="19"/>
  <c r="BI166" i="19"/>
  <c r="BH166" i="19"/>
  <c r="BG166" i="19"/>
  <c r="BF166" i="19"/>
  <c r="T166" i="19"/>
  <c r="R166" i="19"/>
  <c r="P166" i="19"/>
  <c r="BK166" i="19"/>
  <c r="J166" i="19"/>
  <c r="BE166" i="19"/>
  <c r="BI165" i="19"/>
  <c r="BH165" i="19"/>
  <c r="BG165" i="19"/>
  <c r="BF165" i="19"/>
  <c r="T165" i="19"/>
  <c r="R165" i="19"/>
  <c r="P165" i="19"/>
  <c r="BK165" i="19"/>
  <c r="J165" i="19"/>
  <c r="BE165" i="19"/>
  <c r="BI164" i="19"/>
  <c r="BH164" i="19"/>
  <c r="BG164" i="19"/>
  <c r="BF164" i="19"/>
  <c r="T164" i="19"/>
  <c r="R164" i="19"/>
  <c r="P164" i="19"/>
  <c r="BK164" i="19"/>
  <c r="J164" i="19"/>
  <c r="BE164" i="19"/>
  <c r="BI163" i="19"/>
  <c r="BH163" i="19"/>
  <c r="BG163" i="19"/>
  <c r="BF163" i="19"/>
  <c r="T163" i="19"/>
  <c r="R163" i="19"/>
  <c r="P163" i="19"/>
  <c r="BK163" i="19"/>
  <c r="J163" i="19"/>
  <c r="BE163" i="19"/>
  <c r="BI162" i="19"/>
  <c r="BH162" i="19"/>
  <c r="BG162" i="19"/>
  <c r="BF162" i="19"/>
  <c r="T162" i="19"/>
  <c r="R162" i="19"/>
  <c r="P162" i="19"/>
  <c r="BK162" i="19"/>
  <c r="J162" i="19"/>
  <c r="BE162" i="19"/>
  <c r="BI161" i="19"/>
  <c r="BH161" i="19"/>
  <c r="BG161" i="19"/>
  <c r="BF161" i="19"/>
  <c r="T161" i="19"/>
  <c r="R161" i="19"/>
  <c r="P161" i="19"/>
  <c r="BK161" i="19"/>
  <c r="J161" i="19"/>
  <c r="BE161" i="19"/>
  <c r="BI160" i="19"/>
  <c r="BH160" i="19"/>
  <c r="BG160" i="19"/>
  <c r="BF160" i="19"/>
  <c r="T160" i="19"/>
  <c r="R160" i="19"/>
  <c r="P160" i="19"/>
  <c r="BK160" i="19"/>
  <c r="J160" i="19"/>
  <c r="BE160" i="19"/>
  <c r="BI159" i="19"/>
  <c r="BH159" i="19"/>
  <c r="BG159" i="19"/>
  <c r="BF159" i="19"/>
  <c r="T159" i="19"/>
  <c r="T158" i="19"/>
  <c r="R159" i="19"/>
  <c r="R158" i="19"/>
  <c r="P159" i="19"/>
  <c r="P158" i="19"/>
  <c r="BK159" i="19"/>
  <c r="BK158" i="19"/>
  <c r="J158" i="19"/>
  <c r="J159" i="19"/>
  <c r="BE159" i="19"/>
  <c r="J70" i="19"/>
  <c r="BI156" i="19"/>
  <c r="BH156" i="19"/>
  <c r="BG156" i="19"/>
  <c r="BF156" i="19"/>
  <c r="T156" i="19"/>
  <c r="R156" i="19"/>
  <c r="P156" i="19"/>
  <c r="BK156" i="19"/>
  <c r="J156" i="19"/>
  <c r="BE156" i="19"/>
  <c r="BI155" i="19"/>
  <c r="BH155" i="19"/>
  <c r="BG155" i="19"/>
  <c r="BF155" i="19"/>
  <c r="T155" i="19"/>
  <c r="R155" i="19"/>
  <c r="P155" i="19"/>
  <c r="BK155" i="19"/>
  <c r="J155" i="19"/>
  <c r="BE155" i="19"/>
  <c r="BI154" i="19"/>
  <c r="BH154" i="19"/>
  <c r="BG154" i="19"/>
  <c r="BF154" i="19"/>
  <c r="T154" i="19"/>
  <c r="R154" i="19"/>
  <c r="P154" i="19"/>
  <c r="BK154" i="19"/>
  <c r="J154" i="19"/>
  <c r="BE154" i="19"/>
  <c r="BI153" i="19"/>
  <c r="BH153" i="19"/>
  <c r="BG153" i="19"/>
  <c r="BF153" i="19"/>
  <c r="T153" i="19"/>
  <c r="R153" i="19"/>
  <c r="P153" i="19"/>
  <c r="BK153" i="19"/>
  <c r="J153" i="19"/>
  <c r="BE153" i="19"/>
  <c r="BI152" i="19"/>
  <c r="BH152" i="19"/>
  <c r="BG152" i="19"/>
  <c r="BF152" i="19"/>
  <c r="T152" i="19"/>
  <c r="T151" i="19"/>
  <c r="R152" i="19"/>
  <c r="R151" i="19"/>
  <c r="P152" i="19"/>
  <c r="P151" i="19"/>
  <c r="BK152" i="19"/>
  <c r="BK151" i="19"/>
  <c r="J151" i="19"/>
  <c r="J152" i="19"/>
  <c r="BE152" i="19"/>
  <c r="J69" i="19"/>
  <c r="BI150" i="19"/>
  <c r="BH150" i="19"/>
  <c r="BG150" i="19"/>
  <c r="BF150" i="19"/>
  <c r="T150" i="19"/>
  <c r="R150" i="19"/>
  <c r="P150" i="19"/>
  <c r="BK150" i="19"/>
  <c r="J150" i="19"/>
  <c r="BE150" i="19"/>
  <c r="BI149" i="19"/>
  <c r="BH149" i="19"/>
  <c r="BG149" i="19"/>
  <c r="BF149" i="19"/>
  <c r="T149" i="19"/>
  <c r="R149" i="19"/>
  <c r="P149" i="19"/>
  <c r="BK149" i="19"/>
  <c r="J149" i="19"/>
  <c r="BE149" i="19"/>
  <c r="BI148" i="19"/>
  <c r="BH148" i="19"/>
  <c r="BG148" i="19"/>
  <c r="BF148" i="19"/>
  <c r="T148" i="19"/>
  <c r="R148" i="19"/>
  <c r="P148" i="19"/>
  <c r="BK148" i="19"/>
  <c r="J148" i="19"/>
  <c r="BE148" i="19"/>
  <c r="BI147" i="19"/>
  <c r="BH147" i="19"/>
  <c r="BG147" i="19"/>
  <c r="BF147" i="19"/>
  <c r="T147" i="19"/>
  <c r="R147" i="19"/>
  <c r="P147" i="19"/>
  <c r="BK147" i="19"/>
  <c r="J147" i="19"/>
  <c r="BE147" i="19"/>
  <c r="BI146" i="19"/>
  <c r="BH146" i="19"/>
  <c r="BG146" i="19"/>
  <c r="BF146" i="19"/>
  <c r="T146" i="19"/>
  <c r="R146" i="19"/>
  <c r="P146" i="19"/>
  <c r="BK146" i="19"/>
  <c r="J146" i="19"/>
  <c r="BE146" i="19"/>
  <c r="BI145" i="19"/>
  <c r="BH145" i="19"/>
  <c r="BG145" i="19"/>
  <c r="BF145" i="19"/>
  <c r="T145" i="19"/>
  <c r="R145" i="19"/>
  <c r="P145" i="19"/>
  <c r="BK145" i="19"/>
  <c r="J145" i="19"/>
  <c r="BE145" i="19"/>
  <c r="BI144" i="19"/>
  <c r="BH144" i="19"/>
  <c r="BG144" i="19"/>
  <c r="BF144" i="19"/>
  <c r="T144" i="19"/>
  <c r="R144" i="19"/>
  <c r="P144" i="19"/>
  <c r="BK144" i="19"/>
  <c r="J144" i="19"/>
  <c r="BE144" i="19"/>
  <c r="BI143" i="19"/>
  <c r="BH143" i="19"/>
  <c r="BG143" i="19"/>
  <c r="BF143" i="19"/>
  <c r="T143" i="19"/>
  <c r="R143" i="19"/>
  <c r="P143" i="19"/>
  <c r="BK143" i="19"/>
  <c r="J143" i="19"/>
  <c r="BE143" i="19"/>
  <c r="BI142" i="19"/>
  <c r="BH142" i="19"/>
  <c r="BG142" i="19"/>
  <c r="BF142" i="19"/>
  <c r="T142" i="19"/>
  <c r="R142" i="19"/>
  <c r="P142" i="19"/>
  <c r="BK142" i="19"/>
  <c r="J142" i="19"/>
  <c r="BE142" i="19"/>
  <c r="BI141" i="19"/>
  <c r="BH141" i="19"/>
  <c r="BG141" i="19"/>
  <c r="BF141" i="19"/>
  <c r="T141" i="19"/>
  <c r="R141" i="19"/>
  <c r="P141" i="19"/>
  <c r="BK141" i="19"/>
  <c r="J141" i="19"/>
  <c r="BE141" i="19"/>
  <c r="BI140" i="19"/>
  <c r="BH140" i="19"/>
  <c r="BG140" i="19"/>
  <c r="BF140" i="19"/>
  <c r="T140" i="19"/>
  <c r="R140" i="19"/>
  <c r="P140" i="19"/>
  <c r="BK140" i="19"/>
  <c r="J140" i="19"/>
  <c r="BE140" i="19"/>
  <c r="BI139" i="19"/>
  <c r="BH139" i="19"/>
  <c r="BG139" i="19"/>
  <c r="BF139" i="19"/>
  <c r="T139" i="19"/>
  <c r="R139" i="19"/>
  <c r="P139" i="19"/>
  <c r="BK139" i="19"/>
  <c r="J139" i="19"/>
  <c r="BE139" i="19"/>
  <c r="BI138" i="19"/>
  <c r="BH138" i="19"/>
  <c r="BG138" i="19"/>
  <c r="BF138" i="19"/>
  <c r="T138" i="19"/>
  <c r="R138" i="19"/>
  <c r="P138" i="19"/>
  <c r="BK138" i="19"/>
  <c r="J138" i="19"/>
  <c r="BE138" i="19"/>
  <c r="BI137" i="19"/>
  <c r="BH137" i="19"/>
  <c r="BG137" i="19"/>
  <c r="BF137" i="19"/>
  <c r="T137" i="19"/>
  <c r="R137" i="19"/>
  <c r="P137" i="19"/>
  <c r="BK137" i="19"/>
  <c r="J137" i="19"/>
  <c r="BE137" i="19"/>
  <c r="BI136" i="19"/>
  <c r="BH136" i="19"/>
  <c r="BG136" i="19"/>
  <c r="BF136" i="19"/>
  <c r="T136" i="19"/>
  <c r="R136" i="19"/>
  <c r="P136" i="19"/>
  <c r="BK136" i="19"/>
  <c r="J136" i="19"/>
  <c r="BE136" i="19"/>
  <c r="BI135" i="19"/>
  <c r="BH135" i="19"/>
  <c r="BG135" i="19"/>
  <c r="BF135" i="19"/>
  <c r="T135" i="19"/>
  <c r="R135" i="19"/>
  <c r="P135" i="19"/>
  <c r="BK135" i="19"/>
  <c r="J135" i="19"/>
  <c r="BE135" i="19"/>
  <c r="BI134" i="19"/>
  <c r="BH134" i="19"/>
  <c r="BG134" i="19"/>
  <c r="BF134" i="19"/>
  <c r="T134" i="19"/>
  <c r="R134" i="19"/>
  <c r="P134" i="19"/>
  <c r="BK134" i="19"/>
  <c r="J134" i="19"/>
  <c r="BE134" i="19"/>
  <c r="BI133" i="19"/>
  <c r="BH133" i="19"/>
  <c r="BG133" i="19"/>
  <c r="BF133" i="19"/>
  <c r="T133" i="19"/>
  <c r="R133" i="19"/>
  <c r="P133" i="19"/>
  <c r="BK133" i="19"/>
  <c r="J133" i="19"/>
  <c r="BE133" i="19"/>
  <c r="BI132" i="19"/>
  <c r="BH132" i="19"/>
  <c r="BG132" i="19"/>
  <c r="BF132" i="19"/>
  <c r="T132" i="19"/>
  <c r="R132" i="19"/>
  <c r="P132" i="19"/>
  <c r="BK132" i="19"/>
  <c r="J132" i="19"/>
  <c r="BE132" i="19"/>
  <c r="BI131" i="19"/>
  <c r="BH131" i="19"/>
  <c r="BG131" i="19"/>
  <c r="BF131" i="19"/>
  <c r="T131" i="19"/>
  <c r="R131" i="19"/>
  <c r="P131" i="19"/>
  <c r="BK131" i="19"/>
  <c r="J131" i="19"/>
  <c r="BE131" i="19"/>
  <c r="BI130" i="19"/>
  <c r="BH130" i="19"/>
  <c r="BG130" i="19"/>
  <c r="BF130" i="19"/>
  <c r="T130" i="19"/>
  <c r="R130" i="19"/>
  <c r="P130" i="19"/>
  <c r="BK130" i="19"/>
  <c r="J130" i="19"/>
  <c r="BE130" i="19"/>
  <c r="BI129" i="19"/>
  <c r="BH129" i="19"/>
  <c r="BG129" i="19"/>
  <c r="BF129" i="19"/>
  <c r="T129" i="19"/>
  <c r="R129" i="19"/>
  <c r="P129" i="19"/>
  <c r="BK129" i="19"/>
  <c r="J129" i="19"/>
  <c r="BE129" i="19"/>
  <c r="BI128" i="19"/>
  <c r="BH128" i="19"/>
  <c r="BG128" i="19"/>
  <c r="BF128" i="19"/>
  <c r="T128" i="19"/>
  <c r="R128" i="19"/>
  <c r="P128" i="19"/>
  <c r="BK128" i="19"/>
  <c r="J128" i="19"/>
  <c r="BE128" i="19"/>
  <c r="BI127" i="19"/>
  <c r="BH127" i="19"/>
  <c r="BG127" i="19"/>
  <c r="BF127" i="19"/>
  <c r="T127" i="19"/>
  <c r="R127" i="19"/>
  <c r="P127" i="19"/>
  <c r="BK127" i="19"/>
  <c r="J127" i="19"/>
  <c r="BE127" i="19"/>
  <c r="BI126" i="19"/>
  <c r="BH126" i="19"/>
  <c r="BG126" i="19"/>
  <c r="BF126" i="19"/>
  <c r="T126" i="19"/>
  <c r="R126" i="19"/>
  <c r="P126" i="19"/>
  <c r="BK126" i="19"/>
  <c r="J126" i="19"/>
  <c r="BE126" i="19"/>
  <c r="BI125" i="19"/>
  <c r="BH125" i="19"/>
  <c r="BG125" i="19"/>
  <c r="BF125" i="19"/>
  <c r="T125" i="19"/>
  <c r="R125" i="19"/>
  <c r="P125" i="19"/>
  <c r="BK125" i="19"/>
  <c r="J125" i="19"/>
  <c r="BE125" i="19"/>
  <c r="BI124" i="19"/>
  <c r="BH124" i="19"/>
  <c r="BG124" i="19"/>
  <c r="BF124" i="19"/>
  <c r="T124" i="19"/>
  <c r="R124" i="19"/>
  <c r="P124" i="19"/>
  <c r="BK124" i="19"/>
  <c r="J124" i="19"/>
  <c r="BE124" i="19"/>
  <c r="BI123" i="19"/>
  <c r="BH123" i="19"/>
  <c r="BG123" i="19"/>
  <c r="BF123" i="19"/>
  <c r="T123" i="19"/>
  <c r="R123" i="19"/>
  <c r="P123" i="19"/>
  <c r="BK123" i="19"/>
  <c r="J123" i="19"/>
  <c r="BE123" i="19"/>
  <c r="BI122" i="19"/>
  <c r="BH122" i="19"/>
  <c r="BG122" i="19"/>
  <c r="BF122" i="19"/>
  <c r="T122" i="19"/>
  <c r="R122" i="19"/>
  <c r="P122" i="19"/>
  <c r="BK122" i="19"/>
  <c r="J122" i="19"/>
  <c r="BE122" i="19"/>
  <c r="BI121" i="19"/>
  <c r="BH121" i="19"/>
  <c r="BG121" i="19"/>
  <c r="BF121" i="19"/>
  <c r="T121" i="19"/>
  <c r="R121" i="19"/>
  <c r="P121" i="19"/>
  <c r="BK121" i="19"/>
  <c r="J121" i="19"/>
  <c r="BE121" i="19"/>
  <c r="BI120" i="19"/>
  <c r="BH120" i="19"/>
  <c r="BG120" i="19"/>
  <c r="BF120" i="19"/>
  <c r="T120" i="19"/>
  <c r="R120" i="19"/>
  <c r="P120" i="19"/>
  <c r="BK120" i="19"/>
  <c r="J120" i="19"/>
  <c r="BE120" i="19"/>
  <c r="BI119" i="19"/>
  <c r="BH119" i="19"/>
  <c r="BG119" i="19"/>
  <c r="BF119" i="19"/>
  <c r="T119" i="19"/>
  <c r="R119" i="19"/>
  <c r="P119" i="19"/>
  <c r="BK119" i="19"/>
  <c r="J119" i="19"/>
  <c r="BE119" i="19"/>
  <c r="BI118" i="19"/>
  <c r="BH118" i="19"/>
  <c r="BG118" i="19"/>
  <c r="BF118" i="19"/>
  <c r="T118" i="19"/>
  <c r="R118" i="19"/>
  <c r="P118" i="19"/>
  <c r="BK118" i="19"/>
  <c r="J118" i="19"/>
  <c r="BE118" i="19"/>
  <c r="BI117" i="19"/>
  <c r="BH117" i="19"/>
  <c r="BG117" i="19"/>
  <c r="BF117" i="19"/>
  <c r="T117" i="19"/>
  <c r="R117" i="19"/>
  <c r="P117" i="19"/>
  <c r="BK117" i="19"/>
  <c r="J117" i="19"/>
  <c r="BE117" i="19"/>
  <c r="BI116" i="19"/>
  <c r="BH116" i="19"/>
  <c r="BG116" i="19"/>
  <c r="BF116" i="19"/>
  <c r="T116" i="19"/>
  <c r="R116" i="19"/>
  <c r="P116" i="19"/>
  <c r="BK116" i="19"/>
  <c r="J116" i="19"/>
  <c r="BE116" i="19"/>
  <c r="BI115" i="19"/>
  <c r="BH115" i="19"/>
  <c r="BG115" i="19"/>
  <c r="BF115" i="19"/>
  <c r="T115" i="19"/>
  <c r="R115" i="19"/>
  <c r="P115" i="19"/>
  <c r="BK115" i="19"/>
  <c r="J115" i="19"/>
  <c r="BE115" i="19"/>
  <c r="BI114" i="19"/>
  <c r="BH114" i="19"/>
  <c r="BG114" i="19"/>
  <c r="BF114" i="19"/>
  <c r="T114" i="19"/>
  <c r="R114" i="19"/>
  <c r="P114" i="19"/>
  <c r="BK114" i="19"/>
  <c r="J114" i="19"/>
  <c r="BE114" i="19"/>
  <c r="BI113" i="19"/>
  <c r="BH113" i="19"/>
  <c r="BG113" i="19"/>
  <c r="BF113" i="19"/>
  <c r="T113" i="19"/>
  <c r="R113" i="19"/>
  <c r="P113" i="19"/>
  <c r="BK113" i="19"/>
  <c r="J113" i="19"/>
  <c r="BE113" i="19"/>
  <c r="BI112" i="19"/>
  <c r="BH112" i="19"/>
  <c r="BG112" i="19"/>
  <c r="BF112" i="19"/>
  <c r="T112" i="19"/>
  <c r="R112" i="19"/>
  <c r="P112" i="19"/>
  <c r="BK112" i="19"/>
  <c r="J112" i="19"/>
  <c r="BE112" i="19"/>
  <c r="BI111" i="19"/>
  <c r="BH111" i="19"/>
  <c r="BG111" i="19"/>
  <c r="BF111" i="19"/>
  <c r="T111" i="19"/>
  <c r="R111" i="19"/>
  <c r="P111" i="19"/>
  <c r="BK111" i="19"/>
  <c r="J111" i="19"/>
  <c r="BE111" i="19"/>
  <c r="BI110" i="19"/>
  <c r="BH110" i="19"/>
  <c r="BG110" i="19"/>
  <c r="BF110" i="19"/>
  <c r="T110" i="19"/>
  <c r="R110" i="19"/>
  <c r="P110" i="19"/>
  <c r="BK110" i="19"/>
  <c r="J110" i="19"/>
  <c r="BE110" i="19"/>
  <c r="BI109" i="19"/>
  <c r="BH109" i="19"/>
  <c r="BG109" i="19"/>
  <c r="BF109" i="19"/>
  <c r="T109" i="19"/>
  <c r="R109" i="19"/>
  <c r="P109" i="19"/>
  <c r="BK109" i="19"/>
  <c r="J109" i="19"/>
  <c r="BE109" i="19"/>
  <c r="BI108" i="19"/>
  <c r="BH108" i="19"/>
  <c r="BG108" i="19"/>
  <c r="BF108" i="19"/>
  <c r="T108" i="19"/>
  <c r="R108" i="19"/>
  <c r="P108" i="19"/>
  <c r="BK108" i="19"/>
  <c r="J108" i="19"/>
  <c r="BE108" i="19"/>
  <c r="BI107" i="19"/>
  <c r="BH107" i="19"/>
  <c r="BG107" i="19"/>
  <c r="BF107" i="19"/>
  <c r="T107" i="19"/>
  <c r="R107" i="19"/>
  <c r="P107" i="19"/>
  <c r="BK107" i="19"/>
  <c r="J107" i="19"/>
  <c r="BE107" i="19"/>
  <c r="BI106" i="19"/>
  <c r="BH106" i="19"/>
  <c r="BG106" i="19"/>
  <c r="BF106" i="19"/>
  <c r="T106" i="19"/>
  <c r="R106" i="19"/>
  <c r="P106" i="19"/>
  <c r="BK106" i="19"/>
  <c r="J106" i="19"/>
  <c r="BE106" i="19"/>
  <c r="BI105" i="19"/>
  <c r="BH105" i="19"/>
  <c r="BG105" i="19"/>
  <c r="BF105" i="19"/>
  <c r="T105" i="19"/>
  <c r="R105" i="19"/>
  <c r="P105" i="19"/>
  <c r="BK105" i="19"/>
  <c r="J105" i="19"/>
  <c r="BE105" i="19"/>
  <c r="BI104" i="19"/>
  <c r="BH104" i="19"/>
  <c r="BG104" i="19"/>
  <c r="BF104" i="19"/>
  <c r="T104" i="19"/>
  <c r="R104" i="19"/>
  <c r="P104" i="19"/>
  <c r="BK104" i="19"/>
  <c r="J104" i="19"/>
  <c r="BE104" i="19"/>
  <c r="BI103" i="19"/>
  <c r="BH103" i="19"/>
  <c r="BG103" i="19"/>
  <c r="BF103" i="19"/>
  <c r="T103" i="19"/>
  <c r="R103" i="19"/>
  <c r="P103" i="19"/>
  <c r="BK103" i="19"/>
  <c r="J103" i="19"/>
  <c r="BE103" i="19"/>
  <c r="BI102" i="19"/>
  <c r="BH102" i="19"/>
  <c r="BG102" i="19"/>
  <c r="BF102" i="19"/>
  <c r="T102" i="19"/>
  <c r="R102" i="19"/>
  <c r="P102" i="19"/>
  <c r="BK102" i="19"/>
  <c r="J102" i="19"/>
  <c r="BE102" i="19"/>
  <c r="BI101" i="19"/>
  <c r="F41" i="19"/>
  <c r="BD76" i="1"/>
  <c r="BH101" i="19"/>
  <c r="F40" i="19"/>
  <c r="BC76" i="1"/>
  <c r="BG101" i="19"/>
  <c r="F39" i="19"/>
  <c r="BB76" i="1"/>
  <c r="BF101" i="19"/>
  <c r="J38" i="19"/>
  <c r="AW76" i="1"/>
  <c r="F38" i="19"/>
  <c r="BA76" i="1"/>
  <c r="T101" i="19"/>
  <c r="T100" i="19"/>
  <c r="T99" i="19"/>
  <c r="R101" i="19"/>
  <c r="R100" i="19"/>
  <c r="R99" i="19"/>
  <c r="P101" i="19"/>
  <c r="P100" i="19"/>
  <c r="P99" i="19"/>
  <c r="AU76" i="1"/>
  <c r="BK101" i="19"/>
  <c r="BK100" i="19"/>
  <c r="J100" i="19"/>
  <c r="BK99" i="19"/>
  <c r="J99" i="19"/>
  <c r="J67" i="19"/>
  <c r="J34" i="19"/>
  <c r="AG76" i="1"/>
  <c r="J101" i="19"/>
  <c r="BE101" i="19"/>
  <c r="J37" i="19"/>
  <c r="AV76" i="1"/>
  <c r="F37" i="19"/>
  <c r="AZ76" i="1"/>
  <c r="J68" i="19"/>
  <c r="F93" i="19"/>
  <c r="E91" i="19"/>
  <c r="F60" i="19"/>
  <c r="E58" i="19"/>
  <c r="J43" i="19"/>
  <c r="J28" i="19"/>
  <c r="E28" i="19"/>
  <c r="J96" i="19"/>
  <c r="J63" i="19"/>
  <c r="J27" i="19"/>
  <c r="J25" i="19"/>
  <c r="E25" i="19"/>
  <c r="J95" i="19"/>
  <c r="J62" i="19"/>
  <c r="J24" i="19"/>
  <c r="J22" i="19"/>
  <c r="E22" i="19"/>
  <c r="F96" i="19"/>
  <c r="F63" i="19"/>
  <c r="J21" i="19"/>
  <c r="J19" i="19"/>
  <c r="E19" i="19"/>
  <c r="F95" i="19"/>
  <c r="F62" i="19"/>
  <c r="J18" i="19"/>
  <c r="J16" i="19"/>
  <c r="J93" i="19"/>
  <c r="J60" i="19"/>
  <c r="E7" i="19"/>
  <c r="E85" i="19"/>
  <c r="E52" i="19"/>
  <c r="J41" i="18"/>
  <c r="J40" i="18"/>
  <c r="AY75" i="1"/>
  <c r="J39" i="18"/>
  <c r="AX75" i="1"/>
  <c r="BI127" i="18"/>
  <c r="BH127" i="18"/>
  <c r="BG127" i="18"/>
  <c r="BF127" i="18"/>
  <c r="T127" i="18"/>
  <c r="R127" i="18"/>
  <c r="P127" i="18"/>
  <c r="BK127" i="18"/>
  <c r="J127" i="18"/>
  <c r="BE127" i="18"/>
  <c r="BI126" i="18"/>
  <c r="BH126" i="18"/>
  <c r="BG126" i="18"/>
  <c r="BF126" i="18"/>
  <c r="T126" i="18"/>
  <c r="R126" i="18"/>
  <c r="P126" i="18"/>
  <c r="BK126" i="18"/>
  <c r="J126" i="18"/>
  <c r="BE126" i="18"/>
  <c r="BI125" i="18"/>
  <c r="BH125" i="18"/>
  <c r="BG125" i="18"/>
  <c r="BF125" i="18"/>
  <c r="T125" i="18"/>
  <c r="T124" i="18"/>
  <c r="R125" i="18"/>
  <c r="R124" i="18"/>
  <c r="P125" i="18"/>
  <c r="P124" i="18"/>
  <c r="BK125" i="18"/>
  <c r="BK124" i="18"/>
  <c r="J124" i="18"/>
  <c r="J125" i="18"/>
  <c r="BE125" i="18"/>
  <c r="J70" i="18"/>
  <c r="BI123" i="18"/>
  <c r="BH123" i="18"/>
  <c r="BG123" i="18"/>
  <c r="BF123" i="18"/>
  <c r="T123" i="18"/>
  <c r="R123" i="18"/>
  <c r="P123" i="18"/>
  <c r="BK123" i="18"/>
  <c r="J123" i="18"/>
  <c r="BE123" i="18"/>
  <c r="BI122" i="18"/>
  <c r="BH122" i="18"/>
  <c r="BG122" i="18"/>
  <c r="BF122" i="18"/>
  <c r="T122" i="18"/>
  <c r="R122" i="18"/>
  <c r="P122" i="18"/>
  <c r="BK122" i="18"/>
  <c r="J122" i="18"/>
  <c r="BE122" i="18"/>
  <c r="BI121" i="18"/>
  <c r="BH121" i="18"/>
  <c r="BG121" i="18"/>
  <c r="BF121" i="18"/>
  <c r="T121" i="18"/>
  <c r="R121" i="18"/>
  <c r="P121" i="18"/>
  <c r="BK121" i="18"/>
  <c r="J121" i="18"/>
  <c r="BE121" i="18"/>
  <c r="BI120" i="18"/>
  <c r="BH120" i="18"/>
  <c r="BG120" i="18"/>
  <c r="BF120" i="18"/>
  <c r="T120" i="18"/>
  <c r="R120" i="18"/>
  <c r="P120" i="18"/>
  <c r="BK120" i="18"/>
  <c r="J120" i="18"/>
  <c r="BE120" i="18"/>
  <c r="BI119" i="18"/>
  <c r="BH119" i="18"/>
  <c r="BG119" i="18"/>
  <c r="BF119" i="18"/>
  <c r="T119" i="18"/>
  <c r="R119" i="18"/>
  <c r="P119" i="18"/>
  <c r="BK119" i="18"/>
  <c r="J119" i="18"/>
  <c r="BE119" i="18"/>
  <c r="BI118" i="18"/>
  <c r="BH118" i="18"/>
  <c r="BG118" i="18"/>
  <c r="BF118" i="18"/>
  <c r="T118" i="18"/>
  <c r="R118" i="18"/>
  <c r="P118" i="18"/>
  <c r="BK118" i="18"/>
  <c r="J118" i="18"/>
  <c r="BE118" i="18"/>
  <c r="BI117" i="18"/>
  <c r="BH117" i="18"/>
  <c r="BG117" i="18"/>
  <c r="BF117" i="18"/>
  <c r="T117" i="18"/>
  <c r="R117" i="18"/>
  <c r="P117" i="18"/>
  <c r="BK117" i="18"/>
  <c r="J117" i="18"/>
  <c r="BE117" i="18"/>
  <c r="BI116" i="18"/>
  <c r="BH116" i="18"/>
  <c r="BG116" i="18"/>
  <c r="BF116" i="18"/>
  <c r="T116" i="18"/>
  <c r="R116" i="18"/>
  <c r="P116" i="18"/>
  <c r="BK116" i="18"/>
  <c r="J116" i="18"/>
  <c r="BE116" i="18"/>
  <c r="BI115" i="18"/>
  <c r="BH115" i="18"/>
  <c r="BG115" i="18"/>
  <c r="BF115" i="18"/>
  <c r="T115" i="18"/>
  <c r="R115" i="18"/>
  <c r="P115" i="18"/>
  <c r="BK115" i="18"/>
  <c r="J115" i="18"/>
  <c r="BE115" i="18"/>
  <c r="BI114" i="18"/>
  <c r="BH114" i="18"/>
  <c r="BG114" i="18"/>
  <c r="BF114" i="18"/>
  <c r="T114" i="18"/>
  <c r="R114" i="18"/>
  <c r="P114" i="18"/>
  <c r="BK114" i="18"/>
  <c r="J114" i="18"/>
  <c r="BE114" i="18"/>
  <c r="BI113" i="18"/>
  <c r="BH113" i="18"/>
  <c r="BG113" i="18"/>
  <c r="BF113" i="18"/>
  <c r="T113" i="18"/>
  <c r="T112" i="18"/>
  <c r="R113" i="18"/>
  <c r="R112" i="18"/>
  <c r="P113" i="18"/>
  <c r="P112" i="18"/>
  <c r="BK113" i="18"/>
  <c r="BK112" i="18"/>
  <c r="J112" i="18"/>
  <c r="J113" i="18"/>
  <c r="BE113" i="18"/>
  <c r="J69" i="18"/>
  <c r="BI111" i="18"/>
  <c r="BH111" i="18"/>
  <c r="BG111" i="18"/>
  <c r="BF111" i="18"/>
  <c r="T111" i="18"/>
  <c r="R111" i="18"/>
  <c r="P111" i="18"/>
  <c r="BK111" i="18"/>
  <c r="J111" i="18"/>
  <c r="BE111" i="18"/>
  <c r="BI110" i="18"/>
  <c r="BH110" i="18"/>
  <c r="BG110" i="18"/>
  <c r="BF110" i="18"/>
  <c r="T110" i="18"/>
  <c r="R110" i="18"/>
  <c r="P110" i="18"/>
  <c r="BK110" i="18"/>
  <c r="J110" i="18"/>
  <c r="BE110" i="18"/>
  <c r="BI109" i="18"/>
  <c r="BH109" i="18"/>
  <c r="BG109" i="18"/>
  <c r="BF109" i="18"/>
  <c r="T109" i="18"/>
  <c r="R109" i="18"/>
  <c r="P109" i="18"/>
  <c r="BK109" i="18"/>
  <c r="J109" i="18"/>
  <c r="BE109" i="18"/>
  <c r="BI108" i="18"/>
  <c r="BH108" i="18"/>
  <c r="BG108" i="18"/>
  <c r="BF108" i="18"/>
  <c r="T108" i="18"/>
  <c r="R108" i="18"/>
  <c r="P108" i="18"/>
  <c r="BK108" i="18"/>
  <c r="J108" i="18"/>
  <c r="BE108" i="18"/>
  <c r="BI107" i="18"/>
  <c r="BH107" i="18"/>
  <c r="BG107" i="18"/>
  <c r="BF107" i="18"/>
  <c r="T107" i="18"/>
  <c r="R107" i="18"/>
  <c r="P107" i="18"/>
  <c r="BK107" i="18"/>
  <c r="J107" i="18"/>
  <c r="BE107" i="18"/>
  <c r="BI106" i="18"/>
  <c r="BH106" i="18"/>
  <c r="BG106" i="18"/>
  <c r="BF106" i="18"/>
  <c r="T106" i="18"/>
  <c r="R106" i="18"/>
  <c r="P106" i="18"/>
  <c r="BK106" i="18"/>
  <c r="J106" i="18"/>
  <c r="BE106" i="18"/>
  <c r="BI105" i="18"/>
  <c r="BH105" i="18"/>
  <c r="BG105" i="18"/>
  <c r="BF105" i="18"/>
  <c r="T105" i="18"/>
  <c r="R105" i="18"/>
  <c r="P105" i="18"/>
  <c r="BK105" i="18"/>
  <c r="J105" i="18"/>
  <c r="BE105" i="18"/>
  <c r="BI104" i="18"/>
  <c r="BH104" i="18"/>
  <c r="BG104" i="18"/>
  <c r="BF104" i="18"/>
  <c r="T104" i="18"/>
  <c r="R104" i="18"/>
  <c r="P104" i="18"/>
  <c r="BK104" i="18"/>
  <c r="J104" i="18"/>
  <c r="BE104" i="18"/>
  <c r="BI103" i="18"/>
  <c r="BH103" i="18"/>
  <c r="BG103" i="18"/>
  <c r="BF103" i="18"/>
  <c r="T103" i="18"/>
  <c r="R103" i="18"/>
  <c r="P103" i="18"/>
  <c r="BK103" i="18"/>
  <c r="J103" i="18"/>
  <c r="BE103" i="18"/>
  <c r="BI102" i="18"/>
  <c r="BH102" i="18"/>
  <c r="BG102" i="18"/>
  <c r="BF102" i="18"/>
  <c r="T102" i="18"/>
  <c r="R102" i="18"/>
  <c r="P102" i="18"/>
  <c r="BK102" i="18"/>
  <c r="J102" i="18"/>
  <c r="BE102" i="18"/>
  <c r="BI101" i="18"/>
  <c r="BH101" i="18"/>
  <c r="BG101" i="18"/>
  <c r="BF101" i="18"/>
  <c r="T101" i="18"/>
  <c r="R101" i="18"/>
  <c r="P101" i="18"/>
  <c r="BK101" i="18"/>
  <c r="J101" i="18"/>
  <c r="BE101" i="18"/>
  <c r="BI100" i="18"/>
  <c r="BH100" i="18"/>
  <c r="BG100" i="18"/>
  <c r="BF100" i="18"/>
  <c r="T100" i="18"/>
  <c r="R100" i="18"/>
  <c r="P100" i="18"/>
  <c r="BK100" i="18"/>
  <c r="J100" i="18"/>
  <c r="BE100" i="18"/>
  <c r="BI99" i="18"/>
  <c r="BH99" i="18"/>
  <c r="BG99" i="18"/>
  <c r="BF99" i="18"/>
  <c r="T99" i="18"/>
  <c r="R99" i="18"/>
  <c r="P99" i="18"/>
  <c r="BK99" i="18"/>
  <c r="J99" i="18"/>
  <c r="BE99" i="18"/>
  <c r="BI98" i="18"/>
  <c r="BH98" i="18"/>
  <c r="BG98" i="18"/>
  <c r="BF98" i="18"/>
  <c r="T98" i="18"/>
  <c r="R98" i="18"/>
  <c r="P98" i="18"/>
  <c r="BK98" i="18"/>
  <c r="J98" i="18"/>
  <c r="BE98" i="18"/>
  <c r="BI97" i="18"/>
  <c r="BH97" i="18"/>
  <c r="BG97" i="18"/>
  <c r="BF97" i="18"/>
  <c r="T97" i="18"/>
  <c r="R97" i="18"/>
  <c r="P97" i="18"/>
  <c r="BK97" i="18"/>
  <c r="J97" i="18"/>
  <c r="BE97" i="18"/>
  <c r="BI96" i="18"/>
  <c r="F41" i="18"/>
  <c r="BD75" i="1"/>
  <c r="BH96" i="18"/>
  <c r="F40" i="18"/>
  <c r="BC75" i="1"/>
  <c r="BG96" i="18"/>
  <c r="F39" i="18"/>
  <c r="BB75" i="1"/>
  <c r="BF96" i="18"/>
  <c r="J38" i="18"/>
  <c r="AW75" i="1"/>
  <c r="F38" i="18"/>
  <c r="BA75" i="1"/>
  <c r="T96" i="18"/>
  <c r="T95" i="18"/>
  <c r="T94" i="18"/>
  <c r="R96" i="18"/>
  <c r="R95" i="18"/>
  <c r="R94" i="18"/>
  <c r="P96" i="18"/>
  <c r="P95" i="18"/>
  <c r="P94" i="18"/>
  <c r="AU75" i="1"/>
  <c r="BK96" i="18"/>
  <c r="BK95" i="18"/>
  <c r="J95" i="18"/>
  <c r="BK94" i="18"/>
  <c r="J94" i="18"/>
  <c r="J67" i="18"/>
  <c r="J34" i="18"/>
  <c r="AG75" i="1"/>
  <c r="J96" i="18"/>
  <c r="BE96" i="18"/>
  <c r="J37" i="18"/>
  <c r="AV75" i="1"/>
  <c r="F37" i="18"/>
  <c r="AZ75" i="1"/>
  <c r="J68" i="18"/>
  <c r="F88" i="18"/>
  <c r="E86" i="18"/>
  <c r="F60" i="18"/>
  <c r="E58" i="18"/>
  <c r="J43" i="18"/>
  <c r="J28" i="18"/>
  <c r="E28" i="18"/>
  <c r="J91" i="18"/>
  <c r="J63" i="18"/>
  <c r="J27" i="18"/>
  <c r="J25" i="18"/>
  <c r="E25" i="18"/>
  <c r="J90" i="18"/>
  <c r="J62" i="18"/>
  <c r="J24" i="18"/>
  <c r="J22" i="18"/>
  <c r="E22" i="18"/>
  <c r="F91" i="18"/>
  <c r="F63" i="18"/>
  <c r="J21" i="18"/>
  <c r="J19" i="18"/>
  <c r="E19" i="18"/>
  <c r="F90" i="18"/>
  <c r="F62" i="18"/>
  <c r="J18" i="18"/>
  <c r="J16" i="18"/>
  <c r="J88" i="18"/>
  <c r="J60" i="18"/>
  <c r="E7" i="18"/>
  <c r="E80" i="18"/>
  <c r="E52" i="18"/>
  <c r="J41" i="17"/>
  <c r="J40" i="17"/>
  <c r="AY74" i="1"/>
  <c r="J39" i="17"/>
  <c r="AX74" i="1"/>
  <c r="BI177" i="17"/>
  <c r="BH177" i="17"/>
  <c r="BG177" i="17"/>
  <c r="BF177" i="17"/>
  <c r="T177" i="17"/>
  <c r="R177" i="17"/>
  <c r="P177" i="17"/>
  <c r="BK177" i="17"/>
  <c r="J177" i="17"/>
  <c r="BE177" i="17"/>
  <c r="BI176" i="17"/>
  <c r="BH176" i="17"/>
  <c r="BG176" i="17"/>
  <c r="BF176" i="17"/>
  <c r="T176" i="17"/>
  <c r="R176" i="17"/>
  <c r="P176" i="17"/>
  <c r="BK176" i="17"/>
  <c r="J176" i="17"/>
  <c r="BE176" i="17"/>
  <c r="BI175" i="17"/>
  <c r="BH175" i="17"/>
  <c r="BG175" i="17"/>
  <c r="BF175" i="17"/>
  <c r="T175" i="17"/>
  <c r="R175" i="17"/>
  <c r="P175" i="17"/>
  <c r="BK175" i="17"/>
  <c r="J175" i="17"/>
  <c r="BE175" i="17"/>
  <c r="BI174" i="17"/>
  <c r="BH174" i="17"/>
  <c r="BG174" i="17"/>
  <c r="BF174" i="17"/>
  <c r="T174" i="17"/>
  <c r="R174" i="17"/>
  <c r="P174" i="17"/>
  <c r="BK174" i="17"/>
  <c r="J174" i="17"/>
  <c r="BE174" i="17"/>
  <c r="BI173" i="17"/>
  <c r="BH173" i="17"/>
  <c r="BG173" i="17"/>
  <c r="BF173" i="17"/>
  <c r="T173" i="17"/>
  <c r="R173" i="17"/>
  <c r="P173" i="17"/>
  <c r="BK173" i="17"/>
  <c r="J173" i="17"/>
  <c r="BE173" i="17"/>
  <c r="BI172" i="17"/>
  <c r="BH172" i="17"/>
  <c r="BG172" i="17"/>
  <c r="BF172" i="17"/>
  <c r="T172" i="17"/>
  <c r="R172" i="17"/>
  <c r="P172" i="17"/>
  <c r="BK172" i="17"/>
  <c r="J172" i="17"/>
  <c r="BE172" i="17"/>
  <c r="BI171" i="17"/>
  <c r="BH171" i="17"/>
  <c r="BG171" i="17"/>
  <c r="BF171" i="17"/>
  <c r="T171" i="17"/>
  <c r="R171" i="17"/>
  <c r="P171" i="17"/>
  <c r="BK171" i="17"/>
  <c r="J171" i="17"/>
  <c r="BE171" i="17"/>
  <c r="BI170" i="17"/>
  <c r="BH170" i="17"/>
  <c r="BG170" i="17"/>
  <c r="BF170" i="17"/>
  <c r="T170" i="17"/>
  <c r="R170" i="17"/>
  <c r="P170" i="17"/>
  <c r="BK170" i="17"/>
  <c r="J170" i="17"/>
  <c r="BE170" i="17"/>
  <c r="BI169" i="17"/>
  <c r="BH169" i="17"/>
  <c r="BG169" i="17"/>
  <c r="BF169" i="17"/>
  <c r="T169" i="17"/>
  <c r="R169" i="17"/>
  <c r="P169" i="17"/>
  <c r="BK169" i="17"/>
  <c r="J169" i="17"/>
  <c r="BE169" i="17"/>
  <c r="BI168" i="17"/>
  <c r="BH168" i="17"/>
  <c r="BG168" i="17"/>
  <c r="BF168" i="17"/>
  <c r="T168" i="17"/>
  <c r="R168" i="17"/>
  <c r="P168" i="17"/>
  <c r="BK168" i="17"/>
  <c r="J168" i="17"/>
  <c r="BE168" i="17"/>
  <c r="BI167" i="17"/>
  <c r="BH167" i="17"/>
  <c r="BG167" i="17"/>
  <c r="BF167" i="17"/>
  <c r="T167" i="17"/>
  <c r="R167" i="17"/>
  <c r="P167" i="17"/>
  <c r="BK167" i="17"/>
  <c r="J167" i="17"/>
  <c r="BE167" i="17"/>
  <c r="BI166" i="17"/>
  <c r="BH166" i="17"/>
  <c r="BG166" i="17"/>
  <c r="BF166" i="17"/>
  <c r="T166" i="17"/>
  <c r="R166" i="17"/>
  <c r="P166" i="17"/>
  <c r="BK166" i="17"/>
  <c r="J166" i="17"/>
  <c r="BE166" i="17"/>
  <c r="BI165" i="17"/>
  <c r="BH165" i="17"/>
  <c r="BG165" i="17"/>
  <c r="BF165" i="17"/>
  <c r="T165" i="17"/>
  <c r="R165" i="17"/>
  <c r="P165" i="17"/>
  <c r="BK165" i="17"/>
  <c r="J165" i="17"/>
  <c r="BE165" i="17"/>
  <c r="BI164" i="17"/>
  <c r="BH164" i="17"/>
  <c r="BG164" i="17"/>
  <c r="BF164" i="17"/>
  <c r="T164" i="17"/>
  <c r="R164" i="17"/>
  <c r="P164" i="17"/>
  <c r="BK164" i="17"/>
  <c r="J164" i="17"/>
  <c r="BE164" i="17"/>
  <c r="BI163" i="17"/>
  <c r="BH163" i="17"/>
  <c r="BG163" i="17"/>
  <c r="BF163" i="17"/>
  <c r="T163" i="17"/>
  <c r="R163" i="17"/>
  <c r="P163" i="17"/>
  <c r="BK163" i="17"/>
  <c r="J163" i="17"/>
  <c r="BE163" i="17"/>
  <c r="BI162" i="17"/>
  <c r="BH162" i="17"/>
  <c r="BG162" i="17"/>
  <c r="BF162" i="17"/>
  <c r="T162" i="17"/>
  <c r="R162" i="17"/>
  <c r="P162" i="17"/>
  <c r="BK162" i="17"/>
  <c r="J162" i="17"/>
  <c r="BE162" i="17"/>
  <c r="BI161" i="17"/>
  <c r="BH161" i="17"/>
  <c r="BG161" i="17"/>
  <c r="BF161" i="17"/>
  <c r="T161" i="17"/>
  <c r="R161" i="17"/>
  <c r="P161" i="17"/>
  <c r="BK161" i="17"/>
  <c r="J161" i="17"/>
  <c r="BE161" i="17"/>
  <c r="BI160" i="17"/>
  <c r="BH160" i="17"/>
  <c r="BG160" i="17"/>
  <c r="BF160" i="17"/>
  <c r="T160" i="17"/>
  <c r="R160" i="17"/>
  <c r="P160" i="17"/>
  <c r="BK160" i="17"/>
  <c r="J160" i="17"/>
  <c r="BE160" i="17"/>
  <c r="BI159" i="17"/>
  <c r="BH159" i="17"/>
  <c r="BG159" i="17"/>
  <c r="BF159" i="17"/>
  <c r="T159" i="17"/>
  <c r="R159" i="17"/>
  <c r="P159" i="17"/>
  <c r="BK159" i="17"/>
  <c r="J159" i="17"/>
  <c r="BE159" i="17"/>
  <c r="BI158" i="17"/>
  <c r="BH158" i="17"/>
  <c r="BG158" i="17"/>
  <c r="BF158" i="17"/>
  <c r="T158" i="17"/>
  <c r="R158" i="17"/>
  <c r="P158" i="17"/>
  <c r="BK158" i="17"/>
  <c r="J158" i="17"/>
  <c r="BE158" i="17"/>
  <c r="BI157" i="17"/>
  <c r="BH157" i="17"/>
  <c r="BG157" i="17"/>
  <c r="BF157" i="17"/>
  <c r="T157" i="17"/>
  <c r="R157" i="17"/>
  <c r="P157" i="17"/>
  <c r="BK157" i="17"/>
  <c r="J157" i="17"/>
  <c r="BE157" i="17"/>
  <c r="BI156" i="17"/>
  <c r="BH156" i="17"/>
  <c r="BG156" i="17"/>
  <c r="BF156" i="17"/>
  <c r="T156" i="17"/>
  <c r="R156" i="17"/>
  <c r="P156" i="17"/>
  <c r="BK156" i="17"/>
  <c r="J156" i="17"/>
  <c r="BE156" i="17"/>
  <c r="BI155" i="17"/>
  <c r="BH155" i="17"/>
  <c r="BG155" i="17"/>
  <c r="BF155" i="17"/>
  <c r="T155" i="17"/>
  <c r="R155" i="17"/>
  <c r="P155" i="17"/>
  <c r="BK155" i="17"/>
  <c r="J155" i="17"/>
  <c r="BE155" i="17"/>
  <c r="BI154" i="17"/>
  <c r="BH154" i="17"/>
  <c r="BG154" i="17"/>
  <c r="BF154" i="17"/>
  <c r="T154" i="17"/>
  <c r="R154" i="17"/>
  <c r="P154" i="17"/>
  <c r="BK154" i="17"/>
  <c r="J154" i="17"/>
  <c r="BE154" i="17"/>
  <c r="BI153" i="17"/>
  <c r="BH153" i="17"/>
  <c r="BG153" i="17"/>
  <c r="BF153" i="17"/>
  <c r="T153" i="17"/>
  <c r="R153" i="17"/>
  <c r="P153" i="17"/>
  <c r="BK153" i="17"/>
  <c r="J153" i="17"/>
  <c r="BE153" i="17"/>
  <c r="BI152" i="17"/>
  <c r="BH152" i="17"/>
  <c r="BG152" i="17"/>
  <c r="BF152" i="17"/>
  <c r="T152" i="17"/>
  <c r="R152" i="17"/>
  <c r="P152" i="17"/>
  <c r="BK152" i="17"/>
  <c r="J152" i="17"/>
  <c r="BE152" i="17"/>
  <c r="BI151" i="17"/>
  <c r="BH151" i="17"/>
  <c r="BG151" i="17"/>
  <c r="BF151" i="17"/>
  <c r="T151" i="17"/>
  <c r="R151" i="17"/>
  <c r="P151" i="17"/>
  <c r="BK151" i="17"/>
  <c r="J151" i="17"/>
  <c r="BE151" i="17"/>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4" i="17"/>
  <c r="BH134" i="17"/>
  <c r="BG134" i="17"/>
  <c r="BF134" i="17"/>
  <c r="T134" i="17"/>
  <c r="T133" i="17"/>
  <c r="R134" i="17"/>
  <c r="R133" i="17"/>
  <c r="P134" i="17"/>
  <c r="P133" i="17"/>
  <c r="BK134" i="17"/>
  <c r="BK133" i="17"/>
  <c r="J133" i="17"/>
  <c r="J134" i="17"/>
  <c r="BE134" i="17"/>
  <c r="J69" i="17"/>
  <c r="BI132" i="17"/>
  <c r="BH132" i="17"/>
  <c r="BG132" i="17"/>
  <c r="BF132" i="17"/>
  <c r="T132" i="17"/>
  <c r="R132" i="17"/>
  <c r="P132" i="17"/>
  <c r="BK132" i="17"/>
  <c r="J132" i="17"/>
  <c r="BE132" i="17"/>
  <c r="BI131" i="17"/>
  <c r="BH131" i="17"/>
  <c r="BG131" i="17"/>
  <c r="BF131" i="17"/>
  <c r="T131" i="17"/>
  <c r="R131" i="17"/>
  <c r="P131" i="17"/>
  <c r="BK131" i="17"/>
  <c r="J131" i="17"/>
  <c r="BE131" i="17"/>
  <c r="BI130" i="17"/>
  <c r="BH130" i="17"/>
  <c r="BG130" i="17"/>
  <c r="BF130" i="17"/>
  <c r="T130" i="17"/>
  <c r="R130" i="17"/>
  <c r="P130" i="17"/>
  <c r="BK130" i="17"/>
  <c r="J130" i="17"/>
  <c r="BE130" i="17"/>
  <c r="BI129" i="17"/>
  <c r="BH129" i="17"/>
  <c r="BG129" i="17"/>
  <c r="BF129" i="17"/>
  <c r="T129" i="17"/>
  <c r="R129" i="17"/>
  <c r="P129" i="17"/>
  <c r="BK129" i="17"/>
  <c r="J129" i="17"/>
  <c r="BE129" i="17"/>
  <c r="BI128" i="17"/>
  <c r="BH128" i="17"/>
  <c r="BG128" i="17"/>
  <c r="BF128" i="17"/>
  <c r="T128" i="17"/>
  <c r="R128" i="17"/>
  <c r="P128" i="17"/>
  <c r="BK128" i="17"/>
  <c r="J128" i="17"/>
  <c r="BE128" i="17"/>
  <c r="BI127" i="17"/>
  <c r="BH127" i="17"/>
  <c r="BG127" i="17"/>
  <c r="BF127" i="17"/>
  <c r="T127" i="17"/>
  <c r="R127" i="17"/>
  <c r="P127" i="17"/>
  <c r="BK127" i="17"/>
  <c r="J127" i="17"/>
  <c r="BE127" i="17"/>
  <c r="BI126" i="17"/>
  <c r="BH126" i="17"/>
  <c r="BG126" i="17"/>
  <c r="BF126" i="17"/>
  <c r="T126" i="17"/>
  <c r="R126" i="17"/>
  <c r="P126" i="17"/>
  <c r="BK126" i="17"/>
  <c r="J126" i="17"/>
  <c r="BE126" i="17"/>
  <c r="BI125" i="17"/>
  <c r="BH125" i="17"/>
  <c r="BG125" i="17"/>
  <c r="BF125" i="17"/>
  <c r="T125" i="17"/>
  <c r="R125" i="17"/>
  <c r="P125" i="17"/>
  <c r="BK125" i="17"/>
  <c r="J125" i="17"/>
  <c r="BE125" i="17"/>
  <c r="BI124" i="17"/>
  <c r="BH124" i="17"/>
  <c r="BG124" i="17"/>
  <c r="BF124" i="17"/>
  <c r="T124" i="17"/>
  <c r="R124" i="17"/>
  <c r="P124" i="17"/>
  <c r="BK124" i="17"/>
  <c r="J124" i="17"/>
  <c r="BE124" i="17"/>
  <c r="BI123" i="17"/>
  <c r="BH123" i="17"/>
  <c r="BG123" i="17"/>
  <c r="BF123" i="17"/>
  <c r="T123" i="17"/>
  <c r="R123" i="17"/>
  <c r="P123" i="17"/>
  <c r="BK123" i="17"/>
  <c r="J123" i="17"/>
  <c r="BE123" i="17"/>
  <c r="BI122" i="17"/>
  <c r="BH122" i="17"/>
  <c r="BG122" i="17"/>
  <c r="BF122" i="17"/>
  <c r="T122" i="17"/>
  <c r="R122" i="17"/>
  <c r="P122" i="17"/>
  <c r="BK122" i="17"/>
  <c r="J122" i="17"/>
  <c r="BE122" i="17"/>
  <c r="BI121" i="17"/>
  <c r="BH121" i="17"/>
  <c r="BG121" i="17"/>
  <c r="BF121" i="17"/>
  <c r="T121" i="17"/>
  <c r="R121" i="17"/>
  <c r="P121" i="17"/>
  <c r="BK121" i="17"/>
  <c r="J121" i="17"/>
  <c r="BE121" i="17"/>
  <c r="BI120" i="17"/>
  <c r="BH120" i="17"/>
  <c r="BG120" i="17"/>
  <c r="BF120" i="17"/>
  <c r="T120" i="17"/>
  <c r="R120" i="17"/>
  <c r="P120" i="17"/>
  <c r="BK120" i="17"/>
  <c r="J120" i="17"/>
  <c r="BE120" i="17"/>
  <c r="BI119" i="17"/>
  <c r="BH119" i="17"/>
  <c r="BG119" i="17"/>
  <c r="BF119" i="17"/>
  <c r="T119" i="17"/>
  <c r="R119" i="17"/>
  <c r="P119" i="17"/>
  <c r="BK119" i="17"/>
  <c r="J119" i="17"/>
  <c r="BE119" i="17"/>
  <c r="BI118" i="17"/>
  <c r="BH118" i="17"/>
  <c r="BG118" i="17"/>
  <c r="BF118" i="17"/>
  <c r="T118" i="17"/>
  <c r="R118" i="17"/>
  <c r="P118" i="17"/>
  <c r="BK118" i="17"/>
  <c r="J118" i="17"/>
  <c r="BE118" i="17"/>
  <c r="BI117" i="17"/>
  <c r="BH117" i="17"/>
  <c r="BG117" i="17"/>
  <c r="BF117" i="17"/>
  <c r="T117" i="17"/>
  <c r="R117" i="17"/>
  <c r="P117" i="17"/>
  <c r="BK117" i="17"/>
  <c r="J117" i="17"/>
  <c r="BE117" i="17"/>
  <c r="BI116" i="17"/>
  <c r="BH116" i="17"/>
  <c r="BG116" i="17"/>
  <c r="BF116" i="17"/>
  <c r="T116" i="17"/>
  <c r="R116" i="17"/>
  <c r="P116" i="17"/>
  <c r="BK116" i="17"/>
  <c r="J116" i="17"/>
  <c r="BE116" i="17"/>
  <c r="BI115" i="17"/>
  <c r="BH115" i="17"/>
  <c r="BG115" i="17"/>
  <c r="BF115" i="17"/>
  <c r="T115" i="17"/>
  <c r="R115" i="17"/>
  <c r="P115" i="17"/>
  <c r="BK115" i="17"/>
  <c r="J115" i="17"/>
  <c r="BE115" i="17"/>
  <c r="BI114" i="17"/>
  <c r="BH114" i="17"/>
  <c r="BG114" i="17"/>
  <c r="BF114" i="17"/>
  <c r="T114" i="17"/>
  <c r="R114" i="17"/>
  <c r="P114" i="17"/>
  <c r="BK114" i="17"/>
  <c r="J114" i="17"/>
  <c r="BE114" i="17"/>
  <c r="BI113" i="17"/>
  <c r="BH113" i="17"/>
  <c r="BG113" i="17"/>
  <c r="BF113" i="17"/>
  <c r="T113" i="17"/>
  <c r="R113" i="17"/>
  <c r="P113" i="17"/>
  <c r="BK113" i="17"/>
  <c r="J113" i="17"/>
  <c r="BE113" i="17"/>
  <c r="BI112" i="17"/>
  <c r="BH112" i="17"/>
  <c r="BG112" i="17"/>
  <c r="BF112" i="17"/>
  <c r="T112" i="17"/>
  <c r="R112" i="17"/>
  <c r="P112" i="17"/>
  <c r="BK112" i="17"/>
  <c r="J112" i="17"/>
  <c r="BE112" i="17"/>
  <c r="BI111" i="17"/>
  <c r="BH111" i="17"/>
  <c r="BG111" i="17"/>
  <c r="BF111" i="17"/>
  <c r="T111" i="17"/>
  <c r="R111" i="17"/>
  <c r="P111" i="17"/>
  <c r="BK111" i="17"/>
  <c r="J111" i="17"/>
  <c r="BE111" i="17"/>
  <c r="BI110" i="17"/>
  <c r="BH110" i="17"/>
  <c r="BG110" i="17"/>
  <c r="BF110" i="17"/>
  <c r="T110" i="17"/>
  <c r="R110" i="17"/>
  <c r="P110" i="17"/>
  <c r="BK110" i="17"/>
  <c r="J110" i="17"/>
  <c r="BE110" i="17"/>
  <c r="BI109" i="17"/>
  <c r="BH109" i="17"/>
  <c r="BG109" i="17"/>
  <c r="BF109" i="17"/>
  <c r="T109" i="17"/>
  <c r="R109" i="17"/>
  <c r="P109" i="17"/>
  <c r="BK109" i="17"/>
  <c r="J109" i="17"/>
  <c r="BE109" i="17"/>
  <c r="BI108" i="17"/>
  <c r="BH108" i="17"/>
  <c r="BG108" i="17"/>
  <c r="BF108" i="17"/>
  <c r="T108" i="17"/>
  <c r="R108" i="17"/>
  <c r="P108" i="17"/>
  <c r="BK108" i="17"/>
  <c r="J108" i="17"/>
  <c r="BE108" i="17"/>
  <c r="BI107" i="17"/>
  <c r="BH107" i="17"/>
  <c r="BG107" i="17"/>
  <c r="BF107" i="17"/>
  <c r="T107" i="17"/>
  <c r="R107" i="17"/>
  <c r="P107" i="17"/>
  <c r="BK107" i="17"/>
  <c r="J107" i="17"/>
  <c r="BE107" i="17"/>
  <c r="BI106" i="17"/>
  <c r="BH106" i="17"/>
  <c r="BG106" i="17"/>
  <c r="BF106" i="17"/>
  <c r="T106" i="17"/>
  <c r="R106" i="17"/>
  <c r="P106" i="17"/>
  <c r="BK106" i="17"/>
  <c r="J106" i="17"/>
  <c r="BE106" i="17"/>
  <c r="BI105" i="17"/>
  <c r="BH105" i="17"/>
  <c r="BG105" i="17"/>
  <c r="BF105" i="17"/>
  <c r="T105" i="17"/>
  <c r="R105" i="17"/>
  <c r="P105" i="17"/>
  <c r="BK105" i="17"/>
  <c r="J105" i="17"/>
  <c r="BE105" i="17"/>
  <c r="BI104" i="17"/>
  <c r="BH104" i="17"/>
  <c r="BG104" i="17"/>
  <c r="BF104" i="17"/>
  <c r="T104" i="17"/>
  <c r="R104" i="17"/>
  <c r="P104" i="17"/>
  <c r="BK104" i="17"/>
  <c r="J104" i="17"/>
  <c r="BE104" i="17"/>
  <c r="BI103" i="17"/>
  <c r="BH103" i="17"/>
  <c r="BG103" i="17"/>
  <c r="BF103" i="17"/>
  <c r="T103" i="17"/>
  <c r="R103" i="17"/>
  <c r="P103" i="17"/>
  <c r="BK103" i="17"/>
  <c r="J103" i="17"/>
  <c r="BE103" i="17"/>
  <c r="BI102" i="17"/>
  <c r="BH102" i="17"/>
  <c r="BG102" i="17"/>
  <c r="BF102" i="17"/>
  <c r="T102" i="17"/>
  <c r="R102" i="17"/>
  <c r="P102" i="17"/>
  <c r="BK102" i="17"/>
  <c r="J102" i="17"/>
  <c r="BE102" i="17"/>
  <c r="BI101" i="17"/>
  <c r="BH101" i="17"/>
  <c r="BG101" i="17"/>
  <c r="BF101" i="17"/>
  <c r="T101" i="17"/>
  <c r="R101" i="17"/>
  <c r="P101" i="17"/>
  <c r="BK101" i="17"/>
  <c r="J101" i="17"/>
  <c r="BE101" i="17"/>
  <c r="BI100" i="17"/>
  <c r="BH100" i="17"/>
  <c r="BG100" i="17"/>
  <c r="BF100" i="17"/>
  <c r="T100" i="17"/>
  <c r="R100" i="17"/>
  <c r="P100" i="17"/>
  <c r="BK100" i="17"/>
  <c r="J100" i="17"/>
  <c r="BE100" i="17"/>
  <c r="BI99" i="17"/>
  <c r="BH99" i="17"/>
  <c r="BG99" i="17"/>
  <c r="BF99" i="17"/>
  <c r="T99" i="17"/>
  <c r="R99" i="17"/>
  <c r="P99" i="17"/>
  <c r="BK99" i="17"/>
  <c r="J99" i="17"/>
  <c r="BE99" i="17"/>
  <c r="BI98" i="17"/>
  <c r="BH98" i="17"/>
  <c r="BG98" i="17"/>
  <c r="BF98" i="17"/>
  <c r="T98" i="17"/>
  <c r="R98" i="17"/>
  <c r="P98" i="17"/>
  <c r="BK98" i="17"/>
  <c r="J98" i="17"/>
  <c r="BE98" i="17"/>
  <c r="BI97" i="17"/>
  <c r="BH97" i="17"/>
  <c r="BG97" i="17"/>
  <c r="BF97" i="17"/>
  <c r="T97" i="17"/>
  <c r="R97" i="17"/>
  <c r="P97" i="17"/>
  <c r="BK97" i="17"/>
  <c r="J97" i="17"/>
  <c r="BE97" i="17"/>
  <c r="BI96" i="17"/>
  <c r="BH96" i="17"/>
  <c r="BG96" i="17"/>
  <c r="BF96" i="17"/>
  <c r="T96" i="17"/>
  <c r="R96" i="17"/>
  <c r="P96" i="17"/>
  <c r="BK96" i="17"/>
  <c r="J96" i="17"/>
  <c r="BE96" i="17"/>
  <c r="BI95" i="17"/>
  <c r="F41" i="17"/>
  <c r="BD74" i="1"/>
  <c r="BH95" i="17"/>
  <c r="F40" i="17"/>
  <c r="BC74" i="1"/>
  <c r="BG95" i="17"/>
  <c r="F39" i="17"/>
  <c r="BB74" i="1"/>
  <c r="BF95" i="17"/>
  <c r="J38" i="17"/>
  <c r="AW74" i="1"/>
  <c r="F38" i="17"/>
  <c r="BA74" i="1"/>
  <c r="T95" i="17"/>
  <c r="T94" i="17"/>
  <c r="T93" i="17"/>
  <c r="R95" i="17"/>
  <c r="R94" i="17"/>
  <c r="R93" i="17"/>
  <c r="P95" i="17"/>
  <c r="P94" i="17"/>
  <c r="P93" i="17"/>
  <c r="AU74" i="1"/>
  <c r="BK95" i="17"/>
  <c r="BK94" i="17"/>
  <c r="J94" i="17"/>
  <c r="BK93" i="17"/>
  <c r="J93" i="17"/>
  <c r="J67" i="17"/>
  <c r="J34" i="17"/>
  <c r="AG74" i="1"/>
  <c r="J95" i="17"/>
  <c r="BE95" i="17"/>
  <c r="J37" i="17"/>
  <c r="AV74" i="1"/>
  <c r="F37" i="17"/>
  <c r="AZ74" i="1"/>
  <c r="J68" i="17"/>
  <c r="F87" i="17"/>
  <c r="E85" i="17"/>
  <c r="F60" i="17"/>
  <c r="E58" i="17"/>
  <c r="J43" i="17"/>
  <c r="J28" i="17"/>
  <c r="E28" i="17"/>
  <c r="J90" i="17"/>
  <c r="J63" i="17"/>
  <c r="J27" i="17"/>
  <c r="J25" i="17"/>
  <c r="E25" i="17"/>
  <c r="J89" i="17"/>
  <c r="J62" i="17"/>
  <c r="J24" i="17"/>
  <c r="J22" i="17"/>
  <c r="E22" i="17"/>
  <c r="F90" i="17"/>
  <c r="F63" i="17"/>
  <c r="J21" i="17"/>
  <c r="J19" i="17"/>
  <c r="E19" i="17"/>
  <c r="F89" i="17"/>
  <c r="F62" i="17"/>
  <c r="J18" i="17"/>
  <c r="J16" i="17"/>
  <c r="J87" i="17"/>
  <c r="J60" i="17"/>
  <c r="E7" i="17"/>
  <c r="E79" i="17"/>
  <c r="E52" i="17"/>
  <c r="J41" i="16"/>
  <c r="J40" i="16"/>
  <c r="AY73" i="1"/>
  <c r="J39" i="16"/>
  <c r="AX73" i="1"/>
  <c r="BI133" i="16"/>
  <c r="BH133" i="16"/>
  <c r="BG133" i="16"/>
  <c r="BF133" i="16"/>
  <c r="T133" i="16"/>
  <c r="R133" i="16"/>
  <c r="P133" i="16"/>
  <c r="BK133" i="16"/>
  <c r="J133" i="16"/>
  <c r="BE133" i="16"/>
  <c r="BI132" i="16"/>
  <c r="BH132" i="16"/>
  <c r="BG132" i="16"/>
  <c r="BF132" i="16"/>
  <c r="T132" i="16"/>
  <c r="R132" i="16"/>
  <c r="P132" i="16"/>
  <c r="BK132" i="16"/>
  <c r="J132" i="16"/>
  <c r="BE132" i="16"/>
  <c r="BI131" i="16"/>
  <c r="BH131" i="16"/>
  <c r="BG131" i="16"/>
  <c r="BF131" i="16"/>
  <c r="T131" i="16"/>
  <c r="R131" i="16"/>
  <c r="P131" i="16"/>
  <c r="BK131" i="16"/>
  <c r="J131" i="16"/>
  <c r="BE131" i="16"/>
  <c r="BI130" i="16"/>
  <c r="BH130" i="16"/>
  <c r="BG130" i="16"/>
  <c r="BF130" i="16"/>
  <c r="T130" i="16"/>
  <c r="R130" i="16"/>
  <c r="P130" i="16"/>
  <c r="BK130" i="16"/>
  <c r="J130" i="16"/>
  <c r="BE130" i="16"/>
  <c r="BI129" i="16"/>
  <c r="BH129" i="16"/>
  <c r="BG129" i="16"/>
  <c r="BF129" i="16"/>
  <c r="T129" i="16"/>
  <c r="R129" i="16"/>
  <c r="P129" i="16"/>
  <c r="BK129" i="16"/>
  <c r="J129" i="16"/>
  <c r="BE129" i="16"/>
  <c r="BI128" i="16"/>
  <c r="BH128" i="16"/>
  <c r="BG128" i="16"/>
  <c r="BF128" i="16"/>
  <c r="T128" i="16"/>
  <c r="R128" i="16"/>
  <c r="P128" i="16"/>
  <c r="BK128" i="16"/>
  <c r="J128" i="16"/>
  <c r="BE128" i="16"/>
  <c r="BI127" i="16"/>
  <c r="BH127" i="16"/>
  <c r="BG127" i="16"/>
  <c r="BF127" i="16"/>
  <c r="T127" i="16"/>
  <c r="R127" i="16"/>
  <c r="P127" i="16"/>
  <c r="BK127" i="16"/>
  <c r="J127" i="16"/>
  <c r="BE127" i="16"/>
  <c r="BI126" i="16"/>
  <c r="BH126" i="16"/>
  <c r="BG126" i="16"/>
  <c r="BF126" i="16"/>
  <c r="T126" i="16"/>
  <c r="R126" i="16"/>
  <c r="P126" i="16"/>
  <c r="BK126" i="16"/>
  <c r="J126" i="16"/>
  <c r="BE126" i="16"/>
  <c r="BI125" i="16"/>
  <c r="BH125" i="16"/>
  <c r="BG125" i="16"/>
  <c r="BF125" i="16"/>
  <c r="T125" i="16"/>
  <c r="R125" i="16"/>
  <c r="P125" i="16"/>
  <c r="BK125" i="16"/>
  <c r="J125" i="16"/>
  <c r="BE125" i="16"/>
  <c r="BI124" i="16"/>
  <c r="BH124" i="16"/>
  <c r="BG124" i="16"/>
  <c r="BF124" i="16"/>
  <c r="T124" i="16"/>
  <c r="R124" i="16"/>
  <c r="P124" i="16"/>
  <c r="BK124" i="16"/>
  <c r="J124" i="16"/>
  <c r="BE124" i="16"/>
  <c r="BI123" i="16"/>
  <c r="BH123" i="16"/>
  <c r="BG123" i="16"/>
  <c r="BF123" i="16"/>
  <c r="T123" i="16"/>
  <c r="R123" i="16"/>
  <c r="P123" i="16"/>
  <c r="BK123" i="16"/>
  <c r="J123" i="16"/>
  <c r="BE123" i="16"/>
  <c r="BI122" i="16"/>
  <c r="BH122" i="16"/>
  <c r="BG122" i="16"/>
  <c r="BF122" i="16"/>
  <c r="T122" i="16"/>
  <c r="R122" i="16"/>
  <c r="P122" i="16"/>
  <c r="BK122" i="16"/>
  <c r="J122" i="16"/>
  <c r="BE122" i="16"/>
  <c r="BI121" i="16"/>
  <c r="BH121" i="16"/>
  <c r="BG121" i="16"/>
  <c r="BF121" i="16"/>
  <c r="T121" i="16"/>
  <c r="T120" i="16"/>
  <c r="R121" i="16"/>
  <c r="R120" i="16"/>
  <c r="P121" i="16"/>
  <c r="P120" i="16"/>
  <c r="BK121" i="16"/>
  <c r="BK120" i="16"/>
  <c r="J120" i="16"/>
  <c r="J121" i="16"/>
  <c r="BE121" i="16"/>
  <c r="J73" i="16"/>
  <c r="BI119" i="16"/>
  <c r="BH119" i="16"/>
  <c r="BG119" i="16"/>
  <c r="BF119" i="16"/>
  <c r="T119" i="16"/>
  <c r="T118" i="16"/>
  <c r="R119" i="16"/>
  <c r="R118" i="16"/>
  <c r="P119" i="16"/>
  <c r="P118" i="16"/>
  <c r="BK119" i="16"/>
  <c r="BK118" i="16"/>
  <c r="J118" i="16"/>
  <c r="J119" i="16"/>
  <c r="BE119" i="16"/>
  <c r="J72" i="16"/>
  <c r="BI117" i="16"/>
  <c r="BH117" i="16"/>
  <c r="BG117" i="16"/>
  <c r="BF117" i="16"/>
  <c r="T117" i="16"/>
  <c r="R117" i="16"/>
  <c r="P117" i="16"/>
  <c r="BK117" i="16"/>
  <c r="J117" i="16"/>
  <c r="BE117" i="16"/>
  <c r="BI116" i="16"/>
  <c r="BH116" i="16"/>
  <c r="BG116" i="16"/>
  <c r="BF116" i="16"/>
  <c r="T116" i="16"/>
  <c r="R116" i="16"/>
  <c r="P116" i="16"/>
  <c r="BK116" i="16"/>
  <c r="J116" i="16"/>
  <c r="BE116" i="16"/>
  <c r="BI115" i="16"/>
  <c r="BH115" i="16"/>
  <c r="BG115" i="16"/>
  <c r="BF115" i="16"/>
  <c r="T115" i="16"/>
  <c r="T114" i="16"/>
  <c r="R115" i="16"/>
  <c r="R114" i="16"/>
  <c r="P115" i="16"/>
  <c r="P114" i="16"/>
  <c r="BK115" i="16"/>
  <c r="BK114" i="16"/>
  <c r="J114" i="16"/>
  <c r="J115" i="16"/>
  <c r="BE115" i="16"/>
  <c r="J71" i="16"/>
  <c r="BI113" i="16"/>
  <c r="BH113" i="16"/>
  <c r="BG113" i="16"/>
  <c r="BF113" i="16"/>
  <c r="T113" i="16"/>
  <c r="R113" i="16"/>
  <c r="P113" i="16"/>
  <c r="BK113" i="16"/>
  <c r="J113" i="16"/>
  <c r="BE113" i="16"/>
  <c r="BI112" i="16"/>
  <c r="BH112" i="16"/>
  <c r="BG112" i="16"/>
  <c r="BF112" i="16"/>
  <c r="T112" i="16"/>
  <c r="R112" i="16"/>
  <c r="P112" i="16"/>
  <c r="BK112" i="16"/>
  <c r="J112" i="16"/>
  <c r="BE112" i="16"/>
  <c r="BI111" i="16"/>
  <c r="BH111" i="16"/>
  <c r="BG111" i="16"/>
  <c r="BF111" i="16"/>
  <c r="T111" i="16"/>
  <c r="R111" i="16"/>
  <c r="P111" i="16"/>
  <c r="BK111" i="16"/>
  <c r="J111" i="16"/>
  <c r="BE111" i="16"/>
  <c r="BI110" i="16"/>
  <c r="BH110" i="16"/>
  <c r="BG110" i="16"/>
  <c r="BF110" i="16"/>
  <c r="T110" i="16"/>
  <c r="R110" i="16"/>
  <c r="P110" i="16"/>
  <c r="BK110" i="16"/>
  <c r="J110" i="16"/>
  <c r="BE110" i="16"/>
  <c r="BI109" i="16"/>
  <c r="BH109" i="16"/>
  <c r="BG109" i="16"/>
  <c r="BF109" i="16"/>
  <c r="T109" i="16"/>
  <c r="R109" i="16"/>
  <c r="P109" i="16"/>
  <c r="BK109" i="16"/>
  <c r="J109" i="16"/>
  <c r="BE109" i="16"/>
  <c r="BI108" i="16"/>
  <c r="BH108" i="16"/>
  <c r="BG108" i="16"/>
  <c r="BF108" i="16"/>
  <c r="T108" i="16"/>
  <c r="R108" i="16"/>
  <c r="P108" i="16"/>
  <c r="BK108" i="16"/>
  <c r="J108" i="16"/>
  <c r="BE108" i="16"/>
  <c r="BI107" i="16"/>
  <c r="BH107" i="16"/>
  <c r="BG107" i="16"/>
  <c r="BF107" i="16"/>
  <c r="T107" i="16"/>
  <c r="R107" i="16"/>
  <c r="P107" i="16"/>
  <c r="BK107" i="16"/>
  <c r="J107" i="16"/>
  <c r="BE107" i="16"/>
  <c r="BI106" i="16"/>
  <c r="BH106" i="16"/>
  <c r="BG106" i="16"/>
  <c r="BF106" i="16"/>
  <c r="T106" i="16"/>
  <c r="R106" i="16"/>
  <c r="P106" i="16"/>
  <c r="BK106" i="16"/>
  <c r="J106" i="16"/>
  <c r="BE106" i="16"/>
  <c r="BI105" i="16"/>
  <c r="BH105" i="16"/>
  <c r="BG105" i="16"/>
  <c r="BF105" i="16"/>
  <c r="T105" i="16"/>
  <c r="T104" i="16"/>
  <c r="R105" i="16"/>
  <c r="R104" i="16"/>
  <c r="P105" i="16"/>
  <c r="P104" i="16"/>
  <c r="BK105" i="16"/>
  <c r="BK104" i="16"/>
  <c r="J104" i="16"/>
  <c r="J105" i="16"/>
  <c r="BE105" i="16"/>
  <c r="J70" i="16"/>
  <c r="BI103" i="16"/>
  <c r="BH103" i="16"/>
  <c r="BG103" i="16"/>
  <c r="BF103" i="16"/>
  <c r="T103" i="16"/>
  <c r="R103" i="16"/>
  <c r="P103" i="16"/>
  <c r="BK103" i="16"/>
  <c r="J103" i="16"/>
  <c r="BE103" i="16"/>
  <c r="BI102" i="16"/>
  <c r="BH102" i="16"/>
  <c r="BG102" i="16"/>
  <c r="BF102" i="16"/>
  <c r="T102" i="16"/>
  <c r="R102" i="16"/>
  <c r="P102" i="16"/>
  <c r="BK102" i="16"/>
  <c r="J102" i="16"/>
  <c r="BE102" i="16"/>
  <c r="BI101" i="16"/>
  <c r="BH101" i="16"/>
  <c r="BG101" i="16"/>
  <c r="BF101" i="16"/>
  <c r="T101" i="16"/>
  <c r="T100" i="16"/>
  <c r="R101" i="16"/>
  <c r="R100" i="16"/>
  <c r="P101" i="16"/>
  <c r="P100" i="16"/>
  <c r="BK101" i="16"/>
  <c r="BK100" i="16"/>
  <c r="J100" i="16"/>
  <c r="J101" i="16"/>
  <c r="BE101" i="16"/>
  <c r="J69" i="16"/>
  <c r="BI99" i="16"/>
  <c r="F41" i="16"/>
  <c r="BD73" i="1"/>
  <c r="BH99" i="16"/>
  <c r="F40" i="16"/>
  <c r="BC73" i="1"/>
  <c r="BG99" i="16"/>
  <c r="F39" i="16"/>
  <c r="BB73" i="1"/>
  <c r="BF99" i="16"/>
  <c r="J38" i="16"/>
  <c r="AW73" i="1"/>
  <c r="F38" i="16"/>
  <c r="BA73" i="1"/>
  <c r="T99" i="16"/>
  <c r="T98" i="16"/>
  <c r="T97" i="16"/>
  <c r="R99" i="16"/>
  <c r="R98" i="16"/>
  <c r="R97" i="16"/>
  <c r="P99" i="16"/>
  <c r="P98" i="16"/>
  <c r="P97" i="16"/>
  <c r="AU73" i="1"/>
  <c r="BK99" i="16"/>
  <c r="BK98" i="16"/>
  <c r="J98" i="16"/>
  <c r="BK97" i="16"/>
  <c r="J97" i="16"/>
  <c r="J67" i="16"/>
  <c r="J34" i="16"/>
  <c r="AG73" i="1"/>
  <c r="J99" i="16"/>
  <c r="BE99" i="16"/>
  <c r="J37" i="16"/>
  <c r="AV73" i="1"/>
  <c r="F37" i="16"/>
  <c r="AZ73" i="1"/>
  <c r="J68" i="16"/>
  <c r="F91" i="16"/>
  <c r="E89" i="16"/>
  <c r="F60" i="16"/>
  <c r="E58" i="16"/>
  <c r="J43" i="16"/>
  <c r="J28" i="16"/>
  <c r="E28" i="16"/>
  <c r="J94" i="16"/>
  <c r="J63" i="16"/>
  <c r="J27" i="16"/>
  <c r="J25" i="16"/>
  <c r="E25" i="16"/>
  <c r="J93" i="16"/>
  <c r="J62" i="16"/>
  <c r="J24" i="16"/>
  <c r="J22" i="16"/>
  <c r="E22" i="16"/>
  <c r="F94" i="16"/>
  <c r="F63" i="16"/>
  <c r="J21" i="16"/>
  <c r="J19" i="16"/>
  <c r="E19" i="16"/>
  <c r="F93" i="16"/>
  <c r="F62" i="16"/>
  <c r="J18" i="16"/>
  <c r="J16" i="16"/>
  <c r="J91" i="16"/>
  <c r="J60" i="16"/>
  <c r="E7" i="16"/>
  <c r="E83" i="16"/>
  <c r="E52" i="16"/>
  <c r="J41" i="15"/>
  <c r="J40" i="15"/>
  <c r="AY72" i="1"/>
  <c r="J39" i="15"/>
  <c r="AX72" i="1"/>
  <c r="BI121" i="15"/>
  <c r="BH121" i="15"/>
  <c r="BG121" i="15"/>
  <c r="BF121" i="15"/>
  <c r="T121" i="15"/>
  <c r="R121" i="15"/>
  <c r="P121" i="15"/>
  <c r="BK121" i="15"/>
  <c r="J121" i="15"/>
  <c r="BE121" i="15"/>
  <c r="BI120" i="15"/>
  <c r="BH120" i="15"/>
  <c r="BG120" i="15"/>
  <c r="BF120" i="15"/>
  <c r="T120" i="15"/>
  <c r="R120" i="15"/>
  <c r="P120" i="15"/>
  <c r="BK120" i="15"/>
  <c r="J120" i="15"/>
  <c r="BE120" i="15"/>
  <c r="BI119" i="15"/>
  <c r="BH119" i="15"/>
  <c r="BG119" i="15"/>
  <c r="BF119" i="15"/>
  <c r="T119" i="15"/>
  <c r="R119" i="15"/>
  <c r="P119" i="15"/>
  <c r="BK119" i="15"/>
  <c r="J119" i="15"/>
  <c r="BE119" i="15"/>
  <c r="BI118" i="15"/>
  <c r="BH118" i="15"/>
  <c r="BG118" i="15"/>
  <c r="BF118" i="15"/>
  <c r="T118" i="15"/>
  <c r="T117" i="15"/>
  <c r="R118" i="15"/>
  <c r="R117" i="15"/>
  <c r="P118" i="15"/>
  <c r="P117" i="15"/>
  <c r="BK118" i="15"/>
  <c r="BK117" i="15"/>
  <c r="J117" i="15"/>
  <c r="J118" i="15"/>
  <c r="BE118" i="15"/>
  <c r="J70" i="15"/>
  <c r="BI116" i="15"/>
  <c r="BH116" i="15"/>
  <c r="BG116" i="15"/>
  <c r="BF116" i="15"/>
  <c r="T116" i="15"/>
  <c r="R116" i="15"/>
  <c r="P116" i="15"/>
  <c r="BK116" i="15"/>
  <c r="J116" i="15"/>
  <c r="BE116" i="15"/>
  <c r="BI115" i="15"/>
  <c r="BH115" i="15"/>
  <c r="BG115" i="15"/>
  <c r="BF115" i="15"/>
  <c r="T115" i="15"/>
  <c r="R115" i="15"/>
  <c r="P115" i="15"/>
  <c r="BK115" i="15"/>
  <c r="J115" i="15"/>
  <c r="BE115" i="15"/>
  <c r="BI114" i="15"/>
  <c r="BH114" i="15"/>
  <c r="BG114" i="15"/>
  <c r="BF114" i="15"/>
  <c r="T114" i="15"/>
  <c r="R114" i="15"/>
  <c r="P114" i="15"/>
  <c r="BK114" i="15"/>
  <c r="J114" i="15"/>
  <c r="BE114" i="15"/>
  <c r="BI113" i="15"/>
  <c r="BH113" i="15"/>
  <c r="BG113" i="15"/>
  <c r="BF113" i="15"/>
  <c r="T113" i="15"/>
  <c r="R113" i="15"/>
  <c r="P113" i="15"/>
  <c r="BK113" i="15"/>
  <c r="J113" i="15"/>
  <c r="BE113" i="15"/>
  <c r="BI112" i="15"/>
  <c r="BH112" i="15"/>
  <c r="BG112" i="15"/>
  <c r="BF112" i="15"/>
  <c r="T112" i="15"/>
  <c r="R112" i="15"/>
  <c r="P112" i="15"/>
  <c r="BK112" i="15"/>
  <c r="J112" i="15"/>
  <c r="BE112" i="15"/>
  <c r="BI111" i="15"/>
  <c r="BH111" i="15"/>
  <c r="BG111" i="15"/>
  <c r="BF111" i="15"/>
  <c r="T111" i="15"/>
  <c r="R111" i="15"/>
  <c r="P111" i="15"/>
  <c r="BK111" i="15"/>
  <c r="J111" i="15"/>
  <c r="BE111" i="15"/>
  <c r="BI110" i="15"/>
  <c r="BH110" i="15"/>
  <c r="BG110" i="15"/>
  <c r="BF110" i="15"/>
  <c r="T110" i="15"/>
  <c r="R110" i="15"/>
  <c r="P110" i="15"/>
  <c r="BK110" i="15"/>
  <c r="J110" i="15"/>
  <c r="BE110" i="15"/>
  <c r="BI109" i="15"/>
  <c r="BH109" i="15"/>
  <c r="BG109" i="15"/>
  <c r="BF109" i="15"/>
  <c r="T109" i="15"/>
  <c r="T108" i="15"/>
  <c r="R109" i="15"/>
  <c r="R108" i="15"/>
  <c r="P109" i="15"/>
  <c r="P108" i="15"/>
  <c r="BK109" i="15"/>
  <c r="BK108" i="15"/>
  <c r="J108" i="15"/>
  <c r="J109" i="15"/>
  <c r="BE109" i="15"/>
  <c r="J69" i="15"/>
  <c r="BI107" i="15"/>
  <c r="BH107" i="15"/>
  <c r="BG107" i="15"/>
  <c r="BF107" i="15"/>
  <c r="T107" i="15"/>
  <c r="R107" i="15"/>
  <c r="P107" i="15"/>
  <c r="BK107" i="15"/>
  <c r="J107" i="15"/>
  <c r="BE107" i="15"/>
  <c r="BI106" i="15"/>
  <c r="BH106" i="15"/>
  <c r="BG106" i="15"/>
  <c r="BF106" i="15"/>
  <c r="T106" i="15"/>
  <c r="R106" i="15"/>
  <c r="P106" i="15"/>
  <c r="BK106" i="15"/>
  <c r="J106" i="15"/>
  <c r="BE106" i="15"/>
  <c r="BI105" i="15"/>
  <c r="BH105" i="15"/>
  <c r="BG105" i="15"/>
  <c r="BF105" i="15"/>
  <c r="T105" i="15"/>
  <c r="R105" i="15"/>
  <c r="P105" i="15"/>
  <c r="BK105" i="15"/>
  <c r="J105" i="15"/>
  <c r="BE105" i="15"/>
  <c r="BI104" i="15"/>
  <c r="BH104" i="15"/>
  <c r="BG104" i="15"/>
  <c r="BF104" i="15"/>
  <c r="T104" i="15"/>
  <c r="R104" i="15"/>
  <c r="P104" i="15"/>
  <c r="BK104" i="15"/>
  <c r="J104" i="15"/>
  <c r="BE104" i="15"/>
  <c r="BI103" i="15"/>
  <c r="BH103" i="15"/>
  <c r="BG103" i="15"/>
  <c r="BF103" i="15"/>
  <c r="T103" i="15"/>
  <c r="R103" i="15"/>
  <c r="P103" i="15"/>
  <c r="BK103" i="15"/>
  <c r="J103" i="15"/>
  <c r="BE103" i="15"/>
  <c r="BI102" i="15"/>
  <c r="BH102" i="15"/>
  <c r="BG102" i="15"/>
  <c r="BF102" i="15"/>
  <c r="T102" i="15"/>
  <c r="R102" i="15"/>
  <c r="P102" i="15"/>
  <c r="BK102" i="15"/>
  <c r="J102" i="15"/>
  <c r="BE102" i="15"/>
  <c r="BI101" i="15"/>
  <c r="BH101" i="15"/>
  <c r="BG101" i="15"/>
  <c r="BF101" i="15"/>
  <c r="T101" i="15"/>
  <c r="R101" i="15"/>
  <c r="P101" i="15"/>
  <c r="BK101" i="15"/>
  <c r="J101" i="15"/>
  <c r="BE101" i="15"/>
  <c r="BI100" i="15"/>
  <c r="BH100" i="15"/>
  <c r="BG100" i="15"/>
  <c r="BF100" i="15"/>
  <c r="T100" i="15"/>
  <c r="R100" i="15"/>
  <c r="P100" i="15"/>
  <c r="BK100" i="15"/>
  <c r="J100" i="15"/>
  <c r="BE100" i="15"/>
  <c r="BI99" i="15"/>
  <c r="BH99" i="15"/>
  <c r="BG99" i="15"/>
  <c r="BF99" i="15"/>
  <c r="T99" i="15"/>
  <c r="R99" i="15"/>
  <c r="P99" i="15"/>
  <c r="BK99" i="15"/>
  <c r="J99" i="15"/>
  <c r="BE99" i="15"/>
  <c r="BI98" i="15"/>
  <c r="BH98" i="15"/>
  <c r="BG98" i="15"/>
  <c r="BF98" i="15"/>
  <c r="T98" i="15"/>
  <c r="R98" i="15"/>
  <c r="P98" i="15"/>
  <c r="BK98" i="15"/>
  <c r="J98" i="15"/>
  <c r="BE98" i="15"/>
  <c r="BI97" i="15"/>
  <c r="BH97" i="15"/>
  <c r="BG97" i="15"/>
  <c r="BF97" i="15"/>
  <c r="T97" i="15"/>
  <c r="R97" i="15"/>
  <c r="P97" i="15"/>
  <c r="BK97" i="15"/>
  <c r="J97" i="15"/>
  <c r="BE97" i="15"/>
  <c r="BI96" i="15"/>
  <c r="F41" i="15"/>
  <c r="BD72" i="1"/>
  <c r="BH96" i="15"/>
  <c r="F40" i="15"/>
  <c r="BC72" i="1"/>
  <c r="BG96" i="15"/>
  <c r="F39" i="15"/>
  <c r="BB72" i="1"/>
  <c r="BF96" i="15"/>
  <c r="J38" i="15"/>
  <c r="AW72" i="1"/>
  <c r="F38" i="15"/>
  <c r="BA72" i="1"/>
  <c r="T96" i="15"/>
  <c r="T95" i="15"/>
  <c r="T94" i="15"/>
  <c r="R96" i="15"/>
  <c r="R95" i="15"/>
  <c r="R94" i="15"/>
  <c r="P96" i="15"/>
  <c r="P95" i="15"/>
  <c r="P94" i="15"/>
  <c r="AU72" i="1"/>
  <c r="BK96" i="15"/>
  <c r="BK95" i="15"/>
  <c r="J95" i="15"/>
  <c r="BK94" i="15"/>
  <c r="J94" i="15"/>
  <c r="J67" i="15"/>
  <c r="J34" i="15"/>
  <c r="AG72" i="1"/>
  <c r="J96" i="15"/>
  <c r="BE96" i="15"/>
  <c r="J37" i="15"/>
  <c r="AV72" i="1"/>
  <c r="F37" i="15"/>
  <c r="AZ72" i="1"/>
  <c r="J68" i="15"/>
  <c r="F88" i="15"/>
  <c r="E86" i="15"/>
  <c r="F60" i="15"/>
  <c r="E58" i="15"/>
  <c r="J43" i="15"/>
  <c r="J28" i="15"/>
  <c r="E28" i="15"/>
  <c r="J91" i="15"/>
  <c r="J63" i="15"/>
  <c r="J27" i="15"/>
  <c r="J25" i="15"/>
  <c r="E25" i="15"/>
  <c r="J90" i="15"/>
  <c r="J62" i="15"/>
  <c r="J24" i="15"/>
  <c r="J22" i="15"/>
  <c r="E22" i="15"/>
  <c r="F91" i="15"/>
  <c r="F63" i="15"/>
  <c r="J21" i="15"/>
  <c r="J19" i="15"/>
  <c r="E19" i="15"/>
  <c r="F90" i="15"/>
  <c r="F62" i="15"/>
  <c r="J18" i="15"/>
  <c r="J16" i="15"/>
  <c r="J88" i="15"/>
  <c r="J60" i="15"/>
  <c r="E7" i="15"/>
  <c r="E80" i="15"/>
  <c r="E52" i="15"/>
  <c r="J41" i="14"/>
  <c r="J40" i="14"/>
  <c r="AY71" i="1"/>
  <c r="J39" i="14"/>
  <c r="AX71" i="1"/>
  <c r="BI134" i="14"/>
  <c r="BH134" i="14"/>
  <c r="BG134" i="14"/>
  <c r="BF134" i="14"/>
  <c r="T134" i="14"/>
  <c r="R134" i="14"/>
  <c r="P134" i="14"/>
  <c r="BK134" i="14"/>
  <c r="J134" i="14"/>
  <c r="BE134" i="14"/>
  <c r="BI133" i="14"/>
  <c r="BH133" i="14"/>
  <c r="BG133" i="14"/>
  <c r="BF133" i="14"/>
  <c r="T133" i="14"/>
  <c r="R133" i="14"/>
  <c r="P133" i="14"/>
  <c r="BK133" i="14"/>
  <c r="J133" i="14"/>
  <c r="BE133" i="14"/>
  <c r="BI132" i="14"/>
  <c r="BH132" i="14"/>
  <c r="BG132" i="14"/>
  <c r="BF132" i="14"/>
  <c r="T132" i="14"/>
  <c r="R132" i="14"/>
  <c r="P132" i="14"/>
  <c r="BK132" i="14"/>
  <c r="J132" i="14"/>
  <c r="BE132" i="14"/>
  <c r="BI131" i="14"/>
  <c r="BH131" i="14"/>
  <c r="BG131" i="14"/>
  <c r="BF131" i="14"/>
  <c r="T131" i="14"/>
  <c r="R131" i="14"/>
  <c r="P131" i="14"/>
  <c r="BK131" i="14"/>
  <c r="J131" i="14"/>
  <c r="BE131" i="14"/>
  <c r="BI130" i="14"/>
  <c r="BH130" i="14"/>
  <c r="BG130" i="14"/>
  <c r="BF130" i="14"/>
  <c r="T130" i="14"/>
  <c r="R130" i="14"/>
  <c r="P130" i="14"/>
  <c r="BK130" i="14"/>
  <c r="J130" i="14"/>
  <c r="BE130" i="14"/>
  <c r="BI129" i="14"/>
  <c r="BH129" i="14"/>
  <c r="BG129" i="14"/>
  <c r="BF129" i="14"/>
  <c r="T129" i="14"/>
  <c r="R129" i="14"/>
  <c r="P129" i="14"/>
  <c r="BK129" i="14"/>
  <c r="J129" i="14"/>
  <c r="BE129" i="14"/>
  <c r="BI128" i="14"/>
  <c r="BH128" i="14"/>
  <c r="BG128" i="14"/>
  <c r="BF128" i="14"/>
  <c r="T128" i="14"/>
  <c r="R128" i="14"/>
  <c r="P128" i="14"/>
  <c r="BK128" i="14"/>
  <c r="J128" i="14"/>
  <c r="BE128" i="14"/>
  <c r="BI127" i="14"/>
  <c r="BH127" i="14"/>
  <c r="BG127" i="14"/>
  <c r="BF127" i="14"/>
  <c r="T127" i="14"/>
  <c r="R127" i="14"/>
  <c r="P127" i="14"/>
  <c r="BK127" i="14"/>
  <c r="J127" i="14"/>
  <c r="BE127" i="14"/>
  <c r="BI126" i="14"/>
  <c r="BH126" i="14"/>
  <c r="BG126" i="14"/>
  <c r="BF126" i="14"/>
  <c r="T126" i="14"/>
  <c r="R126" i="14"/>
  <c r="P126" i="14"/>
  <c r="BK126" i="14"/>
  <c r="J126" i="14"/>
  <c r="BE126" i="14"/>
  <c r="BI125" i="14"/>
  <c r="BH125" i="14"/>
  <c r="BG125" i="14"/>
  <c r="BF125" i="14"/>
  <c r="T125" i="14"/>
  <c r="R125" i="14"/>
  <c r="P125" i="14"/>
  <c r="BK125" i="14"/>
  <c r="J125" i="14"/>
  <c r="BE125" i="14"/>
  <c r="BI124" i="14"/>
  <c r="BH124" i="14"/>
  <c r="BG124" i="14"/>
  <c r="BF124" i="14"/>
  <c r="T124" i="14"/>
  <c r="R124" i="14"/>
  <c r="P124" i="14"/>
  <c r="BK124" i="14"/>
  <c r="J124" i="14"/>
  <c r="BE124" i="14"/>
  <c r="BI123" i="14"/>
  <c r="BH123" i="14"/>
  <c r="BG123" i="14"/>
  <c r="BF123" i="14"/>
  <c r="T123" i="14"/>
  <c r="R123" i="14"/>
  <c r="P123" i="14"/>
  <c r="BK123" i="14"/>
  <c r="J123" i="14"/>
  <c r="BE123" i="14"/>
  <c r="BI122" i="14"/>
  <c r="BH122" i="14"/>
  <c r="BG122" i="14"/>
  <c r="BF122" i="14"/>
  <c r="T122" i="14"/>
  <c r="T121" i="14"/>
  <c r="R122" i="14"/>
  <c r="R121" i="14"/>
  <c r="P122" i="14"/>
  <c r="P121" i="14"/>
  <c r="BK122" i="14"/>
  <c r="BK121" i="14"/>
  <c r="J121" i="14"/>
  <c r="J122" i="14"/>
  <c r="BE122" i="14"/>
  <c r="J70" i="14"/>
  <c r="BI120" i="14"/>
  <c r="BH120" i="14"/>
  <c r="BG120" i="14"/>
  <c r="BF120" i="14"/>
  <c r="T120" i="14"/>
  <c r="R120" i="14"/>
  <c r="P120" i="14"/>
  <c r="BK120" i="14"/>
  <c r="J120" i="14"/>
  <c r="BE120" i="14"/>
  <c r="BI119" i="14"/>
  <c r="BH119" i="14"/>
  <c r="BG119" i="14"/>
  <c r="BF119" i="14"/>
  <c r="T119" i="14"/>
  <c r="R119" i="14"/>
  <c r="P119" i="14"/>
  <c r="BK119" i="14"/>
  <c r="J119" i="14"/>
  <c r="BE119" i="14"/>
  <c r="BI118" i="14"/>
  <c r="BH118" i="14"/>
  <c r="BG118" i="14"/>
  <c r="BF118" i="14"/>
  <c r="T118" i="14"/>
  <c r="R118" i="14"/>
  <c r="P118" i="14"/>
  <c r="BK118" i="14"/>
  <c r="J118" i="14"/>
  <c r="BE118" i="14"/>
  <c r="BI117" i="14"/>
  <c r="BH117" i="14"/>
  <c r="BG117" i="14"/>
  <c r="BF117" i="14"/>
  <c r="T117" i="14"/>
  <c r="R117" i="14"/>
  <c r="P117" i="14"/>
  <c r="BK117" i="14"/>
  <c r="J117" i="14"/>
  <c r="BE117" i="14"/>
  <c r="BI116" i="14"/>
  <c r="BH116" i="14"/>
  <c r="BG116" i="14"/>
  <c r="BF116" i="14"/>
  <c r="T116" i="14"/>
  <c r="R116" i="14"/>
  <c r="P116" i="14"/>
  <c r="BK116" i="14"/>
  <c r="J116" i="14"/>
  <c r="BE116" i="14"/>
  <c r="BI115" i="14"/>
  <c r="BH115" i="14"/>
  <c r="BG115" i="14"/>
  <c r="BF115" i="14"/>
  <c r="T115" i="14"/>
  <c r="R115" i="14"/>
  <c r="P115" i="14"/>
  <c r="BK115" i="14"/>
  <c r="J115" i="14"/>
  <c r="BE115" i="14"/>
  <c r="BI114" i="14"/>
  <c r="BH114" i="14"/>
  <c r="BG114" i="14"/>
  <c r="BF114" i="14"/>
  <c r="T114" i="14"/>
  <c r="R114" i="14"/>
  <c r="P114" i="14"/>
  <c r="BK114" i="14"/>
  <c r="J114" i="14"/>
  <c r="BE114" i="14"/>
  <c r="BI113" i="14"/>
  <c r="BH113" i="14"/>
  <c r="BG113" i="14"/>
  <c r="BF113" i="14"/>
  <c r="T113" i="14"/>
  <c r="R113" i="14"/>
  <c r="P113" i="14"/>
  <c r="BK113" i="14"/>
  <c r="J113" i="14"/>
  <c r="BE113" i="14"/>
  <c r="BI112" i="14"/>
  <c r="BH112" i="14"/>
  <c r="BG112" i="14"/>
  <c r="BF112" i="14"/>
  <c r="T112" i="14"/>
  <c r="R112" i="14"/>
  <c r="P112" i="14"/>
  <c r="BK112" i="14"/>
  <c r="J112" i="14"/>
  <c r="BE112" i="14"/>
  <c r="BI111" i="14"/>
  <c r="BH111" i="14"/>
  <c r="BG111" i="14"/>
  <c r="BF111" i="14"/>
  <c r="T111" i="14"/>
  <c r="T110" i="14"/>
  <c r="R111" i="14"/>
  <c r="R110" i="14"/>
  <c r="P111" i="14"/>
  <c r="P110" i="14"/>
  <c r="BK111" i="14"/>
  <c r="BK110" i="14"/>
  <c r="J110" i="14"/>
  <c r="J111" i="14"/>
  <c r="BE111" i="14"/>
  <c r="J69" i="14"/>
  <c r="BI109" i="14"/>
  <c r="BH109" i="14"/>
  <c r="BG109" i="14"/>
  <c r="BF109" i="14"/>
  <c r="T109" i="14"/>
  <c r="R109" i="14"/>
  <c r="P109" i="14"/>
  <c r="BK109" i="14"/>
  <c r="J109" i="14"/>
  <c r="BE109" i="14"/>
  <c r="BI108" i="14"/>
  <c r="BH108" i="14"/>
  <c r="BG108" i="14"/>
  <c r="BF108" i="14"/>
  <c r="T108" i="14"/>
  <c r="R108" i="14"/>
  <c r="P108" i="14"/>
  <c r="BK108" i="14"/>
  <c r="J108" i="14"/>
  <c r="BE108" i="14"/>
  <c r="BI107" i="14"/>
  <c r="BH107" i="14"/>
  <c r="BG107" i="14"/>
  <c r="BF107" i="14"/>
  <c r="T107" i="14"/>
  <c r="R107" i="14"/>
  <c r="P107" i="14"/>
  <c r="BK107" i="14"/>
  <c r="J107" i="14"/>
  <c r="BE107" i="14"/>
  <c r="BI106" i="14"/>
  <c r="BH106" i="14"/>
  <c r="BG106" i="14"/>
  <c r="BF106" i="14"/>
  <c r="T106" i="14"/>
  <c r="R106" i="14"/>
  <c r="P106" i="14"/>
  <c r="BK106" i="14"/>
  <c r="J106" i="14"/>
  <c r="BE106" i="14"/>
  <c r="BI105" i="14"/>
  <c r="BH105" i="14"/>
  <c r="BG105" i="14"/>
  <c r="BF105" i="14"/>
  <c r="T105" i="14"/>
  <c r="R105" i="14"/>
  <c r="P105" i="14"/>
  <c r="BK105" i="14"/>
  <c r="J105" i="14"/>
  <c r="BE105" i="14"/>
  <c r="BI104" i="14"/>
  <c r="BH104" i="14"/>
  <c r="BG104" i="14"/>
  <c r="BF104" i="14"/>
  <c r="T104" i="14"/>
  <c r="R104" i="14"/>
  <c r="P104" i="14"/>
  <c r="BK104" i="14"/>
  <c r="J104" i="14"/>
  <c r="BE104" i="14"/>
  <c r="BI103" i="14"/>
  <c r="BH103" i="14"/>
  <c r="BG103" i="14"/>
  <c r="BF103" i="14"/>
  <c r="T103" i="14"/>
  <c r="R103" i="14"/>
  <c r="P103" i="14"/>
  <c r="BK103" i="14"/>
  <c r="J103" i="14"/>
  <c r="BE103" i="14"/>
  <c r="BI102" i="14"/>
  <c r="BH102" i="14"/>
  <c r="BG102" i="14"/>
  <c r="BF102" i="14"/>
  <c r="T102" i="14"/>
  <c r="R102" i="14"/>
  <c r="P102" i="14"/>
  <c r="BK102" i="14"/>
  <c r="J102" i="14"/>
  <c r="BE102" i="14"/>
  <c r="BI101" i="14"/>
  <c r="BH101" i="14"/>
  <c r="BG101" i="14"/>
  <c r="BF101" i="14"/>
  <c r="T101" i="14"/>
  <c r="R101" i="14"/>
  <c r="P101" i="14"/>
  <c r="BK101" i="14"/>
  <c r="J101" i="14"/>
  <c r="BE101" i="14"/>
  <c r="BI100" i="14"/>
  <c r="BH100" i="14"/>
  <c r="BG100" i="14"/>
  <c r="BF100" i="14"/>
  <c r="T100" i="14"/>
  <c r="R100" i="14"/>
  <c r="P100" i="14"/>
  <c r="BK100" i="14"/>
  <c r="J100" i="14"/>
  <c r="BE100" i="14"/>
  <c r="BI99" i="14"/>
  <c r="BH99" i="14"/>
  <c r="BG99" i="14"/>
  <c r="BF99" i="14"/>
  <c r="T99" i="14"/>
  <c r="R99" i="14"/>
  <c r="P99" i="14"/>
  <c r="BK99" i="14"/>
  <c r="J99" i="14"/>
  <c r="BE99" i="14"/>
  <c r="BI98" i="14"/>
  <c r="BH98" i="14"/>
  <c r="BG98" i="14"/>
  <c r="BF98" i="14"/>
  <c r="T98" i="14"/>
  <c r="R98" i="14"/>
  <c r="P98" i="14"/>
  <c r="BK98" i="14"/>
  <c r="J98" i="14"/>
  <c r="BE98" i="14"/>
  <c r="BI97" i="14"/>
  <c r="BH97" i="14"/>
  <c r="BG97" i="14"/>
  <c r="BF97" i="14"/>
  <c r="T97" i="14"/>
  <c r="R97" i="14"/>
  <c r="P97" i="14"/>
  <c r="BK97" i="14"/>
  <c r="J97" i="14"/>
  <c r="BE97" i="14"/>
  <c r="BI96" i="14"/>
  <c r="F41" i="14"/>
  <c r="BD71" i="1"/>
  <c r="BH96" i="14"/>
  <c r="F40" i="14"/>
  <c r="BC71" i="1"/>
  <c r="BG96" i="14"/>
  <c r="F39" i="14"/>
  <c r="BB71" i="1"/>
  <c r="BF96" i="14"/>
  <c r="J38" i="14"/>
  <c r="AW71" i="1"/>
  <c r="F38" i="14"/>
  <c r="BA71" i="1"/>
  <c r="T96" i="14"/>
  <c r="T95" i="14"/>
  <c r="T94" i="14"/>
  <c r="R96" i="14"/>
  <c r="R95" i="14"/>
  <c r="R94" i="14"/>
  <c r="P96" i="14"/>
  <c r="P95" i="14"/>
  <c r="P94" i="14"/>
  <c r="AU71" i="1"/>
  <c r="BK96" i="14"/>
  <c r="BK95" i="14"/>
  <c r="J95" i="14"/>
  <c r="BK94" i="14"/>
  <c r="J94" i="14"/>
  <c r="J67" i="14"/>
  <c r="J34" i="14"/>
  <c r="AG71" i="1"/>
  <c r="J96" i="14"/>
  <c r="BE96" i="14"/>
  <c r="J37" i="14"/>
  <c r="AV71" i="1"/>
  <c r="F37" i="14"/>
  <c r="AZ71" i="1"/>
  <c r="J68" i="14"/>
  <c r="F88" i="14"/>
  <c r="E86" i="14"/>
  <c r="F60" i="14"/>
  <c r="E58" i="14"/>
  <c r="J43" i="14"/>
  <c r="J28" i="14"/>
  <c r="E28" i="14"/>
  <c r="J91" i="14"/>
  <c r="J63" i="14"/>
  <c r="J27" i="14"/>
  <c r="J25" i="14"/>
  <c r="E25" i="14"/>
  <c r="J90" i="14"/>
  <c r="J62" i="14"/>
  <c r="J24" i="14"/>
  <c r="J22" i="14"/>
  <c r="E22" i="14"/>
  <c r="F91" i="14"/>
  <c r="F63" i="14"/>
  <c r="J21" i="14"/>
  <c r="J19" i="14"/>
  <c r="E19" i="14"/>
  <c r="F90" i="14"/>
  <c r="F62" i="14"/>
  <c r="J18" i="14"/>
  <c r="J16" i="14"/>
  <c r="J88" i="14"/>
  <c r="J60" i="14"/>
  <c r="E7" i="14"/>
  <c r="E80" i="14"/>
  <c r="E52" i="14"/>
  <c r="J41" i="13"/>
  <c r="J40" i="13"/>
  <c r="AY70" i="1"/>
  <c r="J39" i="13"/>
  <c r="AX70" i="1"/>
  <c r="BI320" i="13"/>
  <c r="BH320" i="13"/>
  <c r="BG320" i="13"/>
  <c r="BF320" i="13"/>
  <c r="T320" i="13"/>
  <c r="R320" i="13"/>
  <c r="P320" i="13"/>
  <c r="BK320" i="13"/>
  <c r="J320" i="13"/>
  <c r="BE320" i="13"/>
  <c r="BI319" i="13"/>
  <c r="BH319" i="13"/>
  <c r="BG319" i="13"/>
  <c r="BF319" i="13"/>
  <c r="T319" i="13"/>
  <c r="R319" i="13"/>
  <c r="P319" i="13"/>
  <c r="BK319" i="13"/>
  <c r="J319" i="13"/>
  <c r="BE319" i="13"/>
  <c r="BI318" i="13"/>
  <c r="BH318" i="13"/>
  <c r="BG318" i="13"/>
  <c r="BF318" i="13"/>
  <c r="T318" i="13"/>
  <c r="R318" i="13"/>
  <c r="P318" i="13"/>
  <c r="BK318" i="13"/>
  <c r="J318" i="13"/>
  <c r="BE318" i="13"/>
  <c r="BI317" i="13"/>
  <c r="BH317" i="13"/>
  <c r="BG317" i="13"/>
  <c r="BF317" i="13"/>
  <c r="T317" i="13"/>
  <c r="R317" i="13"/>
  <c r="P317" i="13"/>
  <c r="BK317" i="13"/>
  <c r="J317" i="13"/>
  <c r="BE317" i="13"/>
  <c r="BI316" i="13"/>
  <c r="BH316" i="13"/>
  <c r="BG316" i="13"/>
  <c r="BF316" i="13"/>
  <c r="T316" i="13"/>
  <c r="R316" i="13"/>
  <c r="P316" i="13"/>
  <c r="BK316" i="13"/>
  <c r="J316" i="13"/>
  <c r="BE316" i="13"/>
  <c r="BI315" i="13"/>
  <c r="BH315" i="13"/>
  <c r="BG315" i="13"/>
  <c r="BF315" i="13"/>
  <c r="T315" i="13"/>
  <c r="T314" i="13"/>
  <c r="R315" i="13"/>
  <c r="R314" i="13"/>
  <c r="P315" i="13"/>
  <c r="P314" i="13"/>
  <c r="BK315" i="13"/>
  <c r="BK314" i="13"/>
  <c r="J314" i="13"/>
  <c r="J315" i="13"/>
  <c r="BE315" i="13"/>
  <c r="J71" i="13"/>
  <c r="BI313" i="13"/>
  <c r="BH313" i="13"/>
  <c r="BG313" i="13"/>
  <c r="BF313" i="13"/>
  <c r="T313" i="13"/>
  <c r="R313" i="13"/>
  <c r="P313" i="13"/>
  <c r="BK313" i="13"/>
  <c r="J313" i="13"/>
  <c r="BE313" i="13"/>
  <c r="BI312" i="13"/>
  <c r="BH312" i="13"/>
  <c r="BG312" i="13"/>
  <c r="BF312" i="13"/>
  <c r="T312" i="13"/>
  <c r="R312" i="13"/>
  <c r="P312" i="13"/>
  <c r="BK312" i="13"/>
  <c r="J312" i="13"/>
  <c r="BE312" i="13"/>
  <c r="BI311" i="13"/>
  <c r="BH311" i="13"/>
  <c r="BG311" i="13"/>
  <c r="BF311" i="13"/>
  <c r="T311" i="13"/>
  <c r="R311" i="13"/>
  <c r="P311" i="13"/>
  <c r="BK311" i="13"/>
  <c r="J311" i="13"/>
  <c r="BE311" i="13"/>
  <c r="BI310" i="13"/>
  <c r="BH310" i="13"/>
  <c r="BG310" i="13"/>
  <c r="BF310" i="13"/>
  <c r="T310" i="13"/>
  <c r="R310" i="13"/>
  <c r="P310" i="13"/>
  <c r="BK310" i="13"/>
  <c r="J310" i="13"/>
  <c r="BE310" i="13"/>
  <c r="BI309" i="13"/>
  <c r="BH309" i="13"/>
  <c r="BG309" i="13"/>
  <c r="BF309" i="13"/>
  <c r="T309" i="13"/>
  <c r="R309" i="13"/>
  <c r="P309" i="13"/>
  <c r="BK309" i="13"/>
  <c r="J309" i="13"/>
  <c r="BE309" i="13"/>
  <c r="BI308" i="13"/>
  <c r="BH308" i="13"/>
  <c r="BG308" i="13"/>
  <c r="BF308" i="13"/>
  <c r="T308" i="13"/>
  <c r="R308" i="13"/>
  <c r="P308" i="13"/>
  <c r="BK308" i="13"/>
  <c r="J308" i="13"/>
  <c r="BE308" i="13"/>
  <c r="BI307" i="13"/>
  <c r="BH307" i="13"/>
  <c r="BG307" i="13"/>
  <c r="BF307" i="13"/>
  <c r="T307" i="13"/>
  <c r="R307" i="13"/>
  <c r="P307" i="13"/>
  <c r="BK307" i="13"/>
  <c r="J307" i="13"/>
  <c r="BE307" i="13"/>
  <c r="BI306" i="13"/>
  <c r="BH306" i="13"/>
  <c r="BG306" i="13"/>
  <c r="BF306" i="13"/>
  <c r="T306" i="13"/>
  <c r="R306" i="13"/>
  <c r="P306" i="13"/>
  <c r="BK306" i="13"/>
  <c r="J306" i="13"/>
  <c r="BE306" i="13"/>
  <c r="BI305" i="13"/>
  <c r="BH305" i="13"/>
  <c r="BG305" i="13"/>
  <c r="BF305" i="13"/>
  <c r="T305" i="13"/>
  <c r="R305" i="13"/>
  <c r="P305" i="13"/>
  <c r="BK305" i="13"/>
  <c r="J305" i="13"/>
  <c r="BE305" i="13"/>
  <c r="BI304" i="13"/>
  <c r="BH304" i="13"/>
  <c r="BG304" i="13"/>
  <c r="BF304" i="13"/>
  <c r="T304" i="13"/>
  <c r="R304" i="13"/>
  <c r="P304" i="13"/>
  <c r="BK304" i="13"/>
  <c r="J304" i="13"/>
  <c r="BE304" i="13"/>
  <c r="BI303" i="13"/>
  <c r="BH303" i="13"/>
  <c r="BG303" i="13"/>
  <c r="BF303" i="13"/>
  <c r="T303" i="13"/>
  <c r="R303" i="13"/>
  <c r="P303" i="13"/>
  <c r="BK303" i="13"/>
  <c r="J303" i="13"/>
  <c r="BE303" i="13"/>
  <c r="BI302" i="13"/>
  <c r="BH302" i="13"/>
  <c r="BG302" i="13"/>
  <c r="BF302" i="13"/>
  <c r="T302" i="13"/>
  <c r="R302" i="13"/>
  <c r="P302" i="13"/>
  <c r="BK302" i="13"/>
  <c r="J302" i="13"/>
  <c r="BE302" i="13"/>
  <c r="BI301" i="13"/>
  <c r="BH301" i="13"/>
  <c r="BG301" i="13"/>
  <c r="BF301" i="13"/>
  <c r="T301" i="13"/>
  <c r="R301" i="13"/>
  <c r="P301" i="13"/>
  <c r="BK301" i="13"/>
  <c r="J301" i="13"/>
  <c r="BE301" i="13"/>
  <c r="BI300" i="13"/>
  <c r="BH300" i="13"/>
  <c r="BG300" i="13"/>
  <c r="BF300" i="13"/>
  <c r="T300" i="13"/>
  <c r="R300" i="13"/>
  <c r="P300" i="13"/>
  <c r="BK300" i="13"/>
  <c r="J300" i="13"/>
  <c r="BE300" i="13"/>
  <c r="BI299" i="13"/>
  <c r="BH299" i="13"/>
  <c r="BG299" i="13"/>
  <c r="BF299" i="13"/>
  <c r="T299" i="13"/>
  <c r="R299" i="13"/>
  <c r="P299" i="13"/>
  <c r="BK299" i="13"/>
  <c r="J299" i="13"/>
  <c r="BE299" i="13"/>
  <c r="BI298" i="13"/>
  <c r="BH298" i="13"/>
  <c r="BG298" i="13"/>
  <c r="BF298" i="13"/>
  <c r="T298" i="13"/>
  <c r="R298" i="13"/>
  <c r="P298" i="13"/>
  <c r="BK298" i="13"/>
  <c r="J298" i="13"/>
  <c r="BE298" i="13"/>
  <c r="BI297" i="13"/>
  <c r="BH297" i="13"/>
  <c r="BG297" i="13"/>
  <c r="BF297" i="13"/>
  <c r="T297" i="13"/>
  <c r="R297" i="13"/>
  <c r="P297" i="13"/>
  <c r="BK297" i="13"/>
  <c r="J297" i="13"/>
  <c r="BE297" i="13"/>
  <c r="BI296" i="13"/>
  <c r="BH296" i="13"/>
  <c r="BG296" i="13"/>
  <c r="BF296" i="13"/>
  <c r="T296" i="13"/>
  <c r="R296" i="13"/>
  <c r="P296" i="13"/>
  <c r="BK296" i="13"/>
  <c r="J296" i="13"/>
  <c r="BE296" i="13"/>
  <c r="BI295" i="13"/>
  <c r="BH295" i="13"/>
  <c r="BG295" i="13"/>
  <c r="BF295" i="13"/>
  <c r="T295" i="13"/>
  <c r="R295" i="13"/>
  <c r="P295" i="13"/>
  <c r="BK295" i="13"/>
  <c r="J295" i="13"/>
  <c r="BE295" i="13"/>
  <c r="BI294" i="13"/>
  <c r="BH294" i="13"/>
  <c r="BG294" i="13"/>
  <c r="BF294" i="13"/>
  <c r="T294" i="13"/>
  <c r="R294" i="13"/>
  <c r="P294" i="13"/>
  <c r="BK294" i="13"/>
  <c r="J294" i="13"/>
  <c r="BE294" i="13"/>
  <c r="BI293" i="13"/>
  <c r="BH293" i="13"/>
  <c r="BG293" i="13"/>
  <c r="BF293" i="13"/>
  <c r="T293" i="13"/>
  <c r="R293" i="13"/>
  <c r="P293" i="13"/>
  <c r="BK293" i="13"/>
  <c r="J293" i="13"/>
  <c r="BE293" i="13"/>
  <c r="BI292" i="13"/>
  <c r="BH292" i="13"/>
  <c r="BG292" i="13"/>
  <c r="BF292" i="13"/>
  <c r="T292" i="13"/>
  <c r="R292" i="13"/>
  <c r="P292" i="13"/>
  <c r="BK292" i="13"/>
  <c r="J292" i="13"/>
  <c r="BE292" i="13"/>
  <c r="BI291" i="13"/>
  <c r="BH291" i="13"/>
  <c r="BG291" i="13"/>
  <c r="BF291" i="13"/>
  <c r="T291" i="13"/>
  <c r="R291" i="13"/>
  <c r="P291" i="13"/>
  <c r="BK291" i="13"/>
  <c r="J291" i="13"/>
  <c r="BE291" i="13"/>
  <c r="BI290" i="13"/>
  <c r="BH290" i="13"/>
  <c r="BG290" i="13"/>
  <c r="BF290" i="13"/>
  <c r="T290" i="13"/>
  <c r="R290" i="13"/>
  <c r="P290" i="13"/>
  <c r="BK290" i="13"/>
  <c r="J290" i="13"/>
  <c r="BE290" i="13"/>
  <c r="BI289" i="13"/>
  <c r="BH289" i="13"/>
  <c r="BG289" i="13"/>
  <c r="BF289" i="13"/>
  <c r="T289" i="13"/>
  <c r="R289" i="13"/>
  <c r="P289" i="13"/>
  <c r="BK289" i="13"/>
  <c r="J289" i="13"/>
  <c r="BE289" i="13"/>
  <c r="BI288" i="13"/>
  <c r="BH288" i="13"/>
  <c r="BG288" i="13"/>
  <c r="BF288" i="13"/>
  <c r="T288" i="13"/>
  <c r="R288" i="13"/>
  <c r="P288" i="13"/>
  <c r="BK288" i="13"/>
  <c r="J288" i="13"/>
  <c r="BE288" i="13"/>
  <c r="BI287" i="13"/>
  <c r="BH287" i="13"/>
  <c r="BG287" i="13"/>
  <c r="BF287" i="13"/>
  <c r="T287" i="13"/>
  <c r="R287" i="13"/>
  <c r="P287" i="13"/>
  <c r="BK287" i="13"/>
  <c r="J287" i="13"/>
  <c r="BE287" i="13"/>
  <c r="BI286" i="13"/>
  <c r="BH286" i="13"/>
  <c r="BG286" i="13"/>
  <c r="BF286" i="13"/>
  <c r="T286" i="13"/>
  <c r="R286" i="13"/>
  <c r="P286" i="13"/>
  <c r="BK286" i="13"/>
  <c r="J286" i="13"/>
  <c r="BE286" i="13"/>
  <c r="BI285" i="13"/>
  <c r="BH285" i="13"/>
  <c r="BG285" i="13"/>
  <c r="BF285" i="13"/>
  <c r="T285" i="13"/>
  <c r="R285" i="13"/>
  <c r="P285" i="13"/>
  <c r="BK285" i="13"/>
  <c r="J285" i="13"/>
  <c r="BE285" i="13"/>
  <c r="BI284" i="13"/>
  <c r="BH284" i="13"/>
  <c r="BG284" i="13"/>
  <c r="BF284" i="13"/>
  <c r="T284" i="13"/>
  <c r="R284" i="13"/>
  <c r="P284" i="13"/>
  <c r="BK284" i="13"/>
  <c r="J284" i="13"/>
  <c r="BE284" i="13"/>
  <c r="BI283" i="13"/>
  <c r="BH283" i="13"/>
  <c r="BG283" i="13"/>
  <c r="BF283" i="13"/>
  <c r="T283" i="13"/>
  <c r="R283" i="13"/>
  <c r="P283" i="13"/>
  <c r="BK283" i="13"/>
  <c r="J283" i="13"/>
  <c r="BE283" i="13"/>
  <c r="BI282" i="13"/>
  <c r="BH282" i="13"/>
  <c r="BG282" i="13"/>
  <c r="BF282" i="13"/>
  <c r="T282" i="13"/>
  <c r="R282" i="13"/>
  <c r="P282" i="13"/>
  <c r="BK282" i="13"/>
  <c r="J282" i="13"/>
  <c r="BE282" i="13"/>
  <c r="BI281" i="13"/>
  <c r="BH281" i="13"/>
  <c r="BG281" i="13"/>
  <c r="BF281" i="13"/>
  <c r="T281" i="13"/>
  <c r="R281" i="13"/>
  <c r="P281" i="13"/>
  <c r="BK281" i="13"/>
  <c r="J281" i="13"/>
  <c r="BE281" i="13"/>
  <c r="BI280" i="13"/>
  <c r="BH280" i="13"/>
  <c r="BG280" i="13"/>
  <c r="BF280" i="13"/>
  <c r="T280" i="13"/>
  <c r="R280" i="13"/>
  <c r="P280" i="13"/>
  <c r="BK280" i="13"/>
  <c r="J280" i="13"/>
  <c r="BE280" i="13"/>
  <c r="BI279" i="13"/>
  <c r="BH279" i="13"/>
  <c r="BG279" i="13"/>
  <c r="BF279" i="13"/>
  <c r="T279" i="13"/>
  <c r="R279" i="13"/>
  <c r="P279" i="13"/>
  <c r="BK279" i="13"/>
  <c r="J279" i="13"/>
  <c r="BE279" i="13"/>
  <c r="BI278" i="13"/>
  <c r="BH278" i="13"/>
  <c r="BG278" i="13"/>
  <c r="BF278" i="13"/>
  <c r="T278" i="13"/>
  <c r="R278" i="13"/>
  <c r="P278" i="13"/>
  <c r="BK278" i="13"/>
  <c r="J278" i="13"/>
  <c r="BE278" i="13"/>
  <c r="BI277" i="13"/>
  <c r="BH277" i="13"/>
  <c r="BG277" i="13"/>
  <c r="BF277" i="13"/>
  <c r="T277" i="13"/>
  <c r="R277" i="13"/>
  <c r="P277" i="13"/>
  <c r="BK277" i="13"/>
  <c r="J277" i="13"/>
  <c r="BE277" i="13"/>
  <c r="BI276" i="13"/>
  <c r="BH276" i="13"/>
  <c r="BG276" i="13"/>
  <c r="BF276" i="13"/>
  <c r="T276" i="13"/>
  <c r="R276" i="13"/>
  <c r="P276" i="13"/>
  <c r="BK276" i="13"/>
  <c r="J276" i="13"/>
  <c r="BE276" i="13"/>
  <c r="BI275" i="13"/>
  <c r="BH275" i="13"/>
  <c r="BG275" i="13"/>
  <c r="BF275" i="13"/>
  <c r="T275" i="13"/>
  <c r="R275" i="13"/>
  <c r="P275" i="13"/>
  <c r="BK275" i="13"/>
  <c r="J275" i="13"/>
  <c r="BE275" i="13"/>
  <c r="BI274" i="13"/>
  <c r="BH274" i="13"/>
  <c r="BG274" i="13"/>
  <c r="BF274" i="13"/>
  <c r="T274" i="13"/>
  <c r="R274" i="13"/>
  <c r="P274" i="13"/>
  <c r="BK274" i="13"/>
  <c r="J274" i="13"/>
  <c r="BE274" i="13"/>
  <c r="BI273" i="13"/>
  <c r="BH273" i="13"/>
  <c r="BG273" i="13"/>
  <c r="BF273" i="13"/>
  <c r="T273" i="13"/>
  <c r="R273" i="13"/>
  <c r="P273" i="13"/>
  <c r="BK273" i="13"/>
  <c r="J273" i="13"/>
  <c r="BE273" i="13"/>
  <c r="BI272" i="13"/>
  <c r="BH272" i="13"/>
  <c r="BG272" i="13"/>
  <c r="BF272" i="13"/>
  <c r="T272" i="13"/>
  <c r="R272" i="13"/>
  <c r="P272" i="13"/>
  <c r="BK272" i="13"/>
  <c r="J272" i="13"/>
  <c r="BE272" i="13"/>
  <c r="BI271" i="13"/>
  <c r="BH271" i="13"/>
  <c r="BG271" i="13"/>
  <c r="BF271" i="13"/>
  <c r="T271" i="13"/>
  <c r="R271" i="13"/>
  <c r="P271" i="13"/>
  <c r="BK271" i="13"/>
  <c r="J271" i="13"/>
  <c r="BE271" i="13"/>
  <c r="BI270" i="13"/>
  <c r="BH270" i="13"/>
  <c r="BG270" i="13"/>
  <c r="BF270" i="13"/>
  <c r="T270" i="13"/>
  <c r="R270" i="13"/>
  <c r="P270" i="13"/>
  <c r="BK270" i="13"/>
  <c r="J270" i="13"/>
  <c r="BE270" i="13"/>
  <c r="BI269" i="13"/>
  <c r="BH269" i="13"/>
  <c r="BG269" i="13"/>
  <c r="BF269" i="13"/>
  <c r="T269" i="13"/>
  <c r="R269" i="13"/>
  <c r="P269" i="13"/>
  <c r="BK269" i="13"/>
  <c r="J269" i="13"/>
  <c r="BE269" i="13"/>
  <c r="BI268" i="13"/>
  <c r="BH268" i="13"/>
  <c r="BG268" i="13"/>
  <c r="BF268" i="13"/>
  <c r="T268" i="13"/>
  <c r="R268" i="13"/>
  <c r="P268" i="13"/>
  <c r="BK268" i="13"/>
  <c r="J268" i="13"/>
  <c r="BE268" i="13"/>
  <c r="BI267" i="13"/>
  <c r="BH267" i="13"/>
  <c r="BG267" i="13"/>
  <c r="BF267" i="13"/>
  <c r="T267" i="13"/>
  <c r="R267" i="13"/>
  <c r="P267" i="13"/>
  <c r="BK267" i="13"/>
  <c r="J267" i="13"/>
  <c r="BE267" i="13"/>
  <c r="BI266" i="13"/>
  <c r="BH266" i="13"/>
  <c r="BG266" i="13"/>
  <c r="BF266" i="13"/>
  <c r="T266" i="13"/>
  <c r="R266" i="13"/>
  <c r="P266" i="13"/>
  <c r="BK266" i="13"/>
  <c r="J266" i="13"/>
  <c r="BE266" i="13"/>
  <c r="BI265" i="13"/>
  <c r="BH265" i="13"/>
  <c r="BG265" i="13"/>
  <c r="BF265" i="13"/>
  <c r="T265" i="13"/>
  <c r="R265" i="13"/>
  <c r="P265" i="13"/>
  <c r="BK265" i="13"/>
  <c r="J265" i="13"/>
  <c r="BE265" i="13"/>
  <c r="BI264" i="13"/>
  <c r="BH264" i="13"/>
  <c r="BG264" i="13"/>
  <c r="BF264" i="13"/>
  <c r="T264" i="13"/>
  <c r="R264" i="13"/>
  <c r="P264" i="13"/>
  <c r="BK264" i="13"/>
  <c r="J264" i="13"/>
  <c r="BE264" i="13"/>
  <c r="BI263" i="13"/>
  <c r="BH263" i="13"/>
  <c r="BG263" i="13"/>
  <c r="BF263" i="13"/>
  <c r="T263" i="13"/>
  <c r="R263" i="13"/>
  <c r="P263" i="13"/>
  <c r="BK263" i="13"/>
  <c r="J263" i="13"/>
  <c r="BE263" i="13"/>
  <c r="BI262" i="13"/>
  <c r="BH262" i="13"/>
  <c r="BG262" i="13"/>
  <c r="BF262" i="13"/>
  <c r="T262" i="13"/>
  <c r="R262" i="13"/>
  <c r="P262" i="13"/>
  <c r="BK262" i="13"/>
  <c r="J262" i="13"/>
  <c r="BE262" i="13"/>
  <c r="BI261" i="13"/>
  <c r="BH261" i="13"/>
  <c r="BG261" i="13"/>
  <c r="BF261" i="13"/>
  <c r="T261" i="13"/>
  <c r="R261" i="13"/>
  <c r="P261" i="13"/>
  <c r="BK261" i="13"/>
  <c r="J261" i="13"/>
  <c r="BE261" i="13"/>
  <c r="BI260" i="13"/>
  <c r="BH260" i="13"/>
  <c r="BG260" i="13"/>
  <c r="BF260" i="13"/>
  <c r="T260" i="13"/>
  <c r="R260" i="13"/>
  <c r="P260" i="13"/>
  <c r="BK260" i="13"/>
  <c r="J260" i="13"/>
  <c r="BE260" i="13"/>
  <c r="BI259" i="13"/>
  <c r="BH259" i="13"/>
  <c r="BG259" i="13"/>
  <c r="BF259" i="13"/>
  <c r="T259" i="13"/>
  <c r="R259" i="13"/>
  <c r="P259" i="13"/>
  <c r="BK259" i="13"/>
  <c r="J259" i="13"/>
  <c r="BE259" i="13"/>
  <c r="BI258" i="13"/>
  <c r="BH258" i="13"/>
  <c r="BG258" i="13"/>
  <c r="BF258" i="13"/>
  <c r="T258" i="13"/>
  <c r="R258" i="13"/>
  <c r="P258" i="13"/>
  <c r="BK258" i="13"/>
  <c r="J258" i="13"/>
  <c r="BE258" i="13"/>
  <c r="BI257" i="13"/>
  <c r="BH257" i="13"/>
  <c r="BG257" i="13"/>
  <c r="BF257" i="13"/>
  <c r="T257" i="13"/>
  <c r="R257" i="13"/>
  <c r="P257" i="13"/>
  <c r="BK257" i="13"/>
  <c r="J257" i="13"/>
  <c r="BE257" i="13"/>
  <c r="BI256" i="13"/>
  <c r="BH256" i="13"/>
  <c r="BG256" i="13"/>
  <c r="BF256" i="13"/>
  <c r="T256" i="13"/>
  <c r="R256" i="13"/>
  <c r="P256" i="13"/>
  <c r="BK256" i="13"/>
  <c r="J256" i="13"/>
  <c r="BE256" i="13"/>
  <c r="BI255" i="13"/>
  <c r="BH255" i="13"/>
  <c r="BG255" i="13"/>
  <c r="BF255" i="13"/>
  <c r="T255" i="13"/>
  <c r="R255" i="13"/>
  <c r="P255" i="13"/>
  <c r="BK255" i="13"/>
  <c r="J255" i="13"/>
  <c r="BE255" i="13"/>
  <c r="BI254" i="13"/>
  <c r="BH254" i="13"/>
  <c r="BG254" i="13"/>
  <c r="BF254" i="13"/>
  <c r="T254" i="13"/>
  <c r="R254" i="13"/>
  <c r="P254" i="13"/>
  <c r="BK254" i="13"/>
  <c r="J254" i="13"/>
  <c r="BE254" i="13"/>
  <c r="BI253" i="13"/>
  <c r="BH253" i="13"/>
  <c r="BG253" i="13"/>
  <c r="BF253" i="13"/>
  <c r="T253" i="13"/>
  <c r="R253" i="13"/>
  <c r="P253" i="13"/>
  <c r="BK253" i="13"/>
  <c r="J253" i="13"/>
  <c r="BE253" i="13"/>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4" i="13"/>
  <c r="BH244" i="13"/>
  <c r="BG244" i="13"/>
  <c r="BF244" i="13"/>
  <c r="T244" i="13"/>
  <c r="R244" i="13"/>
  <c r="P244" i="13"/>
  <c r="BK244" i="13"/>
  <c r="J244" i="13"/>
  <c r="BE244" i="13"/>
  <c r="BI243" i="13"/>
  <c r="BH243" i="13"/>
  <c r="BG243" i="13"/>
  <c r="BF243" i="13"/>
  <c r="T243" i="13"/>
  <c r="R243" i="13"/>
  <c r="P243" i="13"/>
  <c r="BK243" i="13"/>
  <c r="J243" i="13"/>
  <c r="BE243" i="13"/>
  <c r="BI242" i="13"/>
  <c r="BH242" i="13"/>
  <c r="BG242" i="13"/>
  <c r="BF242" i="13"/>
  <c r="T242" i="13"/>
  <c r="R242" i="13"/>
  <c r="P242" i="13"/>
  <c r="BK242" i="13"/>
  <c r="J242" i="13"/>
  <c r="BE242" i="13"/>
  <c r="BI241" i="13"/>
  <c r="BH241" i="13"/>
  <c r="BG241" i="13"/>
  <c r="BF241" i="13"/>
  <c r="T241" i="13"/>
  <c r="R241" i="13"/>
  <c r="P241" i="13"/>
  <c r="BK241" i="13"/>
  <c r="J241" i="13"/>
  <c r="BE241" i="13"/>
  <c r="BI240" i="13"/>
  <c r="BH240" i="13"/>
  <c r="BG240" i="13"/>
  <c r="BF240" i="13"/>
  <c r="T240" i="13"/>
  <c r="R240" i="13"/>
  <c r="P240" i="13"/>
  <c r="BK240" i="13"/>
  <c r="J240" i="13"/>
  <c r="BE240" i="13"/>
  <c r="BI239" i="13"/>
  <c r="BH239" i="13"/>
  <c r="BG239" i="13"/>
  <c r="BF239" i="13"/>
  <c r="T239" i="13"/>
  <c r="R239" i="13"/>
  <c r="P239" i="13"/>
  <c r="BK239" i="13"/>
  <c r="J239" i="13"/>
  <c r="BE239" i="13"/>
  <c r="BI238" i="13"/>
  <c r="BH238" i="13"/>
  <c r="BG238" i="13"/>
  <c r="BF238" i="13"/>
  <c r="T238" i="13"/>
  <c r="R238" i="13"/>
  <c r="P238" i="13"/>
  <c r="BK238" i="13"/>
  <c r="J238" i="13"/>
  <c r="BE238" i="13"/>
  <c r="BI237" i="13"/>
  <c r="BH237" i="13"/>
  <c r="BG237" i="13"/>
  <c r="BF237" i="13"/>
  <c r="T237" i="13"/>
  <c r="R237" i="13"/>
  <c r="P237" i="13"/>
  <c r="BK237" i="13"/>
  <c r="J237" i="13"/>
  <c r="BE237" i="13"/>
  <c r="BI236" i="13"/>
  <c r="BH236" i="13"/>
  <c r="BG236" i="13"/>
  <c r="BF236" i="13"/>
  <c r="T236" i="13"/>
  <c r="R236" i="13"/>
  <c r="P236" i="13"/>
  <c r="BK236" i="13"/>
  <c r="J236" i="13"/>
  <c r="BE236" i="13"/>
  <c r="BI235" i="13"/>
  <c r="BH235" i="13"/>
  <c r="BG235" i="13"/>
  <c r="BF235" i="13"/>
  <c r="T235" i="13"/>
  <c r="R235" i="13"/>
  <c r="P235" i="13"/>
  <c r="BK235" i="13"/>
  <c r="J235" i="13"/>
  <c r="BE235" i="13"/>
  <c r="BI234" i="13"/>
  <c r="BH234" i="13"/>
  <c r="BG234" i="13"/>
  <c r="BF234" i="13"/>
  <c r="T234" i="13"/>
  <c r="R234" i="13"/>
  <c r="P234" i="13"/>
  <c r="BK234" i="13"/>
  <c r="J234" i="13"/>
  <c r="BE234" i="13"/>
  <c r="BI233" i="13"/>
  <c r="BH233" i="13"/>
  <c r="BG233" i="13"/>
  <c r="BF233" i="13"/>
  <c r="T233" i="13"/>
  <c r="R233" i="13"/>
  <c r="P233" i="13"/>
  <c r="BK233" i="13"/>
  <c r="J233" i="13"/>
  <c r="BE233" i="13"/>
  <c r="BI232" i="13"/>
  <c r="BH232" i="13"/>
  <c r="BG232" i="13"/>
  <c r="BF232" i="13"/>
  <c r="T232" i="13"/>
  <c r="R232" i="13"/>
  <c r="P232" i="13"/>
  <c r="BK232" i="13"/>
  <c r="J232" i="13"/>
  <c r="BE232" i="13"/>
  <c r="BI231" i="13"/>
  <c r="BH231" i="13"/>
  <c r="BG231" i="13"/>
  <c r="BF231" i="13"/>
  <c r="T231" i="13"/>
  <c r="R231" i="13"/>
  <c r="P231" i="13"/>
  <c r="BK231" i="13"/>
  <c r="J231" i="13"/>
  <c r="BE231" i="13"/>
  <c r="BI230" i="13"/>
  <c r="BH230" i="13"/>
  <c r="BG230" i="13"/>
  <c r="BF230" i="13"/>
  <c r="T230" i="13"/>
  <c r="R230" i="13"/>
  <c r="P230" i="13"/>
  <c r="BK230" i="13"/>
  <c r="J230" i="13"/>
  <c r="BE230" i="13"/>
  <c r="BI229" i="13"/>
  <c r="BH229" i="13"/>
  <c r="BG229" i="13"/>
  <c r="BF229" i="13"/>
  <c r="T229" i="13"/>
  <c r="R229" i="13"/>
  <c r="P229" i="13"/>
  <c r="BK229" i="13"/>
  <c r="J229" i="13"/>
  <c r="BE229" i="13"/>
  <c r="BI228" i="13"/>
  <c r="BH228" i="13"/>
  <c r="BG228" i="13"/>
  <c r="BF228" i="13"/>
  <c r="T228" i="13"/>
  <c r="R228" i="13"/>
  <c r="P228" i="13"/>
  <c r="BK228" i="13"/>
  <c r="J228" i="13"/>
  <c r="BE228" i="13"/>
  <c r="BI227" i="13"/>
  <c r="BH227" i="13"/>
  <c r="BG227" i="13"/>
  <c r="BF227" i="13"/>
  <c r="T227" i="13"/>
  <c r="R227" i="13"/>
  <c r="P227" i="13"/>
  <c r="BK227" i="13"/>
  <c r="J227" i="13"/>
  <c r="BE227" i="13"/>
  <c r="BI226" i="13"/>
  <c r="BH226" i="13"/>
  <c r="BG226" i="13"/>
  <c r="BF226" i="13"/>
  <c r="T226" i="13"/>
  <c r="R226" i="13"/>
  <c r="P226" i="13"/>
  <c r="BK226" i="13"/>
  <c r="J226" i="13"/>
  <c r="BE226" i="13"/>
  <c r="BI225" i="13"/>
  <c r="BH225" i="13"/>
  <c r="BG225" i="13"/>
  <c r="BF225" i="13"/>
  <c r="T225" i="13"/>
  <c r="R225" i="13"/>
  <c r="P225" i="13"/>
  <c r="BK225" i="13"/>
  <c r="J225" i="13"/>
  <c r="BE225" i="13"/>
  <c r="BI224" i="13"/>
  <c r="BH224" i="13"/>
  <c r="BG224" i="13"/>
  <c r="BF224" i="13"/>
  <c r="T224" i="13"/>
  <c r="R224" i="13"/>
  <c r="P224" i="13"/>
  <c r="BK224" i="13"/>
  <c r="J224" i="13"/>
  <c r="BE224" i="13"/>
  <c r="BI223" i="13"/>
  <c r="BH223" i="13"/>
  <c r="BG223" i="13"/>
  <c r="BF223" i="13"/>
  <c r="T223" i="13"/>
  <c r="R223" i="13"/>
  <c r="P223" i="13"/>
  <c r="BK223" i="13"/>
  <c r="J223" i="13"/>
  <c r="BE223" i="13"/>
  <c r="BI222" i="13"/>
  <c r="BH222" i="13"/>
  <c r="BG222" i="13"/>
  <c r="BF222" i="13"/>
  <c r="T222" i="13"/>
  <c r="R222" i="13"/>
  <c r="P222" i="13"/>
  <c r="BK222" i="13"/>
  <c r="J222" i="13"/>
  <c r="BE222" i="13"/>
  <c r="BI221" i="13"/>
  <c r="BH221" i="13"/>
  <c r="BG221" i="13"/>
  <c r="BF221" i="13"/>
  <c r="T221" i="13"/>
  <c r="R221" i="13"/>
  <c r="P221" i="13"/>
  <c r="BK221" i="13"/>
  <c r="J221" i="13"/>
  <c r="BE221" i="13"/>
  <c r="BI220" i="13"/>
  <c r="BH220" i="13"/>
  <c r="BG220" i="13"/>
  <c r="BF220" i="13"/>
  <c r="T220" i="13"/>
  <c r="R220" i="13"/>
  <c r="P220" i="13"/>
  <c r="BK220" i="13"/>
  <c r="J220" i="13"/>
  <c r="BE220" i="13"/>
  <c r="BI219" i="13"/>
  <c r="BH219" i="13"/>
  <c r="BG219" i="13"/>
  <c r="BF219" i="13"/>
  <c r="T219" i="13"/>
  <c r="R219" i="13"/>
  <c r="P219" i="13"/>
  <c r="BK219" i="13"/>
  <c r="J219" i="13"/>
  <c r="BE219" i="13"/>
  <c r="BI218" i="13"/>
  <c r="BH218" i="13"/>
  <c r="BG218" i="13"/>
  <c r="BF218" i="13"/>
  <c r="T218" i="13"/>
  <c r="R218" i="13"/>
  <c r="P218" i="13"/>
  <c r="BK218" i="13"/>
  <c r="J218" i="13"/>
  <c r="BE218"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8" i="13"/>
  <c r="BH208" i="13"/>
  <c r="BG208" i="13"/>
  <c r="BF208" i="13"/>
  <c r="T208" i="13"/>
  <c r="R208" i="13"/>
  <c r="P208" i="13"/>
  <c r="BK208" i="13"/>
  <c r="J208" i="13"/>
  <c r="BE208"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T200" i="13"/>
  <c r="R201" i="13"/>
  <c r="R200" i="13"/>
  <c r="P201" i="13"/>
  <c r="P200" i="13"/>
  <c r="BK201" i="13"/>
  <c r="BK200" i="13"/>
  <c r="J200" i="13"/>
  <c r="J201" i="13"/>
  <c r="BE201" i="13"/>
  <c r="J70" i="13"/>
  <c r="BI199" i="13"/>
  <c r="BH199" i="13"/>
  <c r="BG199" i="13"/>
  <c r="BF199" i="13"/>
  <c r="T199" i="13"/>
  <c r="R199" i="13"/>
  <c r="P199" i="13"/>
  <c r="BK199" i="13"/>
  <c r="J199" i="13"/>
  <c r="BE199" i="13"/>
  <c r="BI198" i="13"/>
  <c r="BH198" i="13"/>
  <c r="BG198" i="13"/>
  <c r="BF198" i="13"/>
  <c r="T198" i="13"/>
  <c r="R198" i="13"/>
  <c r="P198" i="13"/>
  <c r="BK198" i="13"/>
  <c r="J198" i="13"/>
  <c r="BE198" i="13"/>
  <c r="BI197" i="13"/>
  <c r="BH197" i="13"/>
  <c r="BG197" i="13"/>
  <c r="BF197" i="13"/>
  <c r="T197" i="13"/>
  <c r="R197" i="13"/>
  <c r="P197" i="13"/>
  <c r="BK197" i="13"/>
  <c r="J197" i="13"/>
  <c r="BE197" i="13"/>
  <c r="BI196" i="13"/>
  <c r="BH196" i="13"/>
  <c r="BG196" i="13"/>
  <c r="BF196" i="13"/>
  <c r="T196" i="13"/>
  <c r="R196" i="13"/>
  <c r="P196" i="13"/>
  <c r="BK196" i="13"/>
  <c r="J196" i="13"/>
  <c r="BE196" i="13"/>
  <c r="BI195" i="13"/>
  <c r="BH195" i="13"/>
  <c r="BG195" i="13"/>
  <c r="BF195" i="13"/>
  <c r="T195" i="13"/>
  <c r="R195" i="13"/>
  <c r="P195" i="13"/>
  <c r="BK195" i="13"/>
  <c r="J195" i="13"/>
  <c r="BE195" i="13"/>
  <c r="BI194" i="13"/>
  <c r="BH194" i="13"/>
  <c r="BG194" i="13"/>
  <c r="BF194" i="13"/>
  <c r="T194" i="13"/>
  <c r="R194" i="13"/>
  <c r="P194" i="13"/>
  <c r="BK194" i="13"/>
  <c r="J194" i="13"/>
  <c r="BE194" i="13"/>
  <c r="BI193" i="13"/>
  <c r="BH193" i="13"/>
  <c r="BG193" i="13"/>
  <c r="BF193" i="13"/>
  <c r="T193" i="13"/>
  <c r="R193" i="13"/>
  <c r="P193" i="13"/>
  <c r="BK193" i="13"/>
  <c r="J193" i="13"/>
  <c r="BE193" i="13"/>
  <c r="BI192" i="13"/>
  <c r="BH192" i="13"/>
  <c r="BG192" i="13"/>
  <c r="BF192" i="13"/>
  <c r="T192" i="13"/>
  <c r="R192" i="13"/>
  <c r="P192" i="13"/>
  <c r="BK192" i="13"/>
  <c r="J192" i="13"/>
  <c r="BE192" i="13"/>
  <c r="BI191" i="13"/>
  <c r="BH191" i="13"/>
  <c r="BG191" i="13"/>
  <c r="BF191" i="13"/>
  <c r="T191" i="13"/>
  <c r="R191" i="13"/>
  <c r="P191" i="13"/>
  <c r="BK191" i="13"/>
  <c r="J191" i="13"/>
  <c r="BE191" i="13"/>
  <c r="BI190" i="13"/>
  <c r="BH190" i="13"/>
  <c r="BG190" i="13"/>
  <c r="BF190" i="13"/>
  <c r="T190" i="13"/>
  <c r="R190" i="13"/>
  <c r="P190" i="13"/>
  <c r="BK190" i="13"/>
  <c r="J190" i="13"/>
  <c r="BE190" i="13"/>
  <c r="BI189" i="13"/>
  <c r="BH189" i="13"/>
  <c r="BG189" i="13"/>
  <c r="BF189" i="13"/>
  <c r="T189" i="13"/>
  <c r="R189" i="13"/>
  <c r="P189" i="13"/>
  <c r="BK189" i="13"/>
  <c r="J189" i="13"/>
  <c r="BE189" i="13"/>
  <c r="BI188" i="13"/>
  <c r="BH188" i="13"/>
  <c r="BG188" i="13"/>
  <c r="BF188" i="13"/>
  <c r="T188" i="13"/>
  <c r="R188" i="13"/>
  <c r="P188" i="13"/>
  <c r="BK188" i="13"/>
  <c r="J188" i="13"/>
  <c r="BE188" i="13"/>
  <c r="BI187" i="13"/>
  <c r="BH187" i="13"/>
  <c r="BG187" i="13"/>
  <c r="BF187" i="13"/>
  <c r="T187" i="13"/>
  <c r="R187" i="13"/>
  <c r="P187" i="13"/>
  <c r="BK187" i="13"/>
  <c r="J187" i="13"/>
  <c r="BE187" i="13"/>
  <c r="BI186" i="13"/>
  <c r="BH186" i="13"/>
  <c r="BG186" i="13"/>
  <c r="BF186" i="13"/>
  <c r="T186" i="13"/>
  <c r="R186" i="13"/>
  <c r="P186" i="13"/>
  <c r="BK186" i="13"/>
  <c r="J186" i="13"/>
  <c r="BE186" i="13"/>
  <c r="BI185" i="13"/>
  <c r="BH185" i="13"/>
  <c r="BG185" i="13"/>
  <c r="BF185" i="13"/>
  <c r="T185" i="13"/>
  <c r="R185" i="13"/>
  <c r="P185" i="13"/>
  <c r="BK185" i="13"/>
  <c r="J185" i="13"/>
  <c r="BE185" i="13"/>
  <c r="BI184" i="13"/>
  <c r="BH184" i="13"/>
  <c r="BG184" i="13"/>
  <c r="BF184" i="13"/>
  <c r="T184" i="13"/>
  <c r="R184" i="13"/>
  <c r="P184" i="13"/>
  <c r="BK184" i="13"/>
  <c r="J184" i="13"/>
  <c r="BE184" i="13"/>
  <c r="BI183" i="13"/>
  <c r="BH183" i="13"/>
  <c r="BG183" i="13"/>
  <c r="BF183" i="13"/>
  <c r="T183" i="13"/>
  <c r="R183" i="13"/>
  <c r="P183" i="13"/>
  <c r="BK183" i="13"/>
  <c r="J183" i="13"/>
  <c r="BE183" i="13"/>
  <c r="BI182" i="13"/>
  <c r="BH182" i="13"/>
  <c r="BG182" i="13"/>
  <c r="BF182" i="13"/>
  <c r="T182" i="13"/>
  <c r="R182" i="13"/>
  <c r="P182" i="13"/>
  <c r="BK182" i="13"/>
  <c r="J182" i="13"/>
  <c r="BE182"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2" i="13"/>
  <c r="BH172" i="13"/>
  <c r="BG172" i="13"/>
  <c r="BF172" i="13"/>
  <c r="T172" i="13"/>
  <c r="R172" i="13"/>
  <c r="P172" i="13"/>
  <c r="BK172" i="13"/>
  <c r="J172" i="13"/>
  <c r="BE172"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7" i="13"/>
  <c r="BH167" i="13"/>
  <c r="BG167" i="13"/>
  <c r="BF167" i="13"/>
  <c r="T167" i="13"/>
  <c r="R167" i="13"/>
  <c r="P167" i="13"/>
  <c r="BK167" i="13"/>
  <c r="J167" i="13"/>
  <c r="BE167" i="13"/>
  <c r="BI166" i="13"/>
  <c r="BH166" i="13"/>
  <c r="BG166" i="13"/>
  <c r="BF166" i="13"/>
  <c r="T166" i="13"/>
  <c r="R166" i="13"/>
  <c r="P166" i="13"/>
  <c r="BK166" i="13"/>
  <c r="J166" i="13"/>
  <c r="BE166" i="13"/>
  <c r="BI165" i="13"/>
  <c r="BH165" i="13"/>
  <c r="BG165" i="13"/>
  <c r="BF165" i="13"/>
  <c r="T165" i="13"/>
  <c r="R165" i="13"/>
  <c r="P165" i="13"/>
  <c r="BK165" i="13"/>
  <c r="J165" i="13"/>
  <c r="BE165"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1" i="13"/>
  <c r="BH161" i="13"/>
  <c r="BG161" i="13"/>
  <c r="BF161" i="13"/>
  <c r="T161" i="13"/>
  <c r="R161" i="13"/>
  <c r="P161" i="13"/>
  <c r="BK161" i="13"/>
  <c r="J161" i="13"/>
  <c r="BE161" i="13"/>
  <c r="BI160" i="13"/>
  <c r="BH160" i="13"/>
  <c r="BG160" i="13"/>
  <c r="BF160" i="13"/>
  <c r="T160" i="13"/>
  <c r="R160" i="13"/>
  <c r="P160" i="13"/>
  <c r="BK160" i="13"/>
  <c r="J160" i="13"/>
  <c r="BE160" i="13"/>
  <c r="BI159" i="13"/>
  <c r="BH159" i="13"/>
  <c r="BG159" i="13"/>
  <c r="BF159" i="13"/>
  <c r="T159" i="13"/>
  <c r="R159" i="13"/>
  <c r="P159" i="13"/>
  <c r="BK159" i="13"/>
  <c r="J159" i="13"/>
  <c r="BE159" i="13"/>
  <c r="BI158" i="13"/>
  <c r="BH158" i="13"/>
  <c r="BG158" i="13"/>
  <c r="BF158" i="13"/>
  <c r="T158" i="13"/>
  <c r="R158" i="13"/>
  <c r="P158" i="13"/>
  <c r="BK158" i="13"/>
  <c r="J158" i="13"/>
  <c r="BE158" i="13"/>
  <c r="BI157" i="13"/>
  <c r="BH157" i="13"/>
  <c r="BG157" i="13"/>
  <c r="BF157" i="13"/>
  <c r="T157" i="13"/>
  <c r="R157" i="13"/>
  <c r="P157" i="13"/>
  <c r="BK157" i="13"/>
  <c r="J157" i="13"/>
  <c r="BE157"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J154" i="13"/>
  <c r="BE154" i="13"/>
  <c r="BI153" i="13"/>
  <c r="BH153" i="13"/>
  <c r="BG153" i="13"/>
  <c r="BF153" i="13"/>
  <c r="T153" i="13"/>
  <c r="R153" i="13"/>
  <c r="P153" i="13"/>
  <c r="BK153" i="13"/>
  <c r="J153" i="13"/>
  <c r="BE153" i="13"/>
  <c r="BI152" i="13"/>
  <c r="BH152" i="13"/>
  <c r="BG152" i="13"/>
  <c r="BF152" i="13"/>
  <c r="T152" i="13"/>
  <c r="R152" i="13"/>
  <c r="P152" i="13"/>
  <c r="BK152" i="13"/>
  <c r="J152" i="13"/>
  <c r="BE152" i="13"/>
  <c r="BI151" i="13"/>
  <c r="BH151" i="13"/>
  <c r="BG151" i="13"/>
  <c r="BF151" i="13"/>
  <c r="T151" i="13"/>
  <c r="R151" i="13"/>
  <c r="P151" i="13"/>
  <c r="BK151" i="13"/>
  <c r="J151" i="13"/>
  <c r="BE151"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7" i="13"/>
  <c r="BH147" i="13"/>
  <c r="BG147" i="13"/>
  <c r="BF147" i="13"/>
  <c r="T147" i="13"/>
  <c r="R147" i="13"/>
  <c r="P147" i="13"/>
  <c r="BK147" i="13"/>
  <c r="J147" i="13"/>
  <c r="BE147" i="13"/>
  <c r="BI146" i="13"/>
  <c r="BH146" i="13"/>
  <c r="BG146" i="13"/>
  <c r="BF146" i="13"/>
  <c r="T146" i="13"/>
  <c r="R146" i="13"/>
  <c r="P146" i="13"/>
  <c r="BK146" i="13"/>
  <c r="J146" i="13"/>
  <c r="BE146" i="13"/>
  <c r="BI145" i="13"/>
  <c r="BH145" i="13"/>
  <c r="BG145" i="13"/>
  <c r="BF145" i="13"/>
  <c r="T145" i="13"/>
  <c r="R145" i="13"/>
  <c r="P145" i="13"/>
  <c r="BK145" i="13"/>
  <c r="J145" i="13"/>
  <c r="BE145" i="13"/>
  <c r="BI144" i="13"/>
  <c r="BH144" i="13"/>
  <c r="BG144" i="13"/>
  <c r="BF144" i="13"/>
  <c r="T144" i="13"/>
  <c r="R144" i="13"/>
  <c r="P144" i="13"/>
  <c r="BK144" i="13"/>
  <c r="J144" i="13"/>
  <c r="BE144" i="13"/>
  <c r="BI143" i="13"/>
  <c r="BH143" i="13"/>
  <c r="BG143" i="13"/>
  <c r="BF143" i="13"/>
  <c r="T143" i="13"/>
  <c r="R143" i="13"/>
  <c r="P143" i="13"/>
  <c r="BK143" i="13"/>
  <c r="J143" i="13"/>
  <c r="BE143" i="13"/>
  <c r="BI142" i="13"/>
  <c r="BH142" i="13"/>
  <c r="BG142" i="13"/>
  <c r="BF142" i="13"/>
  <c r="T142" i="13"/>
  <c r="R142" i="13"/>
  <c r="P142" i="13"/>
  <c r="BK142" i="13"/>
  <c r="J142" i="13"/>
  <c r="BE142"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BH138" i="13"/>
  <c r="BG138" i="13"/>
  <c r="BF138" i="13"/>
  <c r="T138" i="13"/>
  <c r="R138" i="13"/>
  <c r="P138" i="13"/>
  <c r="BK138" i="13"/>
  <c r="J138" i="13"/>
  <c r="BE138" i="13"/>
  <c r="BI137" i="13"/>
  <c r="BH137" i="13"/>
  <c r="BG137" i="13"/>
  <c r="BF137" i="13"/>
  <c r="T137" i="13"/>
  <c r="R137" i="13"/>
  <c r="P137" i="13"/>
  <c r="BK137" i="13"/>
  <c r="J137" i="13"/>
  <c r="BE137" i="13"/>
  <c r="BI136" i="13"/>
  <c r="BH136" i="13"/>
  <c r="BG136" i="13"/>
  <c r="BF136" i="13"/>
  <c r="T136" i="13"/>
  <c r="R136" i="13"/>
  <c r="P136" i="13"/>
  <c r="BK136" i="13"/>
  <c r="J136" i="13"/>
  <c r="BE136" i="13"/>
  <c r="BI135" i="13"/>
  <c r="BH135" i="13"/>
  <c r="BG135" i="13"/>
  <c r="BF135" i="13"/>
  <c r="T135" i="13"/>
  <c r="R135" i="13"/>
  <c r="P135" i="13"/>
  <c r="BK135" i="13"/>
  <c r="J135" i="13"/>
  <c r="BE135" i="13"/>
  <c r="BI134" i="13"/>
  <c r="BH134" i="13"/>
  <c r="BG134" i="13"/>
  <c r="BF134" i="13"/>
  <c r="T134" i="13"/>
  <c r="R134" i="13"/>
  <c r="P134" i="13"/>
  <c r="BK134" i="13"/>
  <c r="J134" i="13"/>
  <c r="BE134" i="13"/>
  <c r="BI133" i="13"/>
  <c r="BH133" i="13"/>
  <c r="BG133" i="13"/>
  <c r="BF133" i="13"/>
  <c r="T133" i="13"/>
  <c r="R133" i="13"/>
  <c r="P133" i="13"/>
  <c r="BK133" i="13"/>
  <c r="J133" i="13"/>
  <c r="BE133" i="13"/>
  <c r="BI132" i="13"/>
  <c r="BH132" i="13"/>
  <c r="BG132" i="13"/>
  <c r="BF132" i="13"/>
  <c r="T132" i="13"/>
  <c r="R132" i="13"/>
  <c r="P132" i="13"/>
  <c r="BK132" i="13"/>
  <c r="J132" i="13"/>
  <c r="BE132" i="13"/>
  <c r="BI131" i="13"/>
  <c r="BH131" i="13"/>
  <c r="BG131" i="13"/>
  <c r="BF131" i="13"/>
  <c r="T131" i="13"/>
  <c r="R131" i="13"/>
  <c r="P131" i="13"/>
  <c r="BK131" i="13"/>
  <c r="J131" i="13"/>
  <c r="BE131" i="13"/>
  <c r="BI130" i="13"/>
  <c r="BH130" i="13"/>
  <c r="BG130" i="13"/>
  <c r="BF130" i="13"/>
  <c r="T130" i="13"/>
  <c r="R130" i="13"/>
  <c r="P130" i="13"/>
  <c r="BK130" i="13"/>
  <c r="J130" i="13"/>
  <c r="BE130" i="13"/>
  <c r="BI129" i="13"/>
  <c r="BH129" i="13"/>
  <c r="BG129" i="13"/>
  <c r="BF129" i="13"/>
  <c r="T129" i="13"/>
  <c r="R129" i="13"/>
  <c r="P129" i="13"/>
  <c r="BK129" i="13"/>
  <c r="J129" i="13"/>
  <c r="BE129" i="13"/>
  <c r="BI128" i="13"/>
  <c r="BH128" i="13"/>
  <c r="BG128" i="13"/>
  <c r="BF128" i="13"/>
  <c r="T128" i="13"/>
  <c r="R128" i="13"/>
  <c r="P128" i="13"/>
  <c r="BK128" i="13"/>
  <c r="J128" i="13"/>
  <c r="BE128" i="13"/>
  <c r="BI127" i="13"/>
  <c r="BH127" i="13"/>
  <c r="BG127" i="13"/>
  <c r="BF127" i="13"/>
  <c r="T127" i="13"/>
  <c r="R127" i="13"/>
  <c r="P127" i="13"/>
  <c r="BK127" i="13"/>
  <c r="J127" i="13"/>
  <c r="BE127" i="13"/>
  <c r="BI126" i="13"/>
  <c r="BH126" i="13"/>
  <c r="BG126" i="13"/>
  <c r="BF126" i="13"/>
  <c r="T126" i="13"/>
  <c r="R126" i="13"/>
  <c r="P126" i="13"/>
  <c r="BK126" i="13"/>
  <c r="J126" i="13"/>
  <c r="BE126" i="13"/>
  <c r="BI125" i="13"/>
  <c r="BH125" i="13"/>
  <c r="BG125" i="13"/>
  <c r="BF125" i="13"/>
  <c r="T125" i="13"/>
  <c r="R125" i="13"/>
  <c r="P125" i="13"/>
  <c r="BK125" i="13"/>
  <c r="J125" i="13"/>
  <c r="BE125" i="13"/>
  <c r="BI124" i="13"/>
  <c r="BH124" i="13"/>
  <c r="BG124" i="13"/>
  <c r="BF124" i="13"/>
  <c r="T124" i="13"/>
  <c r="R124" i="13"/>
  <c r="P124" i="13"/>
  <c r="BK124" i="13"/>
  <c r="J124" i="13"/>
  <c r="BE124" i="13"/>
  <c r="BI123" i="13"/>
  <c r="BH123" i="13"/>
  <c r="BG123" i="13"/>
  <c r="BF123" i="13"/>
  <c r="T123" i="13"/>
  <c r="R123" i="13"/>
  <c r="P123" i="13"/>
  <c r="BK123" i="13"/>
  <c r="J123" i="13"/>
  <c r="BE123" i="13"/>
  <c r="BI122" i="13"/>
  <c r="BH122" i="13"/>
  <c r="BG122" i="13"/>
  <c r="BF122" i="13"/>
  <c r="T122" i="13"/>
  <c r="R122" i="13"/>
  <c r="P122" i="13"/>
  <c r="BK122" i="13"/>
  <c r="J122" i="13"/>
  <c r="BE122" i="13"/>
  <c r="BI121" i="13"/>
  <c r="BH121" i="13"/>
  <c r="BG121" i="13"/>
  <c r="BF121" i="13"/>
  <c r="T121" i="13"/>
  <c r="R121" i="13"/>
  <c r="P121" i="13"/>
  <c r="BK121" i="13"/>
  <c r="J121" i="13"/>
  <c r="BE121" i="13"/>
  <c r="BI120" i="13"/>
  <c r="BH120" i="13"/>
  <c r="BG120" i="13"/>
  <c r="BF120" i="13"/>
  <c r="T120" i="13"/>
  <c r="R120" i="13"/>
  <c r="P120" i="13"/>
  <c r="BK120" i="13"/>
  <c r="J120" i="13"/>
  <c r="BE120" i="13"/>
  <c r="BI119" i="13"/>
  <c r="BH119" i="13"/>
  <c r="BG119" i="13"/>
  <c r="BF119" i="13"/>
  <c r="T119" i="13"/>
  <c r="R119" i="13"/>
  <c r="P119" i="13"/>
  <c r="BK119" i="13"/>
  <c r="J119" i="13"/>
  <c r="BE119" i="13"/>
  <c r="BI118" i="13"/>
  <c r="BH118" i="13"/>
  <c r="BG118" i="13"/>
  <c r="BF118" i="13"/>
  <c r="T118" i="13"/>
  <c r="R118" i="13"/>
  <c r="P118" i="13"/>
  <c r="BK118" i="13"/>
  <c r="J118" i="13"/>
  <c r="BE118" i="13"/>
  <c r="BI117" i="13"/>
  <c r="BH117" i="13"/>
  <c r="BG117" i="13"/>
  <c r="BF117" i="13"/>
  <c r="T117" i="13"/>
  <c r="R117" i="13"/>
  <c r="P117" i="13"/>
  <c r="BK117" i="13"/>
  <c r="J117" i="13"/>
  <c r="BE117" i="13"/>
  <c r="BI116" i="13"/>
  <c r="BH116" i="13"/>
  <c r="BG116" i="13"/>
  <c r="BF116" i="13"/>
  <c r="T116" i="13"/>
  <c r="R116" i="13"/>
  <c r="P116" i="13"/>
  <c r="BK116" i="13"/>
  <c r="J116" i="13"/>
  <c r="BE116" i="13"/>
  <c r="BI115" i="13"/>
  <c r="BH115" i="13"/>
  <c r="BG115" i="13"/>
  <c r="BF115" i="13"/>
  <c r="T115" i="13"/>
  <c r="R115" i="13"/>
  <c r="P115" i="13"/>
  <c r="BK115" i="13"/>
  <c r="J115" i="13"/>
  <c r="BE115" i="13"/>
  <c r="BI114" i="13"/>
  <c r="BH114" i="13"/>
  <c r="BG114" i="13"/>
  <c r="BF114" i="13"/>
  <c r="T114" i="13"/>
  <c r="R114" i="13"/>
  <c r="P114" i="13"/>
  <c r="BK114" i="13"/>
  <c r="J114" i="13"/>
  <c r="BE114" i="13"/>
  <c r="BI113" i="13"/>
  <c r="BH113" i="13"/>
  <c r="BG113" i="13"/>
  <c r="BF113" i="13"/>
  <c r="T113" i="13"/>
  <c r="R113" i="13"/>
  <c r="P113" i="13"/>
  <c r="BK113" i="13"/>
  <c r="J113" i="13"/>
  <c r="BE113" i="13"/>
  <c r="BI112" i="13"/>
  <c r="BH112" i="13"/>
  <c r="BG112" i="13"/>
  <c r="BF112" i="13"/>
  <c r="T112" i="13"/>
  <c r="R112" i="13"/>
  <c r="P112" i="13"/>
  <c r="BK112" i="13"/>
  <c r="J112" i="13"/>
  <c r="BE112" i="13"/>
  <c r="BI111" i="13"/>
  <c r="BH111" i="13"/>
  <c r="BG111" i="13"/>
  <c r="BF111" i="13"/>
  <c r="T111" i="13"/>
  <c r="R111" i="13"/>
  <c r="P111" i="13"/>
  <c r="BK111" i="13"/>
  <c r="J111" i="13"/>
  <c r="BE111" i="13"/>
  <c r="BI110" i="13"/>
  <c r="BH110" i="13"/>
  <c r="BG110" i="13"/>
  <c r="BF110" i="13"/>
  <c r="T110" i="13"/>
  <c r="R110" i="13"/>
  <c r="P110" i="13"/>
  <c r="BK110" i="13"/>
  <c r="J110" i="13"/>
  <c r="BE110" i="13"/>
  <c r="BI109" i="13"/>
  <c r="BH109" i="13"/>
  <c r="BG109" i="13"/>
  <c r="BF109" i="13"/>
  <c r="T109" i="13"/>
  <c r="R109" i="13"/>
  <c r="P109" i="13"/>
  <c r="BK109" i="13"/>
  <c r="J109" i="13"/>
  <c r="BE109" i="13"/>
  <c r="BI108" i="13"/>
  <c r="BH108" i="13"/>
  <c r="BG108" i="13"/>
  <c r="BF108" i="13"/>
  <c r="T108" i="13"/>
  <c r="R108" i="13"/>
  <c r="P108" i="13"/>
  <c r="BK108" i="13"/>
  <c r="J108" i="13"/>
  <c r="BE108" i="13"/>
  <c r="BI107" i="13"/>
  <c r="BH107" i="13"/>
  <c r="BG107" i="13"/>
  <c r="BF107" i="13"/>
  <c r="T107" i="13"/>
  <c r="R107" i="13"/>
  <c r="P107" i="13"/>
  <c r="BK107" i="13"/>
  <c r="J107" i="13"/>
  <c r="BE107" i="13"/>
  <c r="BI106" i="13"/>
  <c r="BH106" i="13"/>
  <c r="BG106" i="13"/>
  <c r="BF106" i="13"/>
  <c r="T106" i="13"/>
  <c r="R106" i="13"/>
  <c r="P106" i="13"/>
  <c r="BK106" i="13"/>
  <c r="J106" i="13"/>
  <c r="BE106" i="13"/>
  <c r="BI105" i="13"/>
  <c r="BH105" i="13"/>
  <c r="BG105" i="13"/>
  <c r="BF105" i="13"/>
  <c r="T105" i="13"/>
  <c r="R105" i="13"/>
  <c r="P105" i="13"/>
  <c r="BK105" i="13"/>
  <c r="J105" i="13"/>
  <c r="BE105" i="13"/>
  <c r="BI104" i="13"/>
  <c r="BH104" i="13"/>
  <c r="BG104" i="13"/>
  <c r="BF104" i="13"/>
  <c r="T104" i="13"/>
  <c r="R104" i="13"/>
  <c r="P104" i="13"/>
  <c r="BK104" i="13"/>
  <c r="J104" i="13"/>
  <c r="BE104" i="13"/>
  <c r="BI103" i="13"/>
  <c r="BH103" i="13"/>
  <c r="BG103" i="13"/>
  <c r="BF103" i="13"/>
  <c r="T103" i="13"/>
  <c r="R103" i="13"/>
  <c r="P103" i="13"/>
  <c r="BK103" i="13"/>
  <c r="J103" i="13"/>
  <c r="BE103" i="13"/>
  <c r="BI102" i="13"/>
  <c r="BH102" i="13"/>
  <c r="BG102" i="13"/>
  <c r="BF102" i="13"/>
  <c r="T102" i="13"/>
  <c r="R102" i="13"/>
  <c r="P102" i="13"/>
  <c r="BK102" i="13"/>
  <c r="J102" i="13"/>
  <c r="BE102" i="13"/>
  <c r="BI101" i="13"/>
  <c r="BH101" i="13"/>
  <c r="BG101" i="13"/>
  <c r="BF101" i="13"/>
  <c r="T101" i="13"/>
  <c r="R101" i="13"/>
  <c r="P101" i="13"/>
  <c r="BK101" i="13"/>
  <c r="J101" i="13"/>
  <c r="BE101" i="13"/>
  <c r="BI100" i="13"/>
  <c r="BH100" i="13"/>
  <c r="BG100" i="13"/>
  <c r="BF100" i="13"/>
  <c r="T100" i="13"/>
  <c r="T99" i="13"/>
  <c r="R100" i="13"/>
  <c r="R99" i="13"/>
  <c r="P100" i="13"/>
  <c r="P99" i="13"/>
  <c r="BK100" i="13"/>
  <c r="BK99" i="13"/>
  <c r="J99" i="13"/>
  <c r="J100" i="13"/>
  <c r="BE100" i="13"/>
  <c r="J69" i="13"/>
  <c r="BI98" i="13"/>
  <c r="BH98" i="13"/>
  <c r="BG98" i="13"/>
  <c r="BF98" i="13"/>
  <c r="T98" i="13"/>
  <c r="R98" i="13"/>
  <c r="P98" i="13"/>
  <c r="BK98" i="13"/>
  <c r="J98" i="13"/>
  <c r="BE98" i="13"/>
  <c r="BI97" i="13"/>
  <c r="F41" i="13"/>
  <c r="BD70" i="1"/>
  <c r="BH97" i="13"/>
  <c r="F40" i="13"/>
  <c r="BC70" i="1"/>
  <c r="BG97" i="13"/>
  <c r="F39" i="13"/>
  <c r="BB70" i="1"/>
  <c r="BF97" i="13"/>
  <c r="J38" i="13"/>
  <c r="AW70" i="1"/>
  <c r="F38" i="13"/>
  <c r="BA70" i="1"/>
  <c r="T97" i="13"/>
  <c r="T96" i="13"/>
  <c r="T95" i="13"/>
  <c r="R97" i="13"/>
  <c r="R96" i="13"/>
  <c r="R95" i="13"/>
  <c r="P97" i="13"/>
  <c r="P96" i="13"/>
  <c r="P95" i="13"/>
  <c r="AU70" i="1"/>
  <c r="BK97" i="13"/>
  <c r="BK96" i="13"/>
  <c r="J96" i="13"/>
  <c r="BK95" i="13"/>
  <c r="J95" i="13"/>
  <c r="J67" i="13"/>
  <c r="J34" i="13"/>
  <c r="AG70" i="1"/>
  <c r="J97" i="13"/>
  <c r="BE97" i="13"/>
  <c r="J37" i="13"/>
  <c r="AV70" i="1"/>
  <c r="F37" i="13"/>
  <c r="AZ70" i="1"/>
  <c r="J68" i="13"/>
  <c r="F89" i="13"/>
  <c r="E87" i="13"/>
  <c r="F60" i="13"/>
  <c r="E58" i="13"/>
  <c r="J43" i="13"/>
  <c r="J28" i="13"/>
  <c r="E28" i="13"/>
  <c r="J92" i="13"/>
  <c r="J63" i="13"/>
  <c r="J27" i="13"/>
  <c r="J25" i="13"/>
  <c r="E25" i="13"/>
  <c r="J91" i="13"/>
  <c r="J62" i="13"/>
  <c r="J24" i="13"/>
  <c r="J22" i="13"/>
  <c r="E22" i="13"/>
  <c r="F92" i="13"/>
  <c r="F63" i="13"/>
  <c r="J21" i="13"/>
  <c r="J19" i="13"/>
  <c r="E19" i="13"/>
  <c r="F91" i="13"/>
  <c r="F62" i="13"/>
  <c r="J18" i="13"/>
  <c r="J16" i="13"/>
  <c r="J89" i="13"/>
  <c r="J60" i="13"/>
  <c r="E7" i="13"/>
  <c r="E81" i="13"/>
  <c r="E52" i="13"/>
  <c r="J41" i="12"/>
  <c r="J40" i="12"/>
  <c r="AY68" i="1"/>
  <c r="J39" i="12"/>
  <c r="AX68" i="1"/>
  <c r="BI267" i="12"/>
  <c r="BH267" i="12"/>
  <c r="BG267" i="12"/>
  <c r="BF267" i="12"/>
  <c r="T267" i="12"/>
  <c r="R267" i="12"/>
  <c r="P267" i="12"/>
  <c r="BK267" i="12"/>
  <c r="J267" i="12"/>
  <c r="BE267" i="12"/>
  <c r="BI266" i="12"/>
  <c r="BH266" i="12"/>
  <c r="BG266" i="12"/>
  <c r="BF266" i="12"/>
  <c r="T266" i="12"/>
  <c r="R266" i="12"/>
  <c r="P266" i="12"/>
  <c r="BK266" i="12"/>
  <c r="J266" i="12"/>
  <c r="BE266" i="12"/>
  <c r="BI265" i="12"/>
  <c r="BH265" i="12"/>
  <c r="BG265" i="12"/>
  <c r="BF265" i="12"/>
  <c r="T265" i="12"/>
  <c r="R265" i="12"/>
  <c r="P265" i="12"/>
  <c r="BK265" i="12"/>
  <c r="J265" i="12"/>
  <c r="BE265" i="12"/>
  <c r="BI264" i="12"/>
  <c r="BH264" i="12"/>
  <c r="BG264" i="12"/>
  <c r="BF264" i="12"/>
  <c r="T264" i="12"/>
  <c r="T263" i="12"/>
  <c r="R264" i="12"/>
  <c r="R263" i="12"/>
  <c r="P264" i="12"/>
  <c r="P263" i="12"/>
  <c r="BK264" i="12"/>
  <c r="BK263" i="12"/>
  <c r="J263" i="12"/>
  <c r="J264" i="12"/>
  <c r="BE264" i="12"/>
  <c r="J77" i="12"/>
  <c r="BI262" i="12"/>
  <c r="BH262" i="12"/>
  <c r="BG262" i="12"/>
  <c r="BF262" i="12"/>
  <c r="T262" i="12"/>
  <c r="R262" i="12"/>
  <c r="P262" i="12"/>
  <c r="BK262" i="12"/>
  <c r="J262" i="12"/>
  <c r="BE262" i="12"/>
  <c r="BI261" i="12"/>
  <c r="BH261" i="12"/>
  <c r="BG261" i="12"/>
  <c r="BF261" i="12"/>
  <c r="T261" i="12"/>
  <c r="R261" i="12"/>
  <c r="P261" i="12"/>
  <c r="BK261" i="12"/>
  <c r="J261" i="12"/>
  <c r="BE261" i="12"/>
  <c r="BI260" i="12"/>
  <c r="BH260" i="12"/>
  <c r="BG260" i="12"/>
  <c r="BF260" i="12"/>
  <c r="T260" i="12"/>
  <c r="R260" i="12"/>
  <c r="P260" i="12"/>
  <c r="BK260" i="12"/>
  <c r="J260" i="12"/>
  <c r="BE260" i="12"/>
  <c r="BI259" i="12"/>
  <c r="BH259" i="12"/>
  <c r="BG259" i="12"/>
  <c r="BF259" i="12"/>
  <c r="T259" i="12"/>
  <c r="R259" i="12"/>
  <c r="P259" i="12"/>
  <c r="BK259" i="12"/>
  <c r="J259" i="12"/>
  <c r="BE259" i="12"/>
  <c r="BI258" i="12"/>
  <c r="BH258" i="12"/>
  <c r="BG258" i="12"/>
  <c r="BF258" i="12"/>
  <c r="T258" i="12"/>
  <c r="R258" i="12"/>
  <c r="P258" i="12"/>
  <c r="BK258" i="12"/>
  <c r="J258" i="12"/>
  <c r="BE258" i="12"/>
  <c r="BI257" i="12"/>
  <c r="BH257" i="12"/>
  <c r="BG257" i="12"/>
  <c r="BF257" i="12"/>
  <c r="T257" i="12"/>
  <c r="R257" i="12"/>
  <c r="P257" i="12"/>
  <c r="BK257" i="12"/>
  <c r="J257" i="12"/>
  <c r="BE257" i="12"/>
  <c r="BI256" i="12"/>
  <c r="BH256" i="12"/>
  <c r="BG256" i="12"/>
  <c r="BF256" i="12"/>
  <c r="T256" i="12"/>
  <c r="R256" i="12"/>
  <c r="P256" i="12"/>
  <c r="BK256" i="12"/>
  <c r="J256" i="12"/>
  <c r="BE256" i="12"/>
  <c r="BI255" i="12"/>
  <c r="BH255" i="12"/>
  <c r="BG255" i="12"/>
  <c r="BF255" i="12"/>
  <c r="T255" i="12"/>
  <c r="R255" i="12"/>
  <c r="P255" i="12"/>
  <c r="BK255" i="12"/>
  <c r="J255" i="12"/>
  <c r="BE255" i="12"/>
  <c r="BI254" i="12"/>
  <c r="BH254" i="12"/>
  <c r="BG254" i="12"/>
  <c r="BF254" i="12"/>
  <c r="T254" i="12"/>
  <c r="R254" i="12"/>
  <c r="P254" i="12"/>
  <c r="BK254" i="12"/>
  <c r="J254" i="12"/>
  <c r="BE254" i="12"/>
  <c r="BI253" i="12"/>
  <c r="BH253" i="12"/>
  <c r="BG253" i="12"/>
  <c r="BF253" i="12"/>
  <c r="T253" i="12"/>
  <c r="R253" i="12"/>
  <c r="P253" i="12"/>
  <c r="BK253" i="12"/>
  <c r="J253" i="12"/>
  <c r="BE253" i="12"/>
  <c r="BI252" i="12"/>
  <c r="BH252" i="12"/>
  <c r="BG252" i="12"/>
  <c r="BF252" i="12"/>
  <c r="T252" i="12"/>
  <c r="R252" i="12"/>
  <c r="P252" i="12"/>
  <c r="BK252" i="12"/>
  <c r="J252" i="12"/>
  <c r="BE252" i="12"/>
  <c r="BI251" i="12"/>
  <c r="BH251" i="12"/>
  <c r="BG251" i="12"/>
  <c r="BF251" i="12"/>
  <c r="T251" i="12"/>
  <c r="R251" i="12"/>
  <c r="P251" i="12"/>
  <c r="BK251" i="12"/>
  <c r="J251" i="12"/>
  <c r="BE251" i="12"/>
  <c r="BI250" i="12"/>
  <c r="BH250" i="12"/>
  <c r="BG250" i="12"/>
  <c r="BF250" i="12"/>
  <c r="T250" i="12"/>
  <c r="R250" i="12"/>
  <c r="P250" i="12"/>
  <c r="BK250" i="12"/>
  <c r="J250" i="12"/>
  <c r="BE250" i="12"/>
  <c r="BI249" i="12"/>
  <c r="BH249" i="12"/>
  <c r="BG249" i="12"/>
  <c r="BF249" i="12"/>
  <c r="T249" i="12"/>
  <c r="R249" i="12"/>
  <c r="P249" i="12"/>
  <c r="BK249" i="12"/>
  <c r="J249" i="12"/>
  <c r="BE249" i="12"/>
  <c r="BI248" i="12"/>
  <c r="BH248" i="12"/>
  <c r="BG248" i="12"/>
  <c r="BF248" i="12"/>
  <c r="T248" i="12"/>
  <c r="R248" i="12"/>
  <c r="P248" i="12"/>
  <c r="BK248" i="12"/>
  <c r="J248" i="12"/>
  <c r="BE248" i="12"/>
  <c r="BI247" i="12"/>
  <c r="BH247" i="12"/>
  <c r="BG247" i="12"/>
  <c r="BF247" i="12"/>
  <c r="T247" i="12"/>
  <c r="R247" i="12"/>
  <c r="P247" i="12"/>
  <c r="BK247" i="12"/>
  <c r="J247" i="12"/>
  <c r="BE247" i="12"/>
  <c r="BI246" i="12"/>
  <c r="BH246" i="12"/>
  <c r="BG246" i="12"/>
  <c r="BF246" i="12"/>
  <c r="T246" i="12"/>
  <c r="R246" i="12"/>
  <c r="P246" i="12"/>
  <c r="BK246" i="12"/>
  <c r="J246" i="12"/>
  <c r="BE246" i="12"/>
  <c r="BI245" i="12"/>
  <c r="BH245" i="12"/>
  <c r="BG245" i="12"/>
  <c r="BF245" i="12"/>
  <c r="T245" i="12"/>
  <c r="R245" i="12"/>
  <c r="P245" i="12"/>
  <c r="BK245" i="12"/>
  <c r="J245" i="12"/>
  <c r="BE245" i="12"/>
  <c r="BI244" i="12"/>
  <c r="BH244" i="12"/>
  <c r="BG244" i="12"/>
  <c r="BF244" i="12"/>
  <c r="T244" i="12"/>
  <c r="R244" i="12"/>
  <c r="P244" i="12"/>
  <c r="BK244" i="12"/>
  <c r="J244" i="12"/>
  <c r="BE244" i="12"/>
  <c r="BI243" i="12"/>
  <c r="BH243" i="12"/>
  <c r="BG243" i="12"/>
  <c r="BF243" i="12"/>
  <c r="T243" i="12"/>
  <c r="R243" i="12"/>
  <c r="P243" i="12"/>
  <c r="BK243" i="12"/>
  <c r="J243" i="12"/>
  <c r="BE243" i="12"/>
  <c r="BI242" i="12"/>
  <c r="BH242" i="12"/>
  <c r="BG242" i="12"/>
  <c r="BF242" i="12"/>
  <c r="T242" i="12"/>
  <c r="T241" i="12"/>
  <c r="R242" i="12"/>
  <c r="R241" i="12"/>
  <c r="P242" i="12"/>
  <c r="P241" i="12"/>
  <c r="BK242" i="12"/>
  <c r="BK241" i="12"/>
  <c r="J241" i="12"/>
  <c r="J242" i="12"/>
  <c r="BE242" i="12"/>
  <c r="J76" i="12"/>
  <c r="BI240" i="12"/>
  <c r="BH240" i="12"/>
  <c r="BG240" i="12"/>
  <c r="BF240" i="12"/>
  <c r="T240" i="12"/>
  <c r="R240" i="12"/>
  <c r="P240" i="12"/>
  <c r="BK240" i="12"/>
  <c r="J240" i="12"/>
  <c r="BE240" i="12"/>
  <c r="BI239" i="12"/>
  <c r="BH239" i="12"/>
  <c r="BG239" i="12"/>
  <c r="BF239" i="12"/>
  <c r="T239" i="12"/>
  <c r="R239" i="12"/>
  <c r="P239" i="12"/>
  <c r="BK239" i="12"/>
  <c r="J239" i="12"/>
  <c r="BE239" i="12"/>
  <c r="BI238" i="12"/>
  <c r="BH238" i="12"/>
  <c r="BG238" i="12"/>
  <c r="BF238" i="12"/>
  <c r="T238" i="12"/>
  <c r="R238" i="12"/>
  <c r="P238" i="12"/>
  <c r="BK238" i="12"/>
  <c r="J238" i="12"/>
  <c r="BE238" i="12"/>
  <c r="BI237" i="12"/>
  <c r="BH237" i="12"/>
  <c r="BG237" i="12"/>
  <c r="BF237" i="12"/>
  <c r="T237" i="12"/>
  <c r="R237" i="12"/>
  <c r="P237" i="12"/>
  <c r="BK237" i="12"/>
  <c r="J237" i="12"/>
  <c r="BE237" i="12"/>
  <c r="BI236" i="12"/>
  <c r="BH236" i="12"/>
  <c r="BG236" i="12"/>
  <c r="BF236" i="12"/>
  <c r="T236" i="12"/>
  <c r="R236" i="12"/>
  <c r="P236" i="12"/>
  <c r="BK236" i="12"/>
  <c r="J236" i="12"/>
  <c r="BE236" i="12"/>
  <c r="BI235" i="12"/>
  <c r="BH235" i="12"/>
  <c r="BG235" i="12"/>
  <c r="BF235" i="12"/>
  <c r="T235" i="12"/>
  <c r="R235" i="12"/>
  <c r="P235" i="12"/>
  <c r="BK235" i="12"/>
  <c r="J235" i="12"/>
  <c r="BE235" i="12"/>
  <c r="BI234" i="12"/>
  <c r="BH234" i="12"/>
  <c r="BG234" i="12"/>
  <c r="BF234" i="12"/>
  <c r="T234" i="12"/>
  <c r="R234" i="12"/>
  <c r="P234" i="12"/>
  <c r="BK234" i="12"/>
  <c r="J234" i="12"/>
  <c r="BE234" i="12"/>
  <c r="BI233" i="12"/>
  <c r="BH233" i="12"/>
  <c r="BG233" i="12"/>
  <c r="BF233" i="12"/>
  <c r="T233" i="12"/>
  <c r="R233" i="12"/>
  <c r="P233" i="12"/>
  <c r="BK233" i="12"/>
  <c r="J233" i="12"/>
  <c r="BE233" i="12"/>
  <c r="BI232" i="12"/>
  <c r="BH232" i="12"/>
  <c r="BG232" i="12"/>
  <c r="BF232" i="12"/>
  <c r="T232" i="12"/>
  <c r="R232" i="12"/>
  <c r="P232" i="12"/>
  <c r="BK232" i="12"/>
  <c r="J232" i="12"/>
  <c r="BE232" i="12"/>
  <c r="BI231" i="12"/>
  <c r="BH231" i="12"/>
  <c r="BG231" i="12"/>
  <c r="BF231" i="12"/>
  <c r="T231" i="12"/>
  <c r="R231" i="12"/>
  <c r="P231" i="12"/>
  <c r="BK231" i="12"/>
  <c r="J231" i="12"/>
  <c r="BE231" i="12"/>
  <c r="BI230" i="12"/>
  <c r="BH230" i="12"/>
  <c r="BG230" i="12"/>
  <c r="BF230" i="12"/>
  <c r="T230" i="12"/>
  <c r="R230" i="12"/>
  <c r="P230" i="12"/>
  <c r="BK230" i="12"/>
  <c r="J230" i="12"/>
  <c r="BE230" i="12"/>
  <c r="BI229" i="12"/>
  <c r="BH229" i="12"/>
  <c r="BG229" i="12"/>
  <c r="BF229" i="12"/>
  <c r="T229" i="12"/>
  <c r="R229" i="12"/>
  <c r="P229" i="12"/>
  <c r="BK229" i="12"/>
  <c r="J229" i="12"/>
  <c r="BE229" i="12"/>
  <c r="BI228" i="12"/>
  <c r="BH228" i="12"/>
  <c r="BG228" i="12"/>
  <c r="BF228" i="12"/>
  <c r="T228" i="12"/>
  <c r="R228" i="12"/>
  <c r="P228" i="12"/>
  <c r="BK228" i="12"/>
  <c r="J228" i="12"/>
  <c r="BE228" i="12"/>
  <c r="BI227" i="12"/>
  <c r="BH227" i="12"/>
  <c r="BG227" i="12"/>
  <c r="BF227" i="12"/>
  <c r="T227" i="12"/>
  <c r="R227" i="12"/>
  <c r="P227" i="12"/>
  <c r="BK227" i="12"/>
  <c r="J227" i="12"/>
  <c r="BE227" i="12"/>
  <c r="BI226" i="12"/>
  <c r="BH226" i="12"/>
  <c r="BG226" i="12"/>
  <c r="BF226" i="12"/>
  <c r="T226" i="12"/>
  <c r="R226" i="12"/>
  <c r="P226" i="12"/>
  <c r="BK226" i="12"/>
  <c r="J226" i="12"/>
  <c r="BE226" i="12"/>
  <c r="BI225" i="12"/>
  <c r="BH225" i="12"/>
  <c r="BG225" i="12"/>
  <c r="BF225" i="12"/>
  <c r="T225" i="12"/>
  <c r="R225" i="12"/>
  <c r="P225" i="12"/>
  <c r="BK225" i="12"/>
  <c r="J225" i="12"/>
  <c r="BE225" i="12"/>
  <c r="BI224" i="12"/>
  <c r="BH224" i="12"/>
  <c r="BG224" i="12"/>
  <c r="BF224" i="12"/>
  <c r="T224" i="12"/>
  <c r="R224" i="12"/>
  <c r="P224" i="12"/>
  <c r="BK224" i="12"/>
  <c r="J224" i="12"/>
  <c r="BE224" i="12"/>
  <c r="BI223" i="12"/>
  <c r="BH223" i="12"/>
  <c r="BG223" i="12"/>
  <c r="BF223" i="12"/>
  <c r="T223" i="12"/>
  <c r="R223" i="12"/>
  <c r="P223" i="12"/>
  <c r="BK223" i="12"/>
  <c r="J223" i="12"/>
  <c r="BE223" i="12"/>
  <c r="BI222" i="12"/>
  <c r="BH222" i="12"/>
  <c r="BG222" i="12"/>
  <c r="BF222" i="12"/>
  <c r="T222" i="12"/>
  <c r="R222" i="12"/>
  <c r="P222" i="12"/>
  <c r="BK222" i="12"/>
  <c r="J222" i="12"/>
  <c r="BE222" i="12"/>
  <c r="BI221" i="12"/>
  <c r="BH221" i="12"/>
  <c r="BG221" i="12"/>
  <c r="BF221" i="12"/>
  <c r="T221" i="12"/>
  <c r="R221" i="12"/>
  <c r="P221" i="12"/>
  <c r="BK221" i="12"/>
  <c r="J221" i="12"/>
  <c r="BE221" i="12"/>
  <c r="BI220" i="12"/>
  <c r="BH220" i="12"/>
  <c r="BG220" i="12"/>
  <c r="BF220" i="12"/>
  <c r="T220" i="12"/>
  <c r="R220" i="12"/>
  <c r="P220" i="12"/>
  <c r="BK220" i="12"/>
  <c r="J220" i="12"/>
  <c r="BE220" i="12"/>
  <c r="BI219" i="12"/>
  <c r="BH219" i="12"/>
  <c r="BG219" i="12"/>
  <c r="BF219" i="12"/>
  <c r="T219" i="12"/>
  <c r="R219" i="12"/>
  <c r="P219" i="12"/>
  <c r="BK219" i="12"/>
  <c r="J219" i="12"/>
  <c r="BE219" i="12"/>
  <c r="BI218" i="12"/>
  <c r="BH218" i="12"/>
  <c r="BG218" i="12"/>
  <c r="BF218" i="12"/>
  <c r="T218" i="12"/>
  <c r="R218" i="12"/>
  <c r="P218" i="12"/>
  <c r="BK218" i="12"/>
  <c r="J218" i="12"/>
  <c r="BE218" i="12"/>
  <c r="BI217" i="12"/>
  <c r="BH217" i="12"/>
  <c r="BG217" i="12"/>
  <c r="BF217" i="12"/>
  <c r="T217" i="12"/>
  <c r="R217" i="12"/>
  <c r="P217" i="12"/>
  <c r="BK217" i="12"/>
  <c r="J217" i="12"/>
  <c r="BE217" i="12"/>
  <c r="BI216" i="12"/>
  <c r="BH216" i="12"/>
  <c r="BG216" i="12"/>
  <c r="BF216" i="12"/>
  <c r="T216" i="12"/>
  <c r="R216" i="12"/>
  <c r="P216" i="12"/>
  <c r="BK216" i="12"/>
  <c r="J216" i="12"/>
  <c r="BE216" i="12"/>
  <c r="BI215" i="12"/>
  <c r="BH215" i="12"/>
  <c r="BG215" i="12"/>
  <c r="BF215" i="12"/>
  <c r="T215" i="12"/>
  <c r="R215" i="12"/>
  <c r="P215" i="12"/>
  <c r="BK215" i="12"/>
  <c r="J215" i="12"/>
  <c r="BE215" i="12"/>
  <c r="BI214" i="12"/>
  <c r="BH214" i="12"/>
  <c r="BG214" i="12"/>
  <c r="BF214" i="12"/>
  <c r="T214" i="12"/>
  <c r="R214" i="12"/>
  <c r="P214" i="12"/>
  <c r="BK214" i="12"/>
  <c r="J214" i="12"/>
  <c r="BE214" i="12"/>
  <c r="BI213" i="12"/>
  <c r="BH213" i="12"/>
  <c r="BG213" i="12"/>
  <c r="BF213" i="12"/>
  <c r="T213" i="12"/>
  <c r="R213" i="12"/>
  <c r="P213" i="12"/>
  <c r="BK213" i="12"/>
  <c r="J213" i="12"/>
  <c r="BE213" i="12"/>
  <c r="BI212" i="12"/>
  <c r="BH212" i="12"/>
  <c r="BG212" i="12"/>
  <c r="BF212" i="12"/>
  <c r="T212" i="12"/>
  <c r="R212" i="12"/>
  <c r="P212" i="12"/>
  <c r="BK212" i="12"/>
  <c r="J212" i="12"/>
  <c r="BE212" i="12"/>
  <c r="BI211" i="12"/>
  <c r="BH211" i="12"/>
  <c r="BG211" i="12"/>
  <c r="BF211" i="12"/>
  <c r="T211" i="12"/>
  <c r="R211" i="12"/>
  <c r="P211" i="12"/>
  <c r="BK211" i="12"/>
  <c r="J211" i="12"/>
  <c r="BE211" i="12"/>
  <c r="BI210" i="12"/>
  <c r="BH210" i="12"/>
  <c r="BG210" i="12"/>
  <c r="BF210" i="12"/>
  <c r="T210" i="12"/>
  <c r="R210" i="12"/>
  <c r="P210" i="12"/>
  <c r="BK210" i="12"/>
  <c r="J210" i="12"/>
  <c r="BE210" i="12"/>
  <c r="BI209" i="12"/>
  <c r="BH209" i="12"/>
  <c r="BG209" i="12"/>
  <c r="BF209" i="12"/>
  <c r="T209" i="12"/>
  <c r="R209" i="12"/>
  <c r="P209" i="12"/>
  <c r="BK209" i="12"/>
  <c r="J209" i="12"/>
  <c r="BE209" i="12"/>
  <c r="BI208" i="12"/>
  <c r="BH208" i="12"/>
  <c r="BG208" i="12"/>
  <c r="BF208" i="12"/>
  <c r="T208" i="12"/>
  <c r="R208" i="12"/>
  <c r="P208" i="12"/>
  <c r="BK208" i="12"/>
  <c r="J208" i="12"/>
  <c r="BE208" i="12"/>
  <c r="BI207" i="12"/>
  <c r="BH207" i="12"/>
  <c r="BG207" i="12"/>
  <c r="BF207" i="12"/>
  <c r="T207" i="12"/>
  <c r="R207" i="12"/>
  <c r="P207" i="12"/>
  <c r="BK207" i="12"/>
  <c r="J207" i="12"/>
  <c r="BE207" i="12"/>
  <c r="BI206" i="12"/>
  <c r="BH206" i="12"/>
  <c r="BG206" i="12"/>
  <c r="BF206" i="12"/>
  <c r="T206" i="12"/>
  <c r="R206" i="12"/>
  <c r="P206" i="12"/>
  <c r="BK206" i="12"/>
  <c r="J206" i="12"/>
  <c r="BE206" i="12"/>
  <c r="BI205" i="12"/>
  <c r="BH205" i="12"/>
  <c r="BG205" i="12"/>
  <c r="BF205" i="12"/>
  <c r="T205" i="12"/>
  <c r="R205" i="12"/>
  <c r="P205" i="12"/>
  <c r="BK205" i="12"/>
  <c r="J205" i="12"/>
  <c r="BE205" i="12"/>
  <c r="BI204" i="12"/>
  <c r="BH204" i="12"/>
  <c r="BG204" i="12"/>
  <c r="BF204" i="12"/>
  <c r="T204" i="12"/>
  <c r="R204" i="12"/>
  <c r="P204" i="12"/>
  <c r="BK204" i="12"/>
  <c r="J204" i="12"/>
  <c r="BE204" i="12"/>
  <c r="BI203" i="12"/>
  <c r="BH203" i="12"/>
  <c r="BG203" i="12"/>
  <c r="BF203" i="12"/>
  <c r="T203" i="12"/>
  <c r="R203" i="12"/>
  <c r="P203" i="12"/>
  <c r="BK203" i="12"/>
  <c r="J203" i="12"/>
  <c r="BE203" i="12"/>
  <c r="BI202" i="12"/>
  <c r="BH202" i="12"/>
  <c r="BG202" i="12"/>
  <c r="BF202" i="12"/>
  <c r="T202" i="12"/>
  <c r="R202" i="12"/>
  <c r="P202" i="12"/>
  <c r="BK202" i="12"/>
  <c r="J202" i="12"/>
  <c r="BE202" i="12"/>
  <c r="BI201" i="12"/>
  <c r="BH201" i="12"/>
  <c r="BG201" i="12"/>
  <c r="BF201" i="12"/>
  <c r="T201" i="12"/>
  <c r="R201" i="12"/>
  <c r="P201" i="12"/>
  <c r="BK201" i="12"/>
  <c r="J201" i="12"/>
  <c r="BE201" i="12"/>
  <c r="BI200" i="12"/>
  <c r="BH200" i="12"/>
  <c r="BG200" i="12"/>
  <c r="BF200" i="12"/>
  <c r="T200" i="12"/>
  <c r="R200" i="12"/>
  <c r="P200" i="12"/>
  <c r="BK200" i="12"/>
  <c r="J200" i="12"/>
  <c r="BE200" i="12"/>
  <c r="BI199" i="12"/>
  <c r="BH199" i="12"/>
  <c r="BG199" i="12"/>
  <c r="BF199" i="12"/>
  <c r="T199" i="12"/>
  <c r="R199" i="12"/>
  <c r="P199" i="12"/>
  <c r="BK199" i="12"/>
  <c r="J199" i="12"/>
  <c r="BE199" i="12"/>
  <c r="BI198" i="12"/>
  <c r="BH198" i="12"/>
  <c r="BG198" i="12"/>
  <c r="BF198" i="12"/>
  <c r="T198" i="12"/>
  <c r="R198" i="12"/>
  <c r="P198" i="12"/>
  <c r="BK198" i="12"/>
  <c r="J198" i="12"/>
  <c r="BE198" i="12"/>
  <c r="BI197" i="12"/>
  <c r="BH197" i="12"/>
  <c r="BG197" i="12"/>
  <c r="BF197" i="12"/>
  <c r="T197" i="12"/>
  <c r="R197" i="12"/>
  <c r="P197" i="12"/>
  <c r="BK197" i="12"/>
  <c r="J197" i="12"/>
  <c r="BE197" i="12"/>
  <c r="BI196" i="12"/>
  <c r="BH196" i="12"/>
  <c r="BG196" i="12"/>
  <c r="BF196" i="12"/>
  <c r="T196" i="12"/>
  <c r="R196" i="12"/>
  <c r="P196" i="12"/>
  <c r="BK196" i="12"/>
  <c r="J196" i="12"/>
  <c r="BE196" i="12"/>
  <c r="BI195" i="12"/>
  <c r="BH195" i="12"/>
  <c r="BG195" i="12"/>
  <c r="BF195" i="12"/>
  <c r="T195" i="12"/>
  <c r="R195" i="12"/>
  <c r="P195" i="12"/>
  <c r="BK195" i="12"/>
  <c r="J195" i="12"/>
  <c r="BE195" i="12"/>
  <c r="BI194" i="12"/>
  <c r="BH194" i="12"/>
  <c r="BG194" i="12"/>
  <c r="BF194" i="12"/>
  <c r="T194" i="12"/>
  <c r="R194" i="12"/>
  <c r="P194" i="12"/>
  <c r="BK194" i="12"/>
  <c r="J194" i="12"/>
  <c r="BE194" i="12"/>
  <c r="BI193" i="12"/>
  <c r="BH193" i="12"/>
  <c r="BG193" i="12"/>
  <c r="BF193" i="12"/>
  <c r="T193" i="12"/>
  <c r="R193" i="12"/>
  <c r="P193" i="12"/>
  <c r="BK193" i="12"/>
  <c r="J193" i="12"/>
  <c r="BE193" i="12"/>
  <c r="BI192" i="12"/>
  <c r="BH192" i="12"/>
  <c r="BG192" i="12"/>
  <c r="BF192" i="12"/>
  <c r="T192" i="12"/>
  <c r="R192" i="12"/>
  <c r="P192" i="12"/>
  <c r="BK192" i="12"/>
  <c r="J192" i="12"/>
  <c r="BE192" i="12"/>
  <c r="BI191" i="12"/>
  <c r="BH191" i="12"/>
  <c r="BG191" i="12"/>
  <c r="BF191" i="12"/>
  <c r="T191" i="12"/>
  <c r="R191" i="12"/>
  <c r="P191" i="12"/>
  <c r="BK191" i="12"/>
  <c r="J191" i="12"/>
  <c r="BE191" i="12"/>
  <c r="BI190" i="12"/>
  <c r="BH190" i="12"/>
  <c r="BG190" i="12"/>
  <c r="BF190" i="12"/>
  <c r="T190" i="12"/>
  <c r="T189" i="12"/>
  <c r="R190" i="12"/>
  <c r="R189" i="12"/>
  <c r="P190" i="12"/>
  <c r="P189" i="12"/>
  <c r="BK190" i="12"/>
  <c r="BK189" i="12"/>
  <c r="J189" i="12"/>
  <c r="J190" i="12"/>
  <c r="BE190" i="12"/>
  <c r="J75" i="12"/>
  <c r="BI188" i="12"/>
  <c r="BH188" i="12"/>
  <c r="BG188" i="12"/>
  <c r="BF188" i="12"/>
  <c r="T188" i="12"/>
  <c r="R188" i="12"/>
  <c r="P188" i="12"/>
  <c r="BK188" i="12"/>
  <c r="J188" i="12"/>
  <c r="BE188" i="12"/>
  <c r="BI187" i="12"/>
  <c r="BH187" i="12"/>
  <c r="BG187" i="12"/>
  <c r="BF187" i="12"/>
  <c r="T187" i="12"/>
  <c r="R187" i="12"/>
  <c r="P187" i="12"/>
  <c r="BK187" i="12"/>
  <c r="J187" i="12"/>
  <c r="BE187" i="12"/>
  <c r="BI186" i="12"/>
  <c r="BH186" i="12"/>
  <c r="BG186" i="12"/>
  <c r="BF186" i="12"/>
  <c r="T186" i="12"/>
  <c r="R186" i="12"/>
  <c r="P186" i="12"/>
  <c r="BK186" i="12"/>
  <c r="J186" i="12"/>
  <c r="BE186" i="12"/>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BK182" i="12"/>
  <c r="J182" i="12"/>
  <c r="BE182" i="12"/>
  <c r="BI181" i="12"/>
  <c r="BH181" i="12"/>
  <c r="BG181" i="12"/>
  <c r="BF181" i="12"/>
  <c r="T181" i="12"/>
  <c r="R181" i="12"/>
  <c r="P181" i="12"/>
  <c r="BK181" i="12"/>
  <c r="J181" i="12"/>
  <c r="BE181" i="12"/>
  <c r="BI180" i="12"/>
  <c r="BH180" i="12"/>
  <c r="BG180" i="12"/>
  <c r="BF180" i="12"/>
  <c r="T180" i="12"/>
  <c r="T179" i="12"/>
  <c r="R180" i="12"/>
  <c r="R179" i="12"/>
  <c r="P180" i="12"/>
  <c r="P179" i="12"/>
  <c r="BK180" i="12"/>
  <c r="BK179" i="12"/>
  <c r="J179" i="12"/>
  <c r="J180" i="12"/>
  <c r="BE180" i="12"/>
  <c r="J74"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3" i="12"/>
  <c r="BH173" i="12"/>
  <c r="BG173" i="12"/>
  <c r="BF173" i="12"/>
  <c r="T173" i="12"/>
  <c r="R173" i="12"/>
  <c r="P173" i="12"/>
  <c r="BK173" i="12"/>
  <c r="J173" i="12"/>
  <c r="BE173" i="12"/>
  <c r="BI172" i="12"/>
  <c r="BH172" i="12"/>
  <c r="BG172" i="12"/>
  <c r="BF172" i="12"/>
  <c r="T172" i="12"/>
  <c r="R172" i="12"/>
  <c r="P172" i="12"/>
  <c r="BK172" i="12"/>
  <c r="J172" i="12"/>
  <c r="BE172" i="12"/>
  <c r="BI171" i="12"/>
  <c r="BH171" i="12"/>
  <c r="BG171" i="12"/>
  <c r="BF171" i="12"/>
  <c r="T171" i="12"/>
  <c r="R171" i="12"/>
  <c r="P171" i="12"/>
  <c r="BK171" i="12"/>
  <c r="J171" i="12"/>
  <c r="BE171" i="12"/>
  <c r="BI170" i="12"/>
  <c r="BH170" i="12"/>
  <c r="BG170" i="12"/>
  <c r="BF170" i="12"/>
  <c r="T170" i="12"/>
  <c r="R170" i="12"/>
  <c r="P170" i="12"/>
  <c r="BK170" i="12"/>
  <c r="J170" i="12"/>
  <c r="BE170"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c r="BI156" i="12"/>
  <c r="BH156" i="12"/>
  <c r="BG156" i="12"/>
  <c r="BF156" i="12"/>
  <c r="T156" i="12"/>
  <c r="R156" i="12"/>
  <c r="P156" i="12"/>
  <c r="BK156" i="12"/>
  <c r="J156" i="12"/>
  <c r="BE156" i="12"/>
  <c r="BI155" i="12"/>
  <c r="BH155" i="12"/>
  <c r="BG155" i="12"/>
  <c r="BF155" i="12"/>
  <c r="T155" i="12"/>
  <c r="R155" i="12"/>
  <c r="P155" i="12"/>
  <c r="BK155" i="12"/>
  <c r="J155" i="12"/>
  <c r="BE155" i="12"/>
  <c r="BI154" i="12"/>
  <c r="BH154" i="12"/>
  <c r="BG154" i="12"/>
  <c r="BF154" i="12"/>
  <c r="T154" i="12"/>
  <c r="R154" i="12"/>
  <c r="P154" i="12"/>
  <c r="BK154" i="12"/>
  <c r="J154" i="12"/>
  <c r="BE154" i="12"/>
  <c r="BI153" i="12"/>
  <c r="BH153" i="12"/>
  <c r="BG153" i="12"/>
  <c r="BF153" i="12"/>
  <c r="T153" i="12"/>
  <c r="R153" i="12"/>
  <c r="P153" i="12"/>
  <c r="BK153" i="12"/>
  <c r="J153" i="12"/>
  <c r="BE153" i="12"/>
  <c r="BI152" i="12"/>
  <c r="BH152" i="12"/>
  <c r="BG152" i="12"/>
  <c r="BF152" i="12"/>
  <c r="T152" i="12"/>
  <c r="T151" i="12"/>
  <c r="R152" i="12"/>
  <c r="R151" i="12"/>
  <c r="P152" i="12"/>
  <c r="P151" i="12"/>
  <c r="BK152" i="12"/>
  <c r="BK151" i="12"/>
  <c r="J151" i="12"/>
  <c r="J152" i="12"/>
  <c r="BE152" i="12"/>
  <c r="J73"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30" i="12"/>
  <c r="BH130" i="12"/>
  <c r="BG130" i="12"/>
  <c r="BF130" i="12"/>
  <c r="T130" i="12"/>
  <c r="R130" i="12"/>
  <c r="P130" i="12"/>
  <c r="BK130" i="12"/>
  <c r="J130" i="12"/>
  <c r="BE130" i="12"/>
  <c r="BI129" i="12"/>
  <c r="BH129" i="12"/>
  <c r="BG129" i="12"/>
  <c r="BF129" i="12"/>
  <c r="T129" i="12"/>
  <c r="R129" i="12"/>
  <c r="P129" i="12"/>
  <c r="BK129" i="12"/>
  <c r="J129" i="12"/>
  <c r="BE129" i="12"/>
  <c r="BI128" i="12"/>
  <c r="BH128" i="12"/>
  <c r="BG128" i="12"/>
  <c r="BF128" i="12"/>
  <c r="T128" i="12"/>
  <c r="R128" i="12"/>
  <c r="P128" i="12"/>
  <c r="BK128" i="12"/>
  <c r="J128" i="12"/>
  <c r="BE128" i="12"/>
  <c r="BI127" i="12"/>
  <c r="BH127" i="12"/>
  <c r="BG127" i="12"/>
  <c r="BF127" i="12"/>
  <c r="T127" i="12"/>
  <c r="R127" i="12"/>
  <c r="P127" i="12"/>
  <c r="BK127" i="12"/>
  <c r="J127" i="12"/>
  <c r="BE127" i="12"/>
  <c r="BI126" i="12"/>
  <c r="BH126" i="12"/>
  <c r="BG126" i="12"/>
  <c r="BF126" i="12"/>
  <c r="T126" i="12"/>
  <c r="R126" i="12"/>
  <c r="P126" i="12"/>
  <c r="BK126" i="12"/>
  <c r="J126" i="12"/>
  <c r="BE126" i="12"/>
  <c r="BI125" i="12"/>
  <c r="BH125" i="12"/>
  <c r="BG125" i="12"/>
  <c r="BF125" i="12"/>
  <c r="T125" i="12"/>
  <c r="R125" i="12"/>
  <c r="P125" i="12"/>
  <c r="BK125" i="12"/>
  <c r="J125" i="12"/>
  <c r="BE125" i="12"/>
  <c r="BI124" i="12"/>
  <c r="BH124" i="12"/>
  <c r="BG124" i="12"/>
  <c r="BF124" i="12"/>
  <c r="T124" i="12"/>
  <c r="R124" i="12"/>
  <c r="P124" i="12"/>
  <c r="BK124" i="12"/>
  <c r="J124" i="12"/>
  <c r="BE124" i="12"/>
  <c r="BI123" i="12"/>
  <c r="BH123" i="12"/>
  <c r="BG123" i="12"/>
  <c r="BF123" i="12"/>
  <c r="T123" i="12"/>
  <c r="R123" i="12"/>
  <c r="P123" i="12"/>
  <c r="BK123" i="12"/>
  <c r="J123" i="12"/>
  <c r="BE123" i="12"/>
  <c r="BI122" i="12"/>
  <c r="BH122" i="12"/>
  <c r="BG122" i="12"/>
  <c r="BF122" i="12"/>
  <c r="T122" i="12"/>
  <c r="R122" i="12"/>
  <c r="P122" i="12"/>
  <c r="BK122" i="12"/>
  <c r="J122" i="12"/>
  <c r="BE122" i="12"/>
  <c r="BI121" i="12"/>
  <c r="BH121" i="12"/>
  <c r="BG121" i="12"/>
  <c r="BF121" i="12"/>
  <c r="T121" i="12"/>
  <c r="R121" i="12"/>
  <c r="P121" i="12"/>
  <c r="BK121" i="12"/>
  <c r="J121" i="12"/>
  <c r="BE121" i="12"/>
  <c r="BI120" i="12"/>
  <c r="BH120" i="12"/>
  <c r="BG120" i="12"/>
  <c r="BF120" i="12"/>
  <c r="T120" i="12"/>
  <c r="R120" i="12"/>
  <c r="P120" i="12"/>
  <c r="BK120" i="12"/>
  <c r="J120" i="12"/>
  <c r="BE120" i="12"/>
  <c r="BI119" i="12"/>
  <c r="BH119" i="12"/>
  <c r="BG119" i="12"/>
  <c r="BF119" i="12"/>
  <c r="T119" i="12"/>
  <c r="R119" i="12"/>
  <c r="P119" i="12"/>
  <c r="BK119" i="12"/>
  <c r="J119" i="12"/>
  <c r="BE119" i="12"/>
  <c r="BI118" i="12"/>
  <c r="BH118" i="12"/>
  <c r="BG118" i="12"/>
  <c r="BF118" i="12"/>
  <c r="T118" i="12"/>
  <c r="T117" i="12"/>
  <c r="R118" i="12"/>
  <c r="R117" i="12"/>
  <c r="P118" i="12"/>
  <c r="P117" i="12"/>
  <c r="BK118" i="12"/>
  <c r="BK117" i="12"/>
  <c r="J117" i="12"/>
  <c r="J118" i="12"/>
  <c r="BE118" i="12"/>
  <c r="J72" i="12"/>
  <c r="BI116" i="12"/>
  <c r="BH116" i="12"/>
  <c r="BG116" i="12"/>
  <c r="BF116" i="12"/>
  <c r="T116" i="12"/>
  <c r="T115" i="12"/>
  <c r="R116" i="12"/>
  <c r="R115" i="12"/>
  <c r="P116" i="12"/>
  <c r="P115" i="12"/>
  <c r="BK116" i="12"/>
  <c r="BK115" i="12"/>
  <c r="J115" i="12"/>
  <c r="J116" i="12"/>
  <c r="BE116" i="12"/>
  <c r="J71" i="12"/>
  <c r="BI114" i="12"/>
  <c r="BH114" i="12"/>
  <c r="BG114" i="12"/>
  <c r="BF114" i="12"/>
  <c r="T114" i="12"/>
  <c r="R114" i="12"/>
  <c r="P114" i="12"/>
  <c r="BK114" i="12"/>
  <c r="J114" i="12"/>
  <c r="BE114" i="12"/>
  <c r="BI113" i="12"/>
  <c r="BH113" i="12"/>
  <c r="BG113" i="12"/>
  <c r="BF113" i="12"/>
  <c r="T113" i="12"/>
  <c r="R113" i="12"/>
  <c r="P113" i="12"/>
  <c r="BK113" i="12"/>
  <c r="J113" i="12"/>
  <c r="BE113" i="12"/>
  <c r="BI112" i="12"/>
  <c r="BH112" i="12"/>
  <c r="BG112" i="12"/>
  <c r="BF112" i="12"/>
  <c r="T112" i="12"/>
  <c r="R112" i="12"/>
  <c r="P112" i="12"/>
  <c r="BK112" i="12"/>
  <c r="J112" i="12"/>
  <c r="BE112" i="12"/>
  <c r="BI111" i="12"/>
  <c r="BH111" i="12"/>
  <c r="BG111" i="12"/>
  <c r="BF111" i="12"/>
  <c r="T111" i="12"/>
  <c r="R111" i="12"/>
  <c r="P111" i="12"/>
  <c r="BK111" i="12"/>
  <c r="J111" i="12"/>
  <c r="BE111" i="12"/>
  <c r="BI110" i="12"/>
  <c r="BH110" i="12"/>
  <c r="BG110" i="12"/>
  <c r="BF110" i="12"/>
  <c r="T110" i="12"/>
  <c r="T109" i="12"/>
  <c r="R110" i="12"/>
  <c r="R109" i="12"/>
  <c r="P110" i="12"/>
  <c r="P109" i="12"/>
  <c r="BK110" i="12"/>
  <c r="BK109" i="12"/>
  <c r="J109" i="12"/>
  <c r="J110" i="12"/>
  <c r="BE110" i="12"/>
  <c r="J70" i="12"/>
  <c r="BI108" i="12"/>
  <c r="BH108" i="12"/>
  <c r="BG108" i="12"/>
  <c r="BF108" i="12"/>
  <c r="T108" i="12"/>
  <c r="R108" i="12"/>
  <c r="P108" i="12"/>
  <c r="BK108" i="12"/>
  <c r="J108" i="12"/>
  <c r="BE108" i="12"/>
  <c r="BI107" i="12"/>
  <c r="BH107" i="12"/>
  <c r="BG107" i="12"/>
  <c r="BF107" i="12"/>
  <c r="T107" i="12"/>
  <c r="R107" i="12"/>
  <c r="P107" i="12"/>
  <c r="BK107" i="12"/>
  <c r="J107" i="12"/>
  <c r="BE107" i="12"/>
  <c r="BI106" i="12"/>
  <c r="BH106" i="12"/>
  <c r="BG106" i="12"/>
  <c r="BF106" i="12"/>
  <c r="T106" i="12"/>
  <c r="T105" i="12"/>
  <c r="R106" i="12"/>
  <c r="R105" i="12"/>
  <c r="P106" i="12"/>
  <c r="P105" i="12"/>
  <c r="BK106" i="12"/>
  <c r="BK105" i="12"/>
  <c r="J105" i="12"/>
  <c r="J106" i="12"/>
  <c r="BE106" i="12"/>
  <c r="J69" i="12"/>
  <c r="BI104" i="12"/>
  <c r="BH104" i="12"/>
  <c r="BG104" i="12"/>
  <c r="BF104" i="12"/>
  <c r="T104" i="12"/>
  <c r="R104" i="12"/>
  <c r="P104" i="12"/>
  <c r="BK104" i="12"/>
  <c r="J104" i="12"/>
  <c r="BE104" i="12"/>
  <c r="BI103" i="12"/>
  <c r="F41" i="12"/>
  <c r="BD68" i="1"/>
  <c r="BH103" i="12"/>
  <c r="F40" i="12"/>
  <c r="BC68" i="1"/>
  <c r="BG103" i="12"/>
  <c r="F39" i="12"/>
  <c r="BB68" i="1"/>
  <c r="BF103" i="12"/>
  <c r="J38" i="12"/>
  <c r="AW68" i="1"/>
  <c r="F38" i="12"/>
  <c r="BA68" i="1"/>
  <c r="T103" i="12"/>
  <c r="T102" i="12"/>
  <c r="T101" i="12"/>
  <c r="R103" i="12"/>
  <c r="R102" i="12"/>
  <c r="R101" i="12"/>
  <c r="P103" i="12"/>
  <c r="P102" i="12"/>
  <c r="P101" i="12"/>
  <c r="AU68" i="1"/>
  <c r="BK103" i="12"/>
  <c r="BK102" i="12"/>
  <c r="J102" i="12"/>
  <c r="BK101" i="12"/>
  <c r="J101" i="12"/>
  <c r="J67" i="12"/>
  <c r="J34" i="12"/>
  <c r="AG68" i="1"/>
  <c r="J103" i="12"/>
  <c r="BE103" i="12"/>
  <c r="J37" i="12"/>
  <c r="AV68" i="1"/>
  <c r="F37" i="12"/>
  <c r="AZ68" i="1"/>
  <c r="J68" i="12"/>
  <c r="F95" i="12"/>
  <c r="E93" i="12"/>
  <c r="F60" i="12"/>
  <c r="E58" i="12"/>
  <c r="J43" i="12"/>
  <c r="J28" i="12"/>
  <c r="E28" i="12"/>
  <c r="J98" i="12"/>
  <c r="J63" i="12"/>
  <c r="J27" i="12"/>
  <c r="J25" i="12"/>
  <c r="E25" i="12"/>
  <c r="J97" i="12"/>
  <c r="J62" i="12"/>
  <c r="J24" i="12"/>
  <c r="J22" i="12"/>
  <c r="E22" i="12"/>
  <c r="F98" i="12"/>
  <c r="F63" i="12"/>
  <c r="J21" i="12"/>
  <c r="J19" i="12"/>
  <c r="E19" i="12"/>
  <c r="F97" i="12"/>
  <c r="F62" i="12"/>
  <c r="J18" i="12"/>
  <c r="J16" i="12"/>
  <c r="J95" i="12"/>
  <c r="J60" i="12"/>
  <c r="E7" i="12"/>
  <c r="E87" i="12"/>
  <c r="E52" i="12"/>
  <c r="J41" i="11"/>
  <c r="J40" i="11"/>
  <c r="AY67" i="1"/>
  <c r="J39" i="11"/>
  <c r="AX67" i="1"/>
  <c r="BI155" i="11"/>
  <c r="BH155" i="11"/>
  <c r="BG155" i="11"/>
  <c r="BF155" i="11"/>
  <c r="T155" i="11"/>
  <c r="R155" i="11"/>
  <c r="P155" i="11"/>
  <c r="BK155" i="11"/>
  <c r="J155" i="11"/>
  <c r="BE155" i="11"/>
  <c r="BI154" i="11"/>
  <c r="BH154" i="11"/>
  <c r="BG154" i="11"/>
  <c r="BF154" i="11"/>
  <c r="T154" i="11"/>
  <c r="R154" i="11"/>
  <c r="P154" i="11"/>
  <c r="BK154" i="11"/>
  <c r="J154" i="11"/>
  <c r="BE154" i="11"/>
  <c r="BI153" i="11"/>
  <c r="BH153" i="11"/>
  <c r="BG153" i="11"/>
  <c r="BF153" i="11"/>
  <c r="T153" i="11"/>
  <c r="R153" i="11"/>
  <c r="P153" i="11"/>
  <c r="BK153" i="11"/>
  <c r="J153" i="11"/>
  <c r="BE153" i="11"/>
  <c r="BI152" i="11"/>
  <c r="BH152" i="11"/>
  <c r="BG152" i="11"/>
  <c r="BF152" i="11"/>
  <c r="T152" i="11"/>
  <c r="R152" i="11"/>
  <c r="P152" i="11"/>
  <c r="BK152" i="11"/>
  <c r="J152" i="11"/>
  <c r="BE152" i="11"/>
  <c r="BI151" i="11"/>
  <c r="BH151" i="11"/>
  <c r="BG151" i="11"/>
  <c r="BF151" i="11"/>
  <c r="T151" i="11"/>
  <c r="R151" i="11"/>
  <c r="P151" i="11"/>
  <c r="BK151" i="11"/>
  <c r="J151" i="11"/>
  <c r="BE151" i="11"/>
  <c r="BI150" i="11"/>
  <c r="BH150" i="11"/>
  <c r="BG150" i="11"/>
  <c r="BF150" i="11"/>
  <c r="T150" i="11"/>
  <c r="R150" i="11"/>
  <c r="P150" i="11"/>
  <c r="BK150" i="11"/>
  <c r="J150" i="11"/>
  <c r="BE150" i="11"/>
  <c r="BI149" i="11"/>
  <c r="BH149" i="11"/>
  <c r="BG149" i="11"/>
  <c r="BF149" i="11"/>
  <c r="T149" i="11"/>
  <c r="R149" i="11"/>
  <c r="P149" i="11"/>
  <c r="BK149" i="11"/>
  <c r="J149" i="11"/>
  <c r="BE149" i="11"/>
  <c r="BI148" i="11"/>
  <c r="BH148" i="11"/>
  <c r="BG148" i="11"/>
  <c r="BF148" i="11"/>
  <c r="T148" i="11"/>
  <c r="R148" i="11"/>
  <c r="P148" i="11"/>
  <c r="BK148" i="11"/>
  <c r="J148" i="11"/>
  <c r="BE148" i="11"/>
  <c r="BI147" i="11"/>
  <c r="BH147" i="11"/>
  <c r="BG147" i="11"/>
  <c r="BF147" i="11"/>
  <c r="T147" i="11"/>
  <c r="R147" i="11"/>
  <c r="P147" i="11"/>
  <c r="BK147" i="11"/>
  <c r="J147" i="11"/>
  <c r="BE147" i="11"/>
  <c r="BI146" i="11"/>
  <c r="BH146" i="11"/>
  <c r="BG146" i="11"/>
  <c r="BF146" i="11"/>
  <c r="T146" i="11"/>
  <c r="R146" i="11"/>
  <c r="P146" i="11"/>
  <c r="BK146" i="11"/>
  <c r="J146" i="11"/>
  <c r="BE146" i="11"/>
  <c r="BI145" i="11"/>
  <c r="BH145" i="11"/>
  <c r="BG145" i="11"/>
  <c r="BF145" i="11"/>
  <c r="T145" i="11"/>
  <c r="T144" i="11"/>
  <c r="R145" i="11"/>
  <c r="R144" i="11"/>
  <c r="P145" i="11"/>
  <c r="P144" i="11"/>
  <c r="BK145" i="11"/>
  <c r="BK144" i="11"/>
  <c r="J144" i="11"/>
  <c r="J145" i="11"/>
  <c r="BE145" i="11"/>
  <c r="J73" i="11"/>
  <c r="BI143" i="11"/>
  <c r="BH143" i="11"/>
  <c r="BG143" i="11"/>
  <c r="BF143" i="11"/>
  <c r="T143" i="11"/>
  <c r="R143" i="11"/>
  <c r="P143" i="11"/>
  <c r="BK143" i="11"/>
  <c r="J143" i="11"/>
  <c r="BE143" i="11"/>
  <c r="BI142" i="11"/>
  <c r="BH142" i="11"/>
  <c r="BG142" i="11"/>
  <c r="BF142" i="11"/>
  <c r="T142" i="11"/>
  <c r="R142" i="11"/>
  <c r="P142" i="11"/>
  <c r="BK142" i="11"/>
  <c r="J142" i="11"/>
  <c r="BE142" i="11"/>
  <c r="BI141" i="11"/>
  <c r="BH141" i="11"/>
  <c r="BG141" i="11"/>
  <c r="BF141" i="11"/>
  <c r="T141" i="11"/>
  <c r="R141" i="11"/>
  <c r="P141" i="11"/>
  <c r="BK141" i="11"/>
  <c r="J141" i="11"/>
  <c r="BE141" i="11"/>
  <c r="BI140" i="11"/>
  <c r="BH140" i="11"/>
  <c r="BG140" i="11"/>
  <c r="BF140" i="11"/>
  <c r="T140" i="11"/>
  <c r="R140" i="11"/>
  <c r="P140" i="11"/>
  <c r="BK140" i="11"/>
  <c r="J140" i="11"/>
  <c r="BE140" i="11"/>
  <c r="BI139" i="11"/>
  <c r="BH139" i="11"/>
  <c r="BG139" i="11"/>
  <c r="BF139" i="11"/>
  <c r="T139" i="11"/>
  <c r="R139" i="11"/>
  <c r="P139" i="11"/>
  <c r="BK139" i="11"/>
  <c r="J139" i="11"/>
  <c r="BE139" i="11"/>
  <c r="BI138" i="11"/>
  <c r="BH138" i="11"/>
  <c r="BG138" i="11"/>
  <c r="BF138" i="11"/>
  <c r="T138" i="11"/>
  <c r="R138" i="11"/>
  <c r="P138" i="11"/>
  <c r="BK138" i="11"/>
  <c r="J138" i="11"/>
  <c r="BE138" i="11"/>
  <c r="BI137" i="11"/>
  <c r="BH137" i="11"/>
  <c r="BG137" i="11"/>
  <c r="BF137" i="11"/>
  <c r="T137" i="11"/>
  <c r="R137" i="11"/>
  <c r="P137" i="11"/>
  <c r="BK137" i="11"/>
  <c r="J137" i="11"/>
  <c r="BE137" i="11"/>
  <c r="BI136" i="11"/>
  <c r="BH136" i="11"/>
  <c r="BG136" i="11"/>
  <c r="BF136" i="11"/>
  <c r="T136" i="11"/>
  <c r="R136" i="11"/>
  <c r="P136" i="11"/>
  <c r="BK136" i="11"/>
  <c r="J136" i="11"/>
  <c r="BE136" i="11"/>
  <c r="BI135" i="11"/>
  <c r="BH135" i="11"/>
  <c r="BG135" i="11"/>
  <c r="BF135" i="11"/>
  <c r="T135" i="11"/>
  <c r="R135" i="11"/>
  <c r="P135" i="11"/>
  <c r="BK135" i="11"/>
  <c r="J135" i="11"/>
  <c r="BE135" i="11"/>
  <c r="BI134" i="11"/>
  <c r="BH134" i="11"/>
  <c r="BG134" i="11"/>
  <c r="BF134" i="11"/>
  <c r="T134" i="11"/>
  <c r="R134" i="11"/>
  <c r="P134" i="11"/>
  <c r="BK134" i="11"/>
  <c r="J134" i="11"/>
  <c r="BE134" i="11"/>
  <c r="BI133" i="11"/>
  <c r="BH133" i="11"/>
  <c r="BG133" i="11"/>
  <c r="BF133" i="11"/>
  <c r="T133" i="11"/>
  <c r="R133" i="11"/>
  <c r="P133" i="11"/>
  <c r="BK133" i="11"/>
  <c r="J133" i="11"/>
  <c r="BE133" i="11"/>
  <c r="BI132" i="11"/>
  <c r="BH132" i="11"/>
  <c r="BG132" i="11"/>
  <c r="BF132" i="11"/>
  <c r="T132" i="11"/>
  <c r="R132" i="11"/>
  <c r="P132" i="11"/>
  <c r="BK132" i="11"/>
  <c r="J132" i="11"/>
  <c r="BE132" i="11"/>
  <c r="BI131" i="11"/>
  <c r="BH131" i="11"/>
  <c r="BG131" i="11"/>
  <c r="BF131" i="11"/>
  <c r="T131" i="11"/>
  <c r="R131" i="11"/>
  <c r="P131" i="11"/>
  <c r="BK131" i="11"/>
  <c r="J131" i="11"/>
  <c r="BE131" i="11"/>
  <c r="BI130" i="11"/>
  <c r="BH130" i="11"/>
  <c r="BG130" i="11"/>
  <c r="BF130" i="11"/>
  <c r="T130" i="11"/>
  <c r="T129" i="11"/>
  <c r="R130" i="11"/>
  <c r="R129" i="11"/>
  <c r="P130" i="11"/>
  <c r="P129" i="11"/>
  <c r="BK130" i="11"/>
  <c r="BK129" i="11"/>
  <c r="J129" i="11"/>
  <c r="J130" i="11"/>
  <c r="BE130" i="11"/>
  <c r="J72" i="11"/>
  <c r="BI128" i="11"/>
  <c r="BH128" i="11"/>
  <c r="BG128" i="11"/>
  <c r="BF128" i="11"/>
  <c r="T128" i="11"/>
  <c r="R128" i="11"/>
  <c r="P128" i="11"/>
  <c r="BK128" i="11"/>
  <c r="J128" i="11"/>
  <c r="BE128" i="11"/>
  <c r="BI127" i="11"/>
  <c r="BH127" i="11"/>
  <c r="BG127" i="11"/>
  <c r="BF127" i="11"/>
  <c r="T127" i="11"/>
  <c r="R127" i="11"/>
  <c r="P127" i="11"/>
  <c r="BK127" i="11"/>
  <c r="J127" i="11"/>
  <c r="BE127" i="11"/>
  <c r="BI126" i="11"/>
  <c r="BH126" i="11"/>
  <c r="BG126" i="11"/>
  <c r="BF126" i="11"/>
  <c r="T126" i="11"/>
  <c r="R126" i="11"/>
  <c r="P126" i="11"/>
  <c r="BK126" i="11"/>
  <c r="J126" i="11"/>
  <c r="BE126" i="11"/>
  <c r="BI125" i="11"/>
  <c r="BH125" i="11"/>
  <c r="BG125" i="11"/>
  <c r="BF125" i="11"/>
  <c r="T125" i="11"/>
  <c r="R125" i="11"/>
  <c r="P125" i="11"/>
  <c r="BK125" i="11"/>
  <c r="J125" i="11"/>
  <c r="BE125" i="11"/>
  <c r="BI124" i="11"/>
  <c r="BH124" i="11"/>
  <c r="BG124" i="11"/>
  <c r="BF124" i="11"/>
  <c r="T124" i="11"/>
  <c r="R124" i="11"/>
  <c r="P124" i="11"/>
  <c r="BK124" i="11"/>
  <c r="J124" i="11"/>
  <c r="BE124" i="11"/>
  <c r="BI123" i="11"/>
  <c r="BH123" i="11"/>
  <c r="BG123" i="11"/>
  <c r="BF123" i="11"/>
  <c r="T123" i="11"/>
  <c r="R123" i="11"/>
  <c r="P123" i="11"/>
  <c r="BK123" i="11"/>
  <c r="J123" i="11"/>
  <c r="BE123" i="11"/>
  <c r="BI122" i="11"/>
  <c r="BH122" i="11"/>
  <c r="BG122" i="11"/>
  <c r="BF122" i="11"/>
  <c r="T122" i="11"/>
  <c r="R122" i="11"/>
  <c r="P122" i="11"/>
  <c r="BK122" i="11"/>
  <c r="J122" i="11"/>
  <c r="BE122" i="11"/>
  <c r="BI121" i="11"/>
  <c r="BH121" i="11"/>
  <c r="BG121" i="11"/>
  <c r="BF121" i="11"/>
  <c r="T121" i="11"/>
  <c r="R121" i="11"/>
  <c r="P121" i="11"/>
  <c r="BK121" i="11"/>
  <c r="J121" i="11"/>
  <c r="BE121" i="11"/>
  <c r="BI120" i="11"/>
  <c r="BH120" i="11"/>
  <c r="BG120" i="11"/>
  <c r="BF120" i="11"/>
  <c r="T120" i="11"/>
  <c r="R120" i="11"/>
  <c r="P120" i="11"/>
  <c r="BK120" i="11"/>
  <c r="J120" i="11"/>
  <c r="BE120" i="11"/>
  <c r="BI119" i="11"/>
  <c r="BH119" i="11"/>
  <c r="BG119" i="11"/>
  <c r="BF119" i="11"/>
  <c r="T119" i="11"/>
  <c r="R119" i="11"/>
  <c r="P119" i="11"/>
  <c r="BK119" i="11"/>
  <c r="J119" i="11"/>
  <c r="BE119" i="11"/>
  <c r="BI118" i="11"/>
  <c r="BH118" i="11"/>
  <c r="BG118" i="11"/>
  <c r="BF118" i="11"/>
  <c r="T118" i="11"/>
  <c r="R118" i="11"/>
  <c r="P118" i="11"/>
  <c r="BK118" i="11"/>
  <c r="J118" i="11"/>
  <c r="BE118" i="11"/>
  <c r="BI117" i="11"/>
  <c r="BH117" i="11"/>
  <c r="BG117" i="11"/>
  <c r="BF117" i="11"/>
  <c r="T117" i="11"/>
  <c r="R117" i="11"/>
  <c r="P117" i="11"/>
  <c r="BK117" i="11"/>
  <c r="J117" i="11"/>
  <c r="BE117" i="11"/>
  <c r="BI116" i="11"/>
  <c r="BH116" i="11"/>
  <c r="BG116" i="11"/>
  <c r="BF116" i="11"/>
  <c r="T116" i="11"/>
  <c r="T115" i="11"/>
  <c r="R116" i="11"/>
  <c r="R115" i="11"/>
  <c r="P116" i="11"/>
  <c r="P115" i="11"/>
  <c r="BK116" i="11"/>
  <c r="BK115" i="11"/>
  <c r="J115" i="11"/>
  <c r="J116" i="11"/>
  <c r="BE116" i="11"/>
  <c r="J71" i="11"/>
  <c r="BI114" i="11"/>
  <c r="BH114" i="11"/>
  <c r="BG114" i="11"/>
  <c r="BF114" i="11"/>
  <c r="T114" i="11"/>
  <c r="T113" i="11"/>
  <c r="R114" i="11"/>
  <c r="R113" i="11"/>
  <c r="P114" i="11"/>
  <c r="P113" i="11"/>
  <c r="BK114" i="11"/>
  <c r="BK113" i="11"/>
  <c r="J113" i="11"/>
  <c r="J114" i="11"/>
  <c r="BE114" i="11"/>
  <c r="J70" i="11"/>
  <c r="BI112" i="11"/>
  <c r="BH112" i="11"/>
  <c r="BG112" i="11"/>
  <c r="BF112" i="11"/>
  <c r="T112" i="11"/>
  <c r="R112" i="11"/>
  <c r="P112" i="11"/>
  <c r="BK112" i="11"/>
  <c r="J112" i="11"/>
  <c r="BE112" i="11"/>
  <c r="BI111" i="11"/>
  <c r="BH111" i="11"/>
  <c r="BG111" i="11"/>
  <c r="BF111" i="11"/>
  <c r="T111" i="11"/>
  <c r="R111" i="11"/>
  <c r="P111" i="11"/>
  <c r="BK111" i="11"/>
  <c r="J111" i="11"/>
  <c r="BE111" i="11"/>
  <c r="BI110" i="11"/>
  <c r="BH110" i="11"/>
  <c r="BG110" i="11"/>
  <c r="BF110" i="11"/>
  <c r="T110" i="11"/>
  <c r="R110" i="11"/>
  <c r="P110" i="11"/>
  <c r="BK110" i="11"/>
  <c r="J110" i="11"/>
  <c r="BE110" i="11"/>
  <c r="BI109" i="11"/>
  <c r="BH109" i="11"/>
  <c r="BG109" i="11"/>
  <c r="BF109" i="11"/>
  <c r="T109" i="11"/>
  <c r="R109" i="11"/>
  <c r="P109" i="11"/>
  <c r="BK109" i="11"/>
  <c r="J109" i="11"/>
  <c r="BE109" i="11"/>
  <c r="BI108" i="11"/>
  <c r="BH108" i="11"/>
  <c r="BG108" i="11"/>
  <c r="BF108" i="11"/>
  <c r="T108" i="11"/>
  <c r="R108" i="11"/>
  <c r="P108" i="11"/>
  <c r="BK108" i="11"/>
  <c r="J108" i="11"/>
  <c r="BE108" i="11"/>
  <c r="BI107" i="11"/>
  <c r="BH107" i="11"/>
  <c r="BG107" i="11"/>
  <c r="BF107" i="11"/>
  <c r="T107" i="11"/>
  <c r="R107" i="11"/>
  <c r="P107" i="11"/>
  <c r="BK107" i="11"/>
  <c r="J107" i="11"/>
  <c r="BE107" i="11"/>
  <c r="BI106" i="11"/>
  <c r="BH106" i="11"/>
  <c r="BG106" i="11"/>
  <c r="BF106" i="11"/>
  <c r="T106" i="11"/>
  <c r="R106" i="11"/>
  <c r="P106" i="11"/>
  <c r="BK106" i="11"/>
  <c r="J106" i="11"/>
  <c r="BE106" i="11"/>
  <c r="BI105" i="11"/>
  <c r="BH105" i="11"/>
  <c r="BG105" i="11"/>
  <c r="BF105" i="11"/>
  <c r="T105" i="11"/>
  <c r="R105" i="11"/>
  <c r="P105" i="11"/>
  <c r="BK105" i="11"/>
  <c r="J105" i="11"/>
  <c r="BE105" i="11"/>
  <c r="BI104" i="11"/>
  <c r="BH104" i="11"/>
  <c r="BG104" i="11"/>
  <c r="BF104" i="11"/>
  <c r="T104" i="11"/>
  <c r="T103" i="11"/>
  <c r="R104" i="11"/>
  <c r="R103" i="11"/>
  <c r="P104" i="11"/>
  <c r="P103" i="11"/>
  <c r="BK104" i="11"/>
  <c r="BK103" i="11"/>
  <c r="J103" i="11"/>
  <c r="J104" i="11"/>
  <c r="BE104" i="11"/>
  <c r="J69" i="11"/>
  <c r="BI102" i="11"/>
  <c r="BH102" i="11"/>
  <c r="BG102" i="11"/>
  <c r="BF102" i="11"/>
  <c r="T102" i="11"/>
  <c r="R102" i="11"/>
  <c r="P102" i="11"/>
  <c r="BK102" i="11"/>
  <c r="J102" i="11"/>
  <c r="BE102" i="11"/>
  <c r="BI101" i="11"/>
  <c r="BH101" i="11"/>
  <c r="BG101" i="11"/>
  <c r="BF101" i="11"/>
  <c r="T101" i="11"/>
  <c r="R101" i="11"/>
  <c r="P101" i="11"/>
  <c r="BK101" i="11"/>
  <c r="J101" i="11"/>
  <c r="BE101" i="11"/>
  <c r="BI100" i="11"/>
  <c r="BH100" i="11"/>
  <c r="BG100" i="11"/>
  <c r="BF100" i="11"/>
  <c r="T100" i="11"/>
  <c r="R100" i="11"/>
  <c r="P100" i="11"/>
  <c r="BK100" i="11"/>
  <c r="J100" i="11"/>
  <c r="BE100" i="11"/>
  <c r="BI99" i="11"/>
  <c r="F41" i="11"/>
  <c r="BD67" i="1"/>
  <c r="BH99" i="11"/>
  <c r="F40" i="11"/>
  <c r="BC67" i="1"/>
  <c r="BG99" i="11"/>
  <c r="F39" i="11"/>
  <c r="BB67" i="1"/>
  <c r="BF99" i="11"/>
  <c r="J38" i="11"/>
  <c r="AW67" i="1"/>
  <c r="F38" i="11"/>
  <c r="BA67" i="1"/>
  <c r="T99" i="11"/>
  <c r="T98" i="11"/>
  <c r="T97" i="11"/>
  <c r="R99" i="11"/>
  <c r="R98" i="11"/>
  <c r="R97" i="11"/>
  <c r="P99" i="11"/>
  <c r="P98" i="11"/>
  <c r="P97" i="11"/>
  <c r="AU67" i="1"/>
  <c r="BK99" i="11"/>
  <c r="BK98" i="11"/>
  <c r="J98" i="11"/>
  <c r="BK97" i="11"/>
  <c r="J97" i="11"/>
  <c r="J67" i="11"/>
  <c r="J34" i="11"/>
  <c r="AG67" i="1"/>
  <c r="J99" i="11"/>
  <c r="BE99" i="11"/>
  <c r="J37" i="11"/>
  <c r="AV67" i="1"/>
  <c r="F37" i="11"/>
  <c r="AZ67" i="1"/>
  <c r="J68" i="11"/>
  <c r="F91" i="11"/>
  <c r="E89" i="11"/>
  <c r="F60" i="11"/>
  <c r="E58" i="11"/>
  <c r="J43" i="11"/>
  <c r="J28" i="11"/>
  <c r="E28" i="11"/>
  <c r="J94" i="11"/>
  <c r="J63" i="11"/>
  <c r="J27" i="11"/>
  <c r="J25" i="11"/>
  <c r="E25" i="11"/>
  <c r="J93" i="11"/>
  <c r="J62" i="11"/>
  <c r="J24" i="11"/>
  <c r="J22" i="11"/>
  <c r="E22" i="11"/>
  <c r="F94" i="11"/>
  <c r="F63" i="11"/>
  <c r="J21" i="11"/>
  <c r="J19" i="11"/>
  <c r="E19" i="11"/>
  <c r="F93" i="11"/>
  <c r="F62" i="11"/>
  <c r="J18" i="11"/>
  <c r="J16" i="11"/>
  <c r="J91" i="11"/>
  <c r="J60" i="11"/>
  <c r="E7" i="11"/>
  <c r="E83" i="11"/>
  <c r="E52" i="11"/>
  <c r="J41" i="10"/>
  <c r="J40" i="10"/>
  <c r="AY66" i="1"/>
  <c r="J39" i="10"/>
  <c r="AX66" i="1"/>
  <c r="BI147" i="10"/>
  <c r="BH147" i="10"/>
  <c r="BG147" i="10"/>
  <c r="BF147" i="10"/>
  <c r="T147" i="10"/>
  <c r="R147" i="10"/>
  <c r="P147" i="10"/>
  <c r="BK147" i="10"/>
  <c r="J147" i="10"/>
  <c r="BE147" i="10"/>
  <c r="BI146" i="10"/>
  <c r="BH146" i="10"/>
  <c r="BG146" i="10"/>
  <c r="BF146" i="10"/>
  <c r="T146" i="10"/>
  <c r="R146" i="10"/>
  <c r="P146" i="10"/>
  <c r="BK146" i="10"/>
  <c r="J146" i="10"/>
  <c r="BE146" i="10"/>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T138" i="10"/>
  <c r="R139" i="10"/>
  <c r="R138" i="10"/>
  <c r="P139" i="10"/>
  <c r="P138" i="10"/>
  <c r="BK139" i="10"/>
  <c r="BK138" i="10"/>
  <c r="J138" i="10"/>
  <c r="J139" i="10"/>
  <c r="BE139" i="10"/>
  <c r="J69" i="10"/>
  <c r="BI137" i="10"/>
  <c r="BH137" i="10"/>
  <c r="BG137" i="10"/>
  <c r="BF137" i="10"/>
  <c r="T137" i="10"/>
  <c r="R137" i="10"/>
  <c r="P137" i="10"/>
  <c r="BK137" i="10"/>
  <c r="J137" i="10"/>
  <c r="BE137" i="10"/>
  <c r="BI136" i="10"/>
  <c r="BH136" i="10"/>
  <c r="BG136" i="10"/>
  <c r="BF136" i="10"/>
  <c r="T136" i="10"/>
  <c r="R136" i="10"/>
  <c r="P136" i="10"/>
  <c r="BK136" i="10"/>
  <c r="J136" i="10"/>
  <c r="BE136" i="10"/>
  <c r="BI135" i="10"/>
  <c r="BH135" i="10"/>
  <c r="BG135" i="10"/>
  <c r="BF135" i="10"/>
  <c r="T135" i="10"/>
  <c r="R135" i="10"/>
  <c r="P135" i="10"/>
  <c r="BK135" i="10"/>
  <c r="J135" i="10"/>
  <c r="BE135" i="10"/>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R128" i="10"/>
  <c r="P128" i="10"/>
  <c r="BK128" i="10"/>
  <c r="J128" i="10"/>
  <c r="BE128" i="10"/>
  <c r="BI127" i="10"/>
  <c r="BH127" i="10"/>
  <c r="BG127" i="10"/>
  <c r="BF127" i="10"/>
  <c r="T127" i="10"/>
  <c r="R127" i="10"/>
  <c r="P127" i="10"/>
  <c r="BK127" i="10"/>
  <c r="J127" i="10"/>
  <c r="BE127" i="10"/>
  <c r="BI126" i="10"/>
  <c r="BH126" i="10"/>
  <c r="BG126" i="10"/>
  <c r="BF126" i="10"/>
  <c r="T126" i="10"/>
  <c r="R126" i="10"/>
  <c r="P126" i="10"/>
  <c r="BK126" i="10"/>
  <c r="J126" i="10"/>
  <c r="BE126" i="10"/>
  <c r="BI125" i="10"/>
  <c r="BH125" i="10"/>
  <c r="BG125" i="10"/>
  <c r="BF125" i="10"/>
  <c r="T125" i="10"/>
  <c r="R125" i="10"/>
  <c r="P125" i="10"/>
  <c r="BK125" i="10"/>
  <c r="J125" i="10"/>
  <c r="BE125" i="10"/>
  <c r="BI124" i="10"/>
  <c r="BH124" i="10"/>
  <c r="BG124" i="10"/>
  <c r="BF124" i="10"/>
  <c r="T124" i="10"/>
  <c r="R124" i="10"/>
  <c r="P124" i="10"/>
  <c r="BK124" i="10"/>
  <c r="J124" i="10"/>
  <c r="BE124" i="10"/>
  <c r="BI123" i="10"/>
  <c r="BH123" i="10"/>
  <c r="BG123" i="10"/>
  <c r="BF123" i="10"/>
  <c r="T123" i="10"/>
  <c r="R123" i="10"/>
  <c r="P123" i="10"/>
  <c r="BK123" i="10"/>
  <c r="J123" i="10"/>
  <c r="BE123" i="10"/>
  <c r="BI122" i="10"/>
  <c r="BH122" i="10"/>
  <c r="BG122" i="10"/>
  <c r="BF122" i="10"/>
  <c r="T122" i="10"/>
  <c r="R122" i="10"/>
  <c r="P122" i="10"/>
  <c r="BK122" i="10"/>
  <c r="J122" i="10"/>
  <c r="BE122" i="10"/>
  <c r="BI121" i="10"/>
  <c r="BH121" i="10"/>
  <c r="BG121" i="10"/>
  <c r="BF121" i="10"/>
  <c r="T121" i="10"/>
  <c r="R121" i="10"/>
  <c r="P121" i="10"/>
  <c r="BK121" i="10"/>
  <c r="J121" i="10"/>
  <c r="BE121" i="10"/>
  <c r="BI120" i="10"/>
  <c r="BH120" i="10"/>
  <c r="BG120" i="10"/>
  <c r="BF120" i="10"/>
  <c r="T120" i="10"/>
  <c r="R120" i="10"/>
  <c r="P120" i="10"/>
  <c r="BK120" i="10"/>
  <c r="J120" i="10"/>
  <c r="BE120" i="10"/>
  <c r="BI119" i="10"/>
  <c r="BH119" i="10"/>
  <c r="BG119" i="10"/>
  <c r="BF119" i="10"/>
  <c r="T119" i="10"/>
  <c r="R119" i="10"/>
  <c r="P119" i="10"/>
  <c r="BK119" i="10"/>
  <c r="J119" i="10"/>
  <c r="BE119" i="10"/>
  <c r="BI118" i="10"/>
  <c r="BH118" i="10"/>
  <c r="BG118" i="10"/>
  <c r="BF118" i="10"/>
  <c r="T118" i="10"/>
  <c r="R118" i="10"/>
  <c r="P118" i="10"/>
  <c r="BK118" i="10"/>
  <c r="J118" i="10"/>
  <c r="BE118" i="10"/>
  <c r="BI117" i="10"/>
  <c r="BH117" i="10"/>
  <c r="BG117" i="10"/>
  <c r="BF117" i="10"/>
  <c r="T117" i="10"/>
  <c r="R117" i="10"/>
  <c r="P117" i="10"/>
  <c r="BK117" i="10"/>
  <c r="J117" i="10"/>
  <c r="BE117" i="10"/>
  <c r="BI116" i="10"/>
  <c r="BH116" i="10"/>
  <c r="BG116" i="10"/>
  <c r="BF116" i="10"/>
  <c r="T116" i="10"/>
  <c r="R116" i="10"/>
  <c r="P116" i="10"/>
  <c r="BK116" i="10"/>
  <c r="J116" i="10"/>
  <c r="BE116" i="10"/>
  <c r="BI115" i="10"/>
  <c r="BH115" i="10"/>
  <c r="BG115" i="10"/>
  <c r="BF115" i="10"/>
  <c r="T115" i="10"/>
  <c r="R115" i="10"/>
  <c r="P115" i="10"/>
  <c r="BK115" i="10"/>
  <c r="J115" i="10"/>
  <c r="BE115" i="10"/>
  <c r="BI114" i="10"/>
  <c r="BH114" i="10"/>
  <c r="BG114" i="10"/>
  <c r="BF114" i="10"/>
  <c r="T114" i="10"/>
  <c r="R114" i="10"/>
  <c r="P114" i="10"/>
  <c r="BK114" i="10"/>
  <c r="J114" i="10"/>
  <c r="BE114" i="10"/>
  <c r="BI113" i="10"/>
  <c r="BH113" i="10"/>
  <c r="BG113" i="10"/>
  <c r="BF113" i="10"/>
  <c r="T113" i="10"/>
  <c r="R113" i="10"/>
  <c r="P113" i="10"/>
  <c r="BK113" i="10"/>
  <c r="J113" i="10"/>
  <c r="BE113" i="10"/>
  <c r="BI112" i="10"/>
  <c r="BH112" i="10"/>
  <c r="BG112" i="10"/>
  <c r="BF112" i="10"/>
  <c r="T112" i="10"/>
  <c r="R112" i="10"/>
  <c r="P112" i="10"/>
  <c r="BK112" i="10"/>
  <c r="J112" i="10"/>
  <c r="BE112" i="10"/>
  <c r="BI111" i="10"/>
  <c r="BH111" i="10"/>
  <c r="BG111" i="10"/>
  <c r="BF111" i="10"/>
  <c r="T111" i="10"/>
  <c r="R111" i="10"/>
  <c r="P111" i="10"/>
  <c r="BK111" i="10"/>
  <c r="J111" i="10"/>
  <c r="BE111" i="10"/>
  <c r="BI110" i="10"/>
  <c r="BH110" i="10"/>
  <c r="BG110" i="10"/>
  <c r="BF110" i="10"/>
  <c r="T110" i="10"/>
  <c r="R110" i="10"/>
  <c r="P110" i="10"/>
  <c r="BK110" i="10"/>
  <c r="J110" i="10"/>
  <c r="BE110" i="10"/>
  <c r="BI109" i="10"/>
  <c r="BH109" i="10"/>
  <c r="BG109" i="10"/>
  <c r="BF109" i="10"/>
  <c r="T109" i="10"/>
  <c r="R109" i="10"/>
  <c r="P109" i="10"/>
  <c r="BK109" i="10"/>
  <c r="J109" i="10"/>
  <c r="BE109" i="10"/>
  <c r="BI108" i="10"/>
  <c r="BH108" i="10"/>
  <c r="BG108" i="10"/>
  <c r="BF108" i="10"/>
  <c r="T108" i="10"/>
  <c r="R108" i="10"/>
  <c r="P108" i="10"/>
  <c r="BK108" i="10"/>
  <c r="J108" i="10"/>
  <c r="BE108" i="10"/>
  <c r="BI107" i="10"/>
  <c r="BH107" i="10"/>
  <c r="BG107" i="10"/>
  <c r="BF107" i="10"/>
  <c r="T107" i="10"/>
  <c r="R107" i="10"/>
  <c r="P107" i="10"/>
  <c r="BK107" i="10"/>
  <c r="J107" i="10"/>
  <c r="BE107" i="10"/>
  <c r="BI106" i="10"/>
  <c r="BH106" i="10"/>
  <c r="BG106" i="10"/>
  <c r="BF106" i="10"/>
  <c r="T106" i="10"/>
  <c r="R106" i="10"/>
  <c r="P106" i="10"/>
  <c r="BK106" i="10"/>
  <c r="J106" i="10"/>
  <c r="BE106" i="10"/>
  <c r="BI105" i="10"/>
  <c r="BH105" i="10"/>
  <c r="BG105" i="10"/>
  <c r="BF105" i="10"/>
  <c r="T105" i="10"/>
  <c r="R105" i="10"/>
  <c r="P105" i="10"/>
  <c r="BK105" i="10"/>
  <c r="J105" i="10"/>
  <c r="BE105" i="10"/>
  <c r="BI104" i="10"/>
  <c r="BH104" i="10"/>
  <c r="BG104" i="10"/>
  <c r="BF104" i="10"/>
  <c r="T104" i="10"/>
  <c r="R104" i="10"/>
  <c r="P104" i="10"/>
  <c r="BK104" i="10"/>
  <c r="J104" i="10"/>
  <c r="BE104" i="10"/>
  <c r="BI103" i="10"/>
  <c r="BH103" i="10"/>
  <c r="BG103" i="10"/>
  <c r="BF103" i="10"/>
  <c r="T103" i="10"/>
  <c r="R103" i="10"/>
  <c r="P103" i="10"/>
  <c r="BK103" i="10"/>
  <c r="J103" i="10"/>
  <c r="BE103" i="10"/>
  <c r="BI102" i="10"/>
  <c r="BH102" i="10"/>
  <c r="BG102" i="10"/>
  <c r="BF102" i="10"/>
  <c r="T102" i="10"/>
  <c r="R102" i="10"/>
  <c r="P102" i="10"/>
  <c r="BK102" i="10"/>
  <c r="J102" i="10"/>
  <c r="BE102" i="10"/>
  <c r="BI101" i="10"/>
  <c r="BH101" i="10"/>
  <c r="BG101" i="10"/>
  <c r="BF101" i="10"/>
  <c r="T101" i="10"/>
  <c r="R101" i="10"/>
  <c r="P101" i="10"/>
  <c r="BK101" i="10"/>
  <c r="J101" i="10"/>
  <c r="BE101" i="10"/>
  <c r="BI100" i="10"/>
  <c r="BH100" i="10"/>
  <c r="BG100" i="10"/>
  <c r="BF100" i="10"/>
  <c r="T100" i="10"/>
  <c r="R100" i="10"/>
  <c r="P100" i="10"/>
  <c r="BK100" i="10"/>
  <c r="J100" i="10"/>
  <c r="BE100" i="10"/>
  <c r="BI99" i="10"/>
  <c r="BH99" i="10"/>
  <c r="BG99" i="10"/>
  <c r="BF99" i="10"/>
  <c r="T99" i="10"/>
  <c r="R99" i="10"/>
  <c r="P99" i="10"/>
  <c r="BK99" i="10"/>
  <c r="J99" i="10"/>
  <c r="BE99" i="10"/>
  <c r="BI98" i="10"/>
  <c r="BH98" i="10"/>
  <c r="BG98" i="10"/>
  <c r="BF98" i="10"/>
  <c r="T98" i="10"/>
  <c r="R98" i="10"/>
  <c r="P98" i="10"/>
  <c r="BK98" i="10"/>
  <c r="J98" i="10"/>
  <c r="BE98" i="10"/>
  <c r="BI97" i="10"/>
  <c r="BH97" i="10"/>
  <c r="BG97" i="10"/>
  <c r="BF97" i="10"/>
  <c r="T97" i="10"/>
  <c r="R97" i="10"/>
  <c r="P97" i="10"/>
  <c r="BK97" i="10"/>
  <c r="J97" i="10"/>
  <c r="BE97" i="10"/>
  <c r="BI96" i="10"/>
  <c r="BH96" i="10"/>
  <c r="BG96" i="10"/>
  <c r="BF96" i="10"/>
  <c r="T96" i="10"/>
  <c r="R96" i="10"/>
  <c r="P96" i="10"/>
  <c r="BK96" i="10"/>
  <c r="J96" i="10"/>
  <c r="BE96" i="10"/>
  <c r="BI95" i="10"/>
  <c r="F41" i="10"/>
  <c r="BD66" i="1"/>
  <c r="BH95" i="10"/>
  <c r="F40" i="10"/>
  <c r="BC66" i="1"/>
  <c r="BG95" i="10"/>
  <c r="F39" i="10"/>
  <c r="BB66" i="1"/>
  <c r="BF95" i="10"/>
  <c r="J38" i="10"/>
  <c r="AW66" i="1"/>
  <c r="F38" i="10"/>
  <c r="BA66" i="1"/>
  <c r="T95" i="10"/>
  <c r="T94" i="10"/>
  <c r="T93" i="10"/>
  <c r="R95" i="10"/>
  <c r="R94" i="10"/>
  <c r="R93" i="10"/>
  <c r="P95" i="10"/>
  <c r="P94" i="10"/>
  <c r="P93" i="10"/>
  <c r="AU66" i="1"/>
  <c r="BK95" i="10"/>
  <c r="BK94" i="10"/>
  <c r="J94" i="10"/>
  <c r="BK93" i="10"/>
  <c r="J93" i="10"/>
  <c r="J67" i="10"/>
  <c r="J34" i="10"/>
  <c r="AG66" i="1"/>
  <c r="J95" i="10"/>
  <c r="BE95" i="10"/>
  <c r="J37" i="10"/>
  <c r="AV66" i="1"/>
  <c r="F37" i="10"/>
  <c r="AZ66" i="1"/>
  <c r="J68" i="10"/>
  <c r="F87" i="10"/>
  <c r="E85" i="10"/>
  <c r="F60" i="10"/>
  <c r="E58" i="10"/>
  <c r="J43" i="10"/>
  <c r="J28" i="10"/>
  <c r="E28" i="10"/>
  <c r="J90" i="10"/>
  <c r="J63" i="10"/>
  <c r="J27" i="10"/>
  <c r="J25" i="10"/>
  <c r="E25" i="10"/>
  <c r="J89" i="10"/>
  <c r="J62" i="10"/>
  <c r="J24" i="10"/>
  <c r="J22" i="10"/>
  <c r="E22" i="10"/>
  <c r="F90" i="10"/>
  <c r="F63" i="10"/>
  <c r="J21" i="10"/>
  <c r="J19" i="10"/>
  <c r="E19" i="10"/>
  <c r="F89" i="10"/>
  <c r="F62" i="10"/>
  <c r="J18" i="10"/>
  <c r="J16" i="10"/>
  <c r="J87" i="10"/>
  <c r="J60" i="10"/>
  <c r="E7" i="10"/>
  <c r="E79" i="10"/>
  <c r="E52" i="10"/>
  <c r="J41" i="9"/>
  <c r="J40" i="9"/>
  <c r="AY65" i="1"/>
  <c r="J39" i="9"/>
  <c r="AX65" i="1"/>
  <c r="BI218" i="9"/>
  <c r="BH218" i="9"/>
  <c r="BG218" i="9"/>
  <c r="BF218" i="9"/>
  <c r="T218" i="9"/>
  <c r="R218" i="9"/>
  <c r="P218" i="9"/>
  <c r="BK218" i="9"/>
  <c r="J218" i="9"/>
  <c r="BE218" i="9"/>
  <c r="BI217" i="9"/>
  <c r="BH217" i="9"/>
  <c r="BG217" i="9"/>
  <c r="BF217" i="9"/>
  <c r="T217" i="9"/>
  <c r="T216" i="9"/>
  <c r="R217" i="9"/>
  <c r="R216" i="9"/>
  <c r="P217" i="9"/>
  <c r="P216" i="9"/>
  <c r="BK217" i="9"/>
  <c r="BK216" i="9"/>
  <c r="J216" i="9"/>
  <c r="J217" i="9"/>
  <c r="BE217" i="9"/>
  <c r="J76" i="9"/>
  <c r="BI215" i="9"/>
  <c r="BH215" i="9"/>
  <c r="BG215" i="9"/>
  <c r="BF215" i="9"/>
  <c r="T215" i="9"/>
  <c r="R215" i="9"/>
  <c r="P215" i="9"/>
  <c r="BK215" i="9"/>
  <c r="J215" i="9"/>
  <c r="BE215" i="9"/>
  <c r="BI214" i="9"/>
  <c r="BH214" i="9"/>
  <c r="BG214" i="9"/>
  <c r="BF214" i="9"/>
  <c r="T214" i="9"/>
  <c r="R214" i="9"/>
  <c r="P214" i="9"/>
  <c r="BK214" i="9"/>
  <c r="J214" i="9"/>
  <c r="BE214" i="9"/>
  <c r="BI213" i="9"/>
  <c r="BH213" i="9"/>
  <c r="BG213" i="9"/>
  <c r="BF213" i="9"/>
  <c r="T213" i="9"/>
  <c r="R213" i="9"/>
  <c r="P213" i="9"/>
  <c r="BK213" i="9"/>
  <c r="J213" i="9"/>
  <c r="BE213" i="9"/>
  <c r="BI212" i="9"/>
  <c r="BH212" i="9"/>
  <c r="BG212" i="9"/>
  <c r="BF212" i="9"/>
  <c r="T212" i="9"/>
  <c r="T211" i="9"/>
  <c r="R212" i="9"/>
  <c r="R211" i="9"/>
  <c r="P212" i="9"/>
  <c r="P211" i="9"/>
  <c r="BK212" i="9"/>
  <c r="BK211" i="9"/>
  <c r="J211" i="9"/>
  <c r="J212" i="9"/>
  <c r="BE212" i="9"/>
  <c r="J75" i="9"/>
  <c r="BI210" i="9"/>
  <c r="BH210" i="9"/>
  <c r="BG210" i="9"/>
  <c r="BF210" i="9"/>
  <c r="T210" i="9"/>
  <c r="R210" i="9"/>
  <c r="P210" i="9"/>
  <c r="BK210" i="9"/>
  <c r="J210" i="9"/>
  <c r="BE210" i="9"/>
  <c r="BI209" i="9"/>
  <c r="BH209" i="9"/>
  <c r="BG209" i="9"/>
  <c r="BF209" i="9"/>
  <c r="T209" i="9"/>
  <c r="R209" i="9"/>
  <c r="P209" i="9"/>
  <c r="BK209" i="9"/>
  <c r="J209" i="9"/>
  <c r="BE209" i="9"/>
  <c r="BI208" i="9"/>
  <c r="BH208" i="9"/>
  <c r="BG208" i="9"/>
  <c r="BF208" i="9"/>
  <c r="T208" i="9"/>
  <c r="R208" i="9"/>
  <c r="P208" i="9"/>
  <c r="BK208" i="9"/>
  <c r="J208" i="9"/>
  <c r="BE208" i="9"/>
  <c r="BI207" i="9"/>
  <c r="BH207" i="9"/>
  <c r="BG207" i="9"/>
  <c r="BF207" i="9"/>
  <c r="T207" i="9"/>
  <c r="R207" i="9"/>
  <c r="P207" i="9"/>
  <c r="BK207" i="9"/>
  <c r="J207" i="9"/>
  <c r="BE207" i="9"/>
  <c r="BI206" i="9"/>
  <c r="BH206" i="9"/>
  <c r="BG206" i="9"/>
  <c r="BF206" i="9"/>
  <c r="T206" i="9"/>
  <c r="T205" i="9"/>
  <c r="R206" i="9"/>
  <c r="R205" i="9"/>
  <c r="P206" i="9"/>
  <c r="P205" i="9"/>
  <c r="BK206" i="9"/>
  <c r="BK205" i="9"/>
  <c r="J205" i="9"/>
  <c r="J206" i="9"/>
  <c r="BE206" i="9"/>
  <c r="J74" i="9"/>
  <c r="BI204" i="9"/>
  <c r="BH204" i="9"/>
  <c r="BG204" i="9"/>
  <c r="BF204" i="9"/>
  <c r="T204" i="9"/>
  <c r="R204" i="9"/>
  <c r="P204" i="9"/>
  <c r="BK204" i="9"/>
  <c r="J204" i="9"/>
  <c r="BE204" i="9"/>
  <c r="BI203" i="9"/>
  <c r="BH203" i="9"/>
  <c r="BG203" i="9"/>
  <c r="BF203" i="9"/>
  <c r="T203" i="9"/>
  <c r="R203" i="9"/>
  <c r="P203" i="9"/>
  <c r="BK203" i="9"/>
  <c r="J203" i="9"/>
  <c r="BE203" i="9"/>
  <c r="BI202" i="9"/>
  <c r="BH202" i="9"/>
  <c r="BG202" i="9"/>
  <c r="BF202" i="9"/>
  <c r="T202" i="9"/>
  <c r="R202" i="9"/>
  <c r="P202" i="9"/>
  <c r="BK202" i="9"/>
  <c r="J202" i="9"/>
  <c r="BE202" i="9"/>
  <c r="BI201" i="9"/>
  <c r="BH201" i="9"/>
  <c r="BG201" i="9"/>
  <c r="BF201" i="9"/>
  <c r="T201" i="9"/>
  <c r="R201" i="9"/>
  <c r="P201" i="9"/>
  <c r="BK201" i="9"/>
  <c r="J201" i="9"/>
  <c r="BE201" i="9"/>
  <c r="BI200" i="9"/>
  <c r="BH200" i="9"/>
  <c r="BG200" i="9"/>
  <c r="BF200" i="9"/>
  <c r="T200" i="9"/>
  <c r="R200" i="9"/>
  <c r="P200" i="9"/>
  <c r="BK200" i="9"/>
  <c r="J200" i="9"/>
  <c r="BE200" i="9"/>
  <c r="BI199" i="9"/>
  <c r="BH199" i="9"/>
  <c r="BG199" i="9"/>
  <c r="BF199" i="9"/>
  <c r="T199" i="9"/>
  <c r="R199" i="9"/>
  <c r="P199" i="9"/>
  <c r="BK199" i="9"/>
  <c r="J199" i="9"/>
  <c r="BE199" i="9"/>
  <c r="BI198" i="9"/>
  <c r="BH198" i="9"/>
  <c r="BG198" i="9"/>
  <c r="BF198" i="9"/>
  <c r="T198" i="9"/>
  <c r="R198" i="9"/>
  <c r="P198" i="9"/>
  <c r="BK198" i="9"/>
  <c r="J198" i="9"/>
  <c r="BE198" i="9"/>
  <c r="BI197" i="9"/>
  <c r="BH197" i="9"/>
  <c r="BG197" i="9"/>
  <c r="BF197" i="9"/>
  <c r="T197" i="9"/>
  <c r="R197" i="9"/>
  <c r="P197" i="9"/>
  <c r="BK197" i="9"/>
  <c r="J197" i="9"/>
  <c r="BE197" i="9"/>
  <c r="BI196" i="9"/>
  <c r="BH196" i="9"/>
  <c r="BG196" i="9"/>
  <c r="BF196" i="9"/>
  <c r="T196" i="9"/>
  <c r="R196" i="9"/>
  <c r="P196" i="9"/>
  <c r="BK196" i="9"/>
  <c r="J196" i="9"/>
  <c r="BE196" i="9"/>
  <c r="BI195" i="9"/>
  <c r="BH195" i="9"/>
  <c r="BG195" i="9"/>
  <c r="BF195" i="9"/>
  <c r="T195" i="9"/>
  <c r="R195" i="9"/>
  <c r="P195" i="9"/>
  <c r="BK195" i="9"/>
  <c r="J195" i="9"/>
  <c r="BE195" i="9"/>
  <c r="BI194" i="9"/>
  <c r="BH194" i="9"/>
  <c r="BG194" i="9"/>
  <c r="BF194" i="9"/>
  <c r="T194" i="9"/>
  <c r="R194" i="9"/>
  <c r="P194" i="9"/>
  <c r="BK194" i="9"/>
  <c r="J194" i="9"/>
  <c r="BE194" i="9"/>
  <c r="BI193" i="9"/>
  <c r="BH193" i="9"/>
  <c r="BG193" i="9"/>
  <c r="BF193" i="9"/>
  <c r="T193" i="9"/>
  <c r="R193" i="9"/>
  <c r="P193" i="9"/>
  <c r="BK193" i="9"/>
  <c r="J193" i="9"/>
  <c r="BE193" i="9"/>
  <c r="BI192" i="9"/>
  <c r="BH192" i="9"/>
  <c r="BG192" i="9"/>
  <c r="BF192" i="9"/>
  <c r="T192" i="9"/>
  <c r="R192" i="9"/>
  <c r="P192" i="9"/>
  <c r="BK192" i="9"/>
  <c r="J192" i="9"/>
  <c r="BE192" i="9"/>
  <c r="BI191" i="9"/>
  <c r="BH191" i="9"/>
  <c r="BG191" i="9"/>
  <c r="BF191" i="9"/>
  <c r="T191" i="9"/>
  <c r="R191" i="9"/>
  <c r="P191" i="9"/>
  <c r="BK191" i="9"/>
  <c r="J191" i="9"/>
  <c r="BE191" i="9"/>
  <c r="BI190" i="9"/>
  <c r="BH190" i="9"/>
  <c r="BG190" i="9"/>
  <c r="BF190" i="9"/>
  <c r="T190" i="9"/>
  <c r="R190" i="9"/>
  <c r="P190" i="9"/>
  <c r="BK190" i="9"/>
  <c r="J190" i="9"/>
  <c r="BE190" i="9"/>
  <c r="BI189" i="9"/>
  <c r="BH189" i="9"/>
  <c r="BG189" i="9"/>
  <c r="BF189" i="9"/>
  <c r="T189" i="9"/>
  <c r="R189" i="9"/>
  <c r="P189" i="9"/>
  <c r="BK189" i="9"/>
  <c r="J189" i="9"/>
  <c r="BE189" i="9"/>
  <c r="BI188" i="9"/>
  <c r="BH188" i="9"/>
  <c r="BG188" i="9"/>
  <c r="BF188" i="9"/>
  <c r="T188" i="9"/>
  <c r="R188" i="9"/>
  <c r="P188" i="9"/>
  <c r="BK188" i="9"/>
  <c r="J188" i="9"/>
  <c r="BE188" i="9"/>
  <c r="BI187" i="9"/>
  <c r="BH187" i="9"/>
  <c r="BG187" i="9"/>
  <c r="BF187" i="9"/>
  <c r="T187" i="9"/>
  <c r="R187" i="9"/>
  <c r="P187" i="9"/>
  <c r="BK187" i="9"/>
  <c r="J187" i="9"/>
  <c r="BE187" i="9"/>
  <c r="BI186" i="9"/>
  <c r="BH186" i="9"/>
  <c r="BG186" i="9"/>
  <c r="BF186" i="9"/>
  <c r="T186" i="9"/>
  <c r="R186" i="9"/>
  <c r="P186" i="9"/>
  <c r="BK186" i="9"/>
  <c r="J186" i="9"/>
  <c r="BE186" i="9"/>
  <c r="BI185" i="9"/>
  <c r="BH185" i="9"/>
  <c r="BG185" i="9"/>
  <c r="BF185" i="9"/>
  <c r="T185" i="9"/>
  <c r="R185" i="9"/>
  <c r="P185" i="9"/>
  <c r="BK185" i="9"/>
  <c r="J185" i="9"/>
  <c r="BE185" i="9"/>
  <c r="BI184" i="9"/>
  <c r="BH184" i="9"/>
  <c r="BG184" i="9"/>
  <c r="BF184" i="9"/>
  <c r="T184" i="9"/>
  <c r="R184" i="9"/>
  <c r="P184" i="9"/>
  <c r="BK184" i="9"/>
  <c r="J184" i="9"/>
  <c r="BE184" i="9"/>
  <c r="BI183" i="9"/>
  <c r="BH183" i="9"/>
  <c r="BG183" i="9"/>
  <c r="BF183" i="9"/>
  <c r="T183" i="9"/>
  <c r="R183" i="9"/>
  <c r="P183" i="9"/>
  <c r="BK183" i="9"/>
  <c r="J183" i="9"/>
  <c r="BE183" i="9"/>
  <c r="BI182" i="9"/>
  <c r="BH182" i="9"/>
  <c r="BG182" i="9"/>
  <c r="BF182" i="9"/>
  <c r="T182" i="9"/>
  <c r="R182" i="9"/>
  <c r="P182" i="9"/>
  <c r="BK182" i="9"/>
  <c r="J182" i="9"/>
  <c r="BE182" i="9"/>
  <c r="BI181" i="9"/>
  <c r="BH181" i="9"/>
  <c r="BG181" i="9"/>
  <c r="BF181" i="9"/>
  <c r="T181" i="9"/>
  <c r="R181" i="9"/>
  <c r="P181" i="9"/>
  <c r="BK181" i="9"/>
  <c r="J181" i="9"/>
  <c r="BE181" i="9"/>
  <c r="BI180" i="9"/>
  <c r="BH180" i="9"/>
  <c r="BG180" i="9"/>
  <c r="BF180" i="9"/>
  <c r="T180" i="9"/>
  <c r="R180" i="9"/>
  <c r="P180" i="9"/>
  <c r="BK180" i="9"/>
  <c r="J180" i="9"/>
  <c r="BE180" i="9"/>
  <c r="BI179" i="9"/>
  <c r="BH179" i="9"/>
  <c r="BG179" i="9"/>
  <c r="BF179" i="9"/>
  <c r="T179" i="9"/>
  <c r="T178" i="9"/>
  <c r="R179" i="9"/>
  <c r="R178" i="9"/>
  <c r="P179" i="9"/>
  <c r="P178" i="9"/>
  <c r="BK179" i="9"/>
  <c r="BK178" i="9"/>
  <c r="J178" i="9"/>
  <c r="J179" i="9"/>
  <c r="BE179" i="9"/>
  <c r="J73" i="9"/>
  <c r="BI177" i="9"/>
  <c r="BH177" i="9"/>
  <c r="BG177" i="9"/>
  <c r="BF177" i="9"/>
  <c r="T177" i="9"/>
  <c r="R177" i="9"/>
  <c r="P177" i="9"/>
  <c r="BK177" i="9"/>
  <c r="J177" i="9"/>
  <c r="BE177" i="9"/>
  <c r="BI176" i="9"/>
  <c r="BH176" i="9"/>
  <c r="BG176" i="9"/>
  <c r="BF176" i="9"/>
  <c r="T176" i="9"/>
  <c r="R176" i="9"/>
  <c r="P176" i="9"/>
  <c r="BK176" i="9"/>
  <c r="J176" i="9"/>
  <c r="BE176" i="9"/>
  <c r="BI175" i="9"/>
  <c r="BH175" i="9"/>
  <c r="BG175" i="9"/>
  <c r="BF175" i="9"/>
  <c r="T175" i="9"/>
  <c r="R175" i="9"/>
  <c r="P175" i="9"/>
  <c r="BK175" i="9"/>
  <c r="J175" i="9"/>
  <c r="BE175" i="9"/>
  <c r="BI174" i="9"/>
  <c r="BH174" i="9"/>
  <c r="BG174" i="9"/>
  <c r="BF174" i="9"/>
  <c r="T174" i="9"/>
  <c r="R174" i="9"/>
  <c r="P174" i="9"/>
  <c r="BK174" i="9"/>
  <c r="J174" i="9"/>
  <c r="BE174" i="9"/>
  <c r="BI173" i="9"/>
  <c r="BH173" i="9"/>
  <c r="BG173" i="9"/>
  <c r="BF173" i="9"/>
  <c r="T173" i="9"/>
  <c r="R173" i="9"/>
  <c r="P173" i="9"/>
  <c r="BK173" i="9"/>
  <c r="J173" i="9"/>
  <c r="BE173" i="9"/>
  <c r="BI172" i="9"/>
  <c r="BH172" i="9"/>
  <c r="BG172" i="9"/>
  <c r="BF172" i="9"/>
  <c r="T172" i="9"/>
  <c r="R172" i="9"/>
  <c r="P172" i="9"/>
  <c r="BK172" i="9"/>
  <c r="J172" i="9"/>
  <c r="BE172" i="9"/>
  <c r="BI171" i="9"/>
  <c r="BH171" i="9"/>
  <c r="BG171" i="9"/>
  <c r="BF171" i="9"/>
  <c r="T171" i="9"/>
  <c r="R171" i="9"/>
  <c r="P171" i="9"/>
  <c r="BK171" i="9"/>
  <c r="J171" i="9"/>
  <c r="BE171" i="9"/>
  <c r="BI170" i="9"/>
  <c r="BH170" i="9"/>
  <c r="BG170" i="9"/>
  <c r="BF170" i="9"/>
  <c r="T170" i="9"/>
  <c r="R170" i="9"/>
  <c r="P170" i="9"/>
  <c r="BK170" i="9"/>
  <c r="J170" i="9"/>
  <c r="BE170" i="9"/>
  <c r="BI169" i="9"/>
  <c r="BH169" i="9"/>
  <c r="BG169" i="9"/>
  <c r="BF169" i="9"/>
  <c r="T169" i="9"/>
  <c r="R169" i="9"/>
  <c r="P169" i="9"/>
  <c r="BK169" i="9"/>
  <c r="J169" i="9"/>
  <c r="BE169" i="9"/>
  <c r="BI168" i="9"/>
  <c r="BH168" i="9"/>
  <c r="BG168" i="9"/>
  <c r="BF168" i="9"/>
  <c r="T168" i="9"/>
  <c r="R168" i="9"/>
  <c r="P168" i="9"/>
  <c r="BK168" i="9"/>
  <c r="J168" i="9"/>
  <c r="BE168" i="9"/>
  <c r="BI167" i="9"/>
  <c r="BH167" i="9"/>
  <c r="BG167" i="9"/>
  <c r="BF167" i="9"/>
  <c r="T167" i="9"/>
  <c r="R167" i="9"/>
  <c r="P167" i="9"/>
  <c r="BK167" i="9"/>
  <c r="J167" i="9"/>
  <c r="BE167" i="9"/>
  <c r="BI166" i="9"/>
  <c r="BH166" i="9"/>
  <c r="BG166" i="9"/>
  <c r="BF166" i="9"/>
  <c r="T166" i="9"/>
  <c r="R166" i="9"/>
  <c r="P166" i="9"/>
  <c r="BK166" i="9"/>
  <c r="J166" i="9"/>
  <c r="BE166" i="9"/>
  <c r="BI165" i="9"/>
  <c r="BH165" i="9"/>
  <c r="BG165" i="9"/>
  <c r="BF165" i="9"/>
  <c r="T165" i="9"/>
  <c r="R165" i="9"/>
  <c r="P165" i="9"/>
  <c r="BK165" i="9"/>
  <c r="J165" i="9"/>
  <c r="BE165" i="9"/>
  <c r="BI164" i="9"/>
  <c r="BH164" i="9"/>
  <c r="BG164" i="9"/>
  <c r="BF164" i="9"/>
  <c r="T164" i="9"/>
  <c r="R164" i="9"/>
  <c r="P164" i="9"/>
  <c r="BK164" i="9"/>
  <c r="J164" i="9"/>
  <c r="BE164" i="9"/>
  <c r="BI163" i="9"/>
  <c r="BH163" i="9"/>
  <c r="BG163" i="9"/>
  <c r="BF163" i="9"/>
  <c r="T163" i="9"/>
  <c r="R163" i="9"/>
  <c r="P163" i="9"/>
  <c r="BK163" i="9"/>
  <c r="J163" i="9"/>
  <c r="BE163" i="9"/>
  <c r="BI162" i="9"/>
  <c r="BH162" i="9"/>
  <c r="BG162" i="9"/>
  <c r="BF162" i="9"/>
  <c r="T162" i="9"/>
  <c r="R162" i="9"/>
  <c r="P162" i="9"/>
  <c r="BK162" i="9"/>
  <c r="J162" i="9"/>
  <c r="BE162" i="9"/>
  <c r="BI161" i="9"/>
  <c r="BH161" i="9"/>
  <c r="BG161" i="9"/>
  <c r="BF161" i="9"/>
  <c r="T161" i="9"/>
  <c r="R161" i="9"/>
  <c r="P161" i="9"/>
  <c r="BK161" i="9"/>
  <c r="J161" i="9"/>
  <c r="BE161" i="9"/>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7" i="9"/>
  <c r="BH157" i="9"/>
  <c r="BG157" i="9"/>
  <c r="BF157" i="9"/>
  <c r="T157" i="9"/>
  <c r="R157" i="9"/>
  <c r="P157" i="9"/>
  <c r="BK157" i="9"/>
  <c r="J157" i="9"/>
  <c r="BE157" i="9"/>
  <c r="BI156" i="9"/>
  <c r="BH156" i="9"/>
  <c r="BG156" i="9"/>
  <c r="BF156" i="9"/>
  <c r="T156" i="9"/>
  <c r="R156" i="9"/>
  <c r="P156" i="9"/>
  <c r="BK156" i="9"/>
  <c r="J156" i="9"/>
  <c r="BE156" i="9"/>
  <c r="BI155" i="9"/>
  <c r="BH155" i="9"/>
  <c r="BG155" i="9"/>
  <c r="BF155" i="9"/>
  <c r="T155" i="9"/>
  <c r="R155" i="9"/>
  <c r="P155" i="9"/>
  <c r="BK155" i="9"/>
  <c r="J155" i="9"/>
  <c r="BE155" i="9"/>
  <c r="BI154" i="9"/>
  <c r="BH154" i="9"/>
  <c r="BG154" i="9"/>
  <c r="BF154" i="9"/>
  <c r="T154" i="9"/>
  <c r="R154" i="9"/>
  <c r="P154" i="9"/>
  <c r="BK154" i="9"/>
  <c r="J154" i="9"/>
  <c r="BE154" i="9"/>
  <c r="BI153" i="9"/>
  <c r="BH153" i="9"/>
  <c r="BG153" i="9"/>
  <c r="BF153" i="9"/>
  <c r="T153" i="9"/>
  <c r="T152" i="9"/>
  <c r="R153" i="9"/>
  <c r="R152" i="9"/>
  <c r="P153" i="9"/>
  <c r="P152" i="9"/>
  <c r="BK153" i="9"/>
  <c r="BK152" i="9"/>
  <c r="J152" i="9"/>
  <c r="J153" i="9"/>
  <c r="BE153" i="9"/>
  <c r="J72" i="9"/>
  <c r="BI151" i="9"/>
  <c r="BH151" i="9"/>
  <c r="BG151" i="9"/>
  <c r="BF151" i="9"/>
  <c r="T151" i="9"/>
  <c r="R151" i="9"/>
  <c r="P151" i="9"/>
  <c r="BK151" i="9"/>
  <c r="J151" i="9"/>
  <c r="BE151" i="9"/>
  <c r="BI150" i="9"/>
  <c r="BH150" i="9"/>
  <c r="BG150" i="9"/>
  <c r="BF150" i="9"/>
  <c r="T150" i="9"/>
  <c r="R150" i="9"/>
  <c r="P150" i="9"/>
  <c r="BK150" i="9"/>
  <c r="J150" i="9"/>
  <c r="BE150" i="9"/>
  <c r="BI149" i="9"/>
  <c r="BH149" i="9"/>
  <c r="BG149" i="9"/>
  <c r="BF149" i="9"/>
  <c r="T149" i="9"/>
  <c r="R149" i="9"/>
  <c r="P149" i="9"/>
  <c r="BK149" i="9"/>
  <c r="J149" i="9"/>
  <c r="BE149" i="9"/>
  <c r="BI148" i="9"/>
  <c r="BH148" i="9"/>
  <c r="BG148" i="9"/>
  <c r="BF148" i="9"/>
  <c r="T148" i="9"/>
  <c r="R148" i="9"/>
  <c r="P148" i="9"/>
  <c r="BK148" i="9"/>
  <c r="J148" i="9"/>
  <c r="BE148" i="9"/>
  <c r="BI147" i="9"/>
  <c r="BH147" i="9"/>
  <c r="BG147" i="9"/>
  <c r="BF147" i="9"/>
  <c r="T147" i="9"/>
  <c r="R147" i="9"/>
  <c r="P147" i="9"/>
  <c r="BK147" i="9"/>
  <c r="J147" i="9"/>
  <c r="BE147" i="9"/>
  <c r="BI146" i="9"/>
  <c r="BH146" i="9"/>
  <c r="BG146" i="9"/>
  <c r="BF146" i="9"/>
  <c r="T146" i="9"/>
  <c r="R146" i="9"/>
  <c r="P146" i="9"/>
  <c r="BK146" i="9"/>
  <c r="J146" i="9"/>
  <c r="BE146" i="9"/>
  <c r="BI145" i="9"/>
  <c r="BH145" i="9"/>
  <c r="BG145" i="9"/>
  <c r="BF145" i="9"/>
  <c r="T145" i="9"/>
  <c r="R145" i="9"/>
  <c r="P145" i="9"/>
  <c r="BK145" i="9"/>
  <c r="J145" i="9"/>
  <c r="BE145" i="9"/>
  <c r="BI144" i="9"/>
  <c r="BH144" i="9"/>
  <c r="BG144" i="9"/>
  <c r="BF144" i="9"/>
  <c r="T144" i="9"/>
  <c r="R144" i="9"/>
  <c r="P144" i="9"/>
  <c r="BK144" i="9"/>
  <c r="J144" i="9"/>
  <c r="BE144" i="9"/>
  <c r="BI143" i="9"/>
  <c r="BH143" i="9"/>
  <c r="BG143" i="9"/>
  <c r="BF143" i="9"/>
  <c r="T143" i="9"/>
  <c r="R143" i="9"/>
  <c r="P143" i="9"/>
  <c r="BK143" i="9"/>
  <c r="J143" i="9"/>
  <c r="BE143" i="9"/>
  <c r="BI142" i="9"/>
  <c r="BH142" i="9"/>
  <c r="BG142" i="9"/>
  <c r="BF142" i="9"/>
  <c r="T142" i="9"/>
  <c r="R142" i="9"/>
  <c r="P142" i="9"/>
  <c r="BK142" i="9"/>
  <c r="J142" i="9"/>
  <c r="BE142" i="9"/>
  <c r="BI141" i="9"/>
  <c r="BH141" i="9"/>
  <c r="BG141" i="9"/>
  <c r="BF141" i="9"/>
  <c r="T141" i="9"/>
  <c r="R141" i="9"/>
  <c r="P141" i="9"/>
  <c r="BK141" i="9"/>
  <c r="J141" i="9"/>
  <c r="BE141" i="9"/>
  <c r="BI140" i="9"/>
  <c r="BH140" i="9"/>
  <c r="BG140" i="9"/>
  <c r="BF140" i="9"/>
  <c r="T140" i="9"/>
  <c r="R140" i="9"/>
  <c r="P140" i="9"/>
  <c r="BK140" i="9"/>
  <c r="J140" i="9"/>
  <c r="BE140" i="9"/>
  <c r="BI139" i="9"/>
  <c r="BH139" i="9"/>
  <c r="BG139" i="9"/>
  <c r="BF139" i="9"/>
  <c r="T139" i="9"/>
  <c r="R139" i="9"/>
  <c r="P139" i="9"/>
  <c r="BK139" i="9"/>
  <c r="J139" i="9"/>
  <c r="BE139" i="9"/>
  <c r="BI138" i="9"/>
  <c r="BH138" i="9"/>
  <c r="BG138" i="9"/>
  <c r="BF138" i="9"/>
  <c r="T138" i="9"/>
  <c r="R138" i="9"/>
  <c r="P138" i="9"/>
  <c r="BK138" i="9"/>
  <c r="J138" i="9"/>
  <c r="BE138" i="9"/>
  <c r="BI137" i="9"/>
  <c r="BH137" i="9"/>
  <c r="BG137" i="9"/>
  <c r="BF137" i="9"/>
  <c r="T137" i="9"/>
  <c r="T136" i="9"/>
  <c r="R137" i="9"/>
  <c r="R136" i="9"/>
  <c r="P137" i="9"/>
  <c r="P136" i="9"/>
  <c r="BK137" i="9"/>
  <c r="BK136" i="9"/>
  <c r="J136" i="9"/>
  <c r="J137" i="9"/>
  <c r="BE137" i="9"/>
  <c r="J71" i="9"/>
  <c r="BI135" i="9"/>
  <c r="BH135" i="9"/>
  <c r="BG135" i="9"/>
  <c r="BF135" i="9"/>
  <c r="T135" i="9"/>
  <c r="R135" i="9"/>
  <c r="P135" i="9"/>
  <c r="BK135" i="9"/>
  <c r="J135" i="9"/>
  <c r="BE135" i="9"/>
  <c r="BI134" i="9"/>
  <c r="BH134" i="9"/>
  <c r="BG134" i="9"/>
  <c r="BF134" i="9"/>
  <c r="T134" i="9"/>
  <c r="R134" i="9"/>
  <c r="P134" i="9"/>
  <c r="BK134" i="9"/>
  <c r="J134" i="9"/>
  <c r="BE134" i="9"/>
  <c r="BI133" i="9"/>
  <c r="BH133" i="9"/>
  <c r="BG133" i="9"/>
  <c r="BF133" i="9"/>
  <c r="T133" i="9"/>
  <c r="R133" i="9"/>
  <c r="P133" i="9"/>
  <c r="BK133" i="9"/>
  <c r="J133" i="9"/>
  <c r="BE133" i="9"/>
  <c r="BI132" i="9"/>
  <c r="BH132" i="9"/>
  <c r="BG132" i="9"/>
  <c r="BF132" i="9"/>
  <c r="T132" i="9"/>
  <c r="R132" i="9"/>
  <c r="P132" i="9"/>
  <c r="BK132" i="9"/>
  <c r="J132" i="9"/>
  <c r="BE132" i="9"/>
  <c r="BI131" i="9"/>
  <c r="BH131" i="9"/>
  <c r="BG131" i="9"/>
  <c r="BF131" i="9"/>
  <c r="T131" i="9"/>
  <c r="R131" i="9"/>
  <c r="P131" i="9"/>
  <c r="BK131" i="9"/>
  <c r="J131" i="9"/>
  <c r="BE131" i="9"/>
  <c r="BI130" i="9"/>
  <c r="BH130" i="9"/>
  <c r="BG130" i="9"/>
  <c r="BF130" i="9"/>
  <c r="T130" i="9"/>
  <c r="R130" i="9"/>
  <c r="P130" i="9"/>
  <c r="BK130" i="9"/>
  <c r="J130" i="9"/>
  <c r="BE130" i="9"/>
  <c r="BI129" i="9"/>
  <c r="BH129" i="9"/>
  <c r="BG129" i="9"/>
  <c r="BF129" i="9"/>
  <c r="T129" i="9"/>
  <c r="R129" i="9"/>
  <c r="P129" i="9"/>
  <c r="BK129" i="9"/>
  <c r="J129" i="9"/>
  <c r="BE129" i="9"/>
  <c r="BI128" i="9"/>
  <c r="BH128" i="9"/>
  <c r="BG128" i="9"/>
  <c r="BF128" i="9"/>
  <c r="T128" i="9"/>
  <c r="R128" i="9"/>
  <c r="P128" i="9"/>
  <c r="BK128" i="9"/>
  <c r="J128" i="9"/>
  <c r="BE128" i="9"/>
  <c r="BI127" i="9"/>
  <c r="BH127" i="9"/>
  <c r="BG127" i="9"/>
  <c r="BF127" i="9"/>
  <c r="T127" i="9"/>
  <c r="R127" i="9"/>
  <c r="P127" i="9"/>
  <c r="BK127" i="9"/>
  <c r="J127" i="9"/>
  <c r="BE127" i="9"/>
  <c r="BI125" i="9"/>
  <c r="BH125" i="9"/>
  <c r="BG125" i="9"/>
  <c r="BF125" i="9"/>
  <c r="T125" i="9"/>
  <c r="R125" i="9"/>
  <c r="P125" i="9"/>
  <c r="BK125" i="9"/>
  <c r="J125" i="9"/>
  <c r="BE125" i="9"/>
  <c r="BI123" i="9"/>
  <c r="BH123" i="9"/>
  <c r="BG123" i="9"/>
  <c r="BF123" i="9"/>
  <c r="T123" i="9"/>
  <c r="T122" i="9"/>
  <c r="R123" i="9"/>
  <c r="R122" i="9"/>
  <c r="P123" i="9"/>
  <c r="P122" i="9"/>
  <c r="BK123" i="9"/>
  <c r="BK122" i="9"/>
  <c r="J122" i="9"/>
  <c r="J123" i="9"/>
  <c r="BE123" i="9"/>
  <c r="J70" i="9"/>
  <c r="BI121" i="9"/>
  <c r="BH121" i="9"/>
  <c r="BG121" i="9"/>
  <c r="BF121" i="9"/>
  <c r="T121" i="9"/>
  <c r="R121" i="9"/>
  <c r="P121" i="9"/>
  <c r="BK121" i="9"/>
  <c r="J121" i="9"/>
  <c r="BE121" i="9"/>
  <c r="BI120" i="9"/>
  <c r="BH120" i="9"/>
  <c r="BG120" i="9"/>
  <c r="BF120" i="9"/>
  <c r="T120" i="9"/>
  <c r="R120" i="9"/>
  <c r="P120" i="9"/>
  <c r="BK120" i="9"/>
  <c r="J120" i="9"/>
  <c r="BE120" i="9"/>
  <c r="BI119" i="9"/>
  <c r="BH119" i="9"/>
  <c r="BG119" i="9"/>
  <c r="BF119" i="9"/>
  <c r="T119" i="9"/>
  <c r="R119" i="9"/>
  <c r="P119" i="9"/>
  <c r="BK119" i="9"/>
  <c r="J119" i="9"/>
  <c r="BE119" i="9"/>
  <c r="BI118" i="9"/>
  <c r="BH118" i="9"/>
  <c r="BG118" i="9"/>
  <c r="BF118" i="9"/>
  <c r="T118" i="9"/>
  <c r="R118" i="9"/>
  <c r="P118" i="9"/>
  <c r="BK118" i="9"/>
  <c r="J118" i="9"/>
  <c r="BE118" i="9"/>
  <c r="BI117" i="9"/>
  <c r="BH117" i="9"/>
  <c r="BG117" i="9"/>
  <c r="BF117" i="9"/>
  <c r="T117" i="9"/>
  <c r="R117" i="9"/>
  <c r="P117" i="9"/>
  <c r="BK117" i="9"/>
  <c r="J117" i="9"/>
  <c r="BE117" i="9"/>
  <c r="BI116" i="9"/>
  <c r="BH116" i="9"/>
  <c r="BG116" i="9"/>
  <c r="BF116" i="9"/>
  <c r="T116" i="9"/>
  <c r="T115" i="9"/>
  <c r="R116" i="9"/>
  <c r="R115" i="9"/>
  <c r="P116" i="9"/>
  <c r="P115" i="9"/>
  <c r="BK116" i="9"/>
  <c r="BK115" i="9"/>
  <c r="J115" i="9"/>
  <c r="J116" i="9"/>
  <c r="BE116" i="9"/>
  <c r="J69" i="9"/>
  <c r="BI114" i="9"/>
  <c r="BH114" i="9"/>
  <c r="BG114" i="9"/>
  <c r="BF114" i="9"/>
  <c r="T114" i="9"/>
  <c r="R114" i="9"/>
  <c r="P114" i="9"/>
  <c r="BK114" i="9"/>
  <c r="J114" i="9"/>
  <c r="BE114" i="9"/>
  <c r="BI113" i="9"/>
  <c r="BH113" i="9"/>
  <c r="BG113" i="9"/>
  <c r="BF113" i="9"/>
  <c r="T113" i="9"/>
  <c r="R113" i="9"/>
  <c r="P113" i="9"/>
  <c r="BK113" i="9"/>
  <c r="J113" i="9"/>
  <c r="BE113" i="9"/>
  <c r="BI112" i="9"/>
  <c r="BH112" i="9"/>
  <c r="BG112" i="9"/>
  <c r="BF112" i="9"/>
  <c r="T112" i="9"/>
  <c r="R112" i="9"/>
  <c r="P112" i="9"/>
  <c r="BK112" i="9"/>
  <c r="J112" i="9"/>
  <c r="BE112" i="9"/>
  <c r="BI111" i="9"/>
  <c r="BH111" i="9"/>
  <c r="BG111" i="9"/>
  <c r="BF111" i="9"/>
  <c r="T111" i="9"/>
  <c r="R111" i="9"/>
  <c r="P111" i="9"/>
  <c r="BK111" i="9"/>
  <c r="J111" i="9"/>
  <c r="BE111" i="9"/>
  <c r="BI110" i="9"/>
  <c r="BH110" i="9"/>
  <c r="BG110" i="9"/>
  <c r="BF110" i="9"/>
  <c r="T110" i="9"/>
  <c r="R110" i="9"/>
  <c r="P110" i="9"/>
  <c r="BK110" i="9"/>
  <c r="J110" i="9"/>
  <c r="BE110" i="9"/>
  <c r="BI109" i="9"/>
  <c r="BH109" i="9"/>
  <c r="BG109" i="9"/>
  <c r="BF109" i="9"/>
  <c r="T109" i="9"/>
  <c r="R109" i="9"/>
  <c r="P109" i="9"/>
  <c r="BK109" i="9"/>
  <c r="J109" i="9"/>
  <c r="BE109" i="9"/>
  <c r="BI108" i="9"/>
  <c r="BH108" i="9"/>
  <c r="BG108" i="9"/>
  <c r="BF108" i="9"/>
  <c r="T108" i="9"/>
  <c r="R108" i="9"/>
  <c r="P108" i="9"/>
  <c r="BK108" i="9"/>
  <c r="J108" i="9"/>
  <c r="BE108" i="9"/>
  <c r="BI107" i="9"/>
  <c r="BH107" i="9"/>
  <c r="BG107" i="9"/>
  <c r="BF107" i="9"/>
  <c r="T107" i="9"/>
  <c r="R107" i="9"/>
  <c r="P107" i="9"/>
  <c r="BK107" i="9"/>
  <c r="J107" i="9"/>
  <c r="BE107" i="9"/>
  <c r="BI106" i="9"/>
  <c r="BH106" i="9"/>
  <c r="BG106" i="9"/>
  <c r="BF106" i="9"/>
  <c r="T106" i="9"/>
  <c r="R106" i="9"/>
  <c r="P106" i="9"/>
  <c r="BK106" i="9"/>
  <c r="J106" i="9"/>
  <c r="BE106" i="9"/>
  <c r="BI105" i="9"/>
  <c r="BH105" i="9"/>
  <c r="BG105" i="9"/>
  <c r="BF105" i="9"/>
  <c r="T105" i="9"/>
  <c r="R105" i="9"/>
  <c r="P105" i="9"/>
  <c r="BK105" i="9"/>
  <c r="J105" i="9"/>
  <c r="BE105" i="9"/>
  <c r="BI104" i="9"/>
  <c r="BH104" i="9"/>
  <c r="BG104" i="9"/>
  <c r="BF104" i="9"/>
  <c r="T104" i="9"/>
  <c r="R104" i="9"/>
  <c r="P104" i="9"/>
  <c r="BK104" i="9"/>
  <c r="J104" i="9"/>
  <c r="BE104" i="9"/>
  <c r="BI103" i="9"/>
  <c r="BH103" i="9"/>
  <c r="BG103" i="9"/>
  <c r="BF103" i="9"/>
  <c r="T103" i="9"/>
  <c r="R103" i="9"/>
  <c r="P103" i="9"/>
  <c r="BK103" i="9"/>
  <c r="J103" i="9"/>
  <c r="BE103" i="9"/>
  <c r="BI102" i="9"/>
  <c r="F41" i="9"/>
  <c r="BD65" i="1"/>
  <c r="BH102" i="9"/>
  <c r="F40" i="9"/>
  <c r="BC65" i="1"/>
  <c r="BG102" i="9"/>
  <c r="F39" i="9"/>
  <c r="BB65" i="1"/>
  <c r="BF102" i="9"/>
  <c r="J38" i="9"/>
  <c r="AW65" i="1"/>
  <c r="F38" i="9"/>
  <c r="BA65" i="1"/>
  <c r="T102" i="9"/>
  <c r="T101" i="9"/>
  <c r="T100" i="9"/>
  <c r="R102" i="9"/>
  <c r="R101" i="9"/>
  <c r="R100" i="9"/>
  <c r="P102" i="9"/>
  <c r="P101" i="9"/>
  <c r="P100" i="9"/>
  <c r="AU65" i="1"/>
  <c r="BK102" i="9"/>
  <c r="BK101" i="9"/>
  <c r="J101" i="9"/>
  <c r="BK100" i="9"/>
  <c r="J100" i="9"/>
  <c r="J67" i="9"/>
  <c r="J34" i="9"/>
  <c r="AG65" i="1"/>
  <c r="J102" i="9"/>
  <c r="BE102" i="9"/>
  <c r="J37" i="9"/>
  <c r="AV65" i="1"/>
  <c r="F37" i="9"/>
  <c r="AZ65" i="1"/>
  <c r="J68" i="9"/>
  <c r="F94" i="9"/>
  <c r="E92" i="9"/>
  <c r="F60" i="9"/>
  <c r="E58" i="9"/>
  <c r="J43" i="9"/>
  <c r="J28" i="9"/>
  <c r="E28" i="9"/>
  <c r="J97" i="9"/>
  <c r="J63" i="9"/>
  <c r="J27" i="9"/>
  <c r="J25" i="9"/>
  <c r="E25" i="9"/>
  <c r="J96" i="9"/>
  <c r="J62" i="9"/>
  <c r="J24" i="9"/>
  <c r="J22" i="9"/>
  <c r="E22" i="9"/>
  <c r="F97" i="9"/>
  <c r="F63" i="9"/>
  <c r="J21" i="9"/>
  <c r="J19" i="9"/>
  <c r="E19" i="9"/>
  <c r="F96" i="9"/>
  <c r="F62" i="9"/>
  <c r="J18" i="9"/>
  <c r="J16" i="9"/>
  <c r="J94" i="9"/>
  <c r="J60" i="9"/>
  <c r="E7" i="9"/>
  <c r="E86" i="9"/>
  <c r="E52" i="9"/>
  <c r="J41" i="8"/>
  <c r="J40" i="8"/>
  <c r="AY64" i="1"/>
  <c r="J39" i="8"/>
  <c r="AX64" i="1"/>
  <c r="BI176" i="8"/>
  <c r="BH176" i="8"/>
  <c r="BG176" i="8"/>
  <c r="BF176" i="8"/>
  <c r="T176" i="8"/>
  <c r="R176" i="8"/>
  <c r="P176" i="8"/>
  <c r="BK176" i="8"/>
  <c r="J176" i="8"/>
  <c r="BE176" i="8"/>
  <c r="BI171" i="8"/>
  <c r="BH171" i="8"/>
  <c r="BG171" i="8"/>
  <c r="BF171" i="8"/>
  <c r="T171" i="8"/>
  <c r="R171" i="8"/>
  <c r="P171" i="8"/>
  <c r="BK171" i="8"/>
  <c r="J171" i="8"/>
  <c r="BE171" i="8"/>
  <c r="BI166" i="8"/>
  <c r="BH166" i="8"/>
  <c r="BG166" i="8"/>
  <c r="BF166" i="8"/>
  <c r="T166" i="8"/>
  <c r="R166" i="8"/>
  <c r="P166" i="8"/>
  <c r="BK166" i="8"/>
  <c r="J166" i="8"/>
  <c r="BE166" i="8"/>
  <c r="BI161" i="8"/>
  <c r="BH161" i="8"/>
  <c r="BG161" i="8"/>
  <c r="BF161" i="8"/>
  <c r="T161" i="8"/>
  <c r="R161" i="8"/>
  <c r="P161" i="8"/>
  <c r="BK161" i="8"/>
  <c r="J161" i="8"/>
  <c r="BE161" i="8"/>
  <c r="BI155" i="8"/>
  <c r="BH155" i="8"/>
  <c r="BG155" i="8"/>
  <c r="BF155" i="8"/>
  <c r="T155" i="8"/>
  <c r="T154" i="8"/>
  <c r="R155" i="8"/>
  <c r="R154" i="8"/>
  <c r="P155" i="8"/>
  <c r="P154" i="8"/>
  <c r="BK155" i="8"/>
  <c r="BK154" i="8"/>
  <c r="J154" i="8"/>
  <c r="J155" i="8"/>
  <c r="BE155" i="8"/>
  <c r="J70" i="8"/>
  <c r="BI153" i="8"/>
  <c r="BH153" i="8"/>
  <c r="BG153" i="8"/>
  <c r="BF153" i="8"/>
  <c r="T153" i="8"/>
  <c r="R153" i="8"/>
  <c r="P153" i="8"/>
  <c r="BK153" i="8"/>
  <c r="J153" i="8"/>
  <c r="BE153" i="8"/>
  <c r="BI152" i="8"/>
  <c r="BH152" i="8"/>
  <c r="BG152" i="8"/>
  <c r="BF152" i="8"/>
  <c r="T152" i="8"/>
  <c r="R152" i="8"/>
  <c r="P152" i="8"/>
  <c r="BK152" i="8"/>
  <c r="J152" i="8"/>
  <c r="BE152" i="8"/>
  <c r="BI151" i="8"/>
  <c r="BH151" i="8"/>
  <c r="BG151" i="8"/>
  <c r="BF151" i="8"/>
  <c r="T151" i="8"/>
  <c r="R151" i="8"/>
  <c r="P151" i="8"/>
  <c r="BK151" i="8"/>
  <c r="J151" i="8"/>
  <c r="BE151" i="8"/>
  <c r="BI150" i="8"/>
  <c r="BH150" i="8"/>
  <c r="BG150" i="8"/>
  <c r="BF150" i="8"/>
  <c r="T150" i="8"/>
  <c r="R150" i="8"/>
  <c r="P150" i="8"/>
  <c r="BK150" i="8"/>
  <c r="J150" i="8"/>
  <c r="BE150" i="8"/>
  <c r="BI149" i="8"/>
  <c r="BH149" i="8"/>
  <c r="BG149" i="8"/>
  <c r="BF149" i="8"/>
  <c r="T149" i="8"/>
  <c r="R149" i="8"/>
  <c r="P149" i="8"/>
  <c r="BK149" i="8"/>
  <c r="J149" i="8"/>
  <c r="BE149" i="8"/>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R142" i="8"/>
  <c r="P142" i="8"/>
  <c r="BK142" i="8"/>
  <c r="J142" i="8"/>
  <c r="BE142" i="8"/>
  <c r="BI141" i="8"/>
  <c r="BH141" i="8"/>
  <c r="BG141" i="8"/>
  <c r="BF141" i="8"/>
  <c r="T141" i="8"/>
  <c r="R141" i="8"/>
  <c r="P141" i="8"/>
  <c r="BK141" i="8"/>
  <c r="J141" i="8"/>
  <c r="BE141" i="8"/>
  <c r="BI140" i="8"/>
  <c r="BH140" i="8"/>
  <c r="BG140" i="8"/>
  <c r="BF140" i="8"/>
  <c r="T140" i="8"/>
  <c r="R140" i="8"/>
  <c r="P140" i="8"/>
  <c r="BK140" i="8"/>
  <c r="J140" i="8"/>
  <c r="BE140" i="8"/>
  <c r="BI139" i="8"/>
  <c r="BH139" i="8"/>
  <c r="BG139" i="8"/>
  <c r="BF139" i="8"/>
  <c r="T139" i="8"/>
  <c r="R139" i="8"/>
  <c r="P139" i="8"/>
  <c r="BK139" i="8"/>
  <c r="J139" i="8"/>
  <c r="BE139" i="8"/>
  <c r="BI138" i="8"/>
  <c r="BH138" i="8"/>
  <c r="BG138" i="8"/>
  <c r="BF138" i="8"/>
  <c r="T138" i="8"/>
  <c r="R138" i="8"/>
  <c r="P138" i="8"/>
  <c r="BK138" i="8"/>
  <c r="J138" i="8"/>
  <c r="BE138" i="8"/>
  <c r="BI137" i="8"/>
  <c r="BH137" i="8"/>
  <c r="BG137" i="8"/>
  <c r="BF137" i="8"/>
  <c r="T137" i="8"/>
  <c r="R137" i="8"/>
  <c r="P137" i="8"/>
  <c r="BK137" i="8"/>
  <c r="J137" i="8"/>
  <c r="BE137" i="8"/>
  <c r="BI136" i="8"/>
  <c r="BH136" i="8"/>
  <c r="BG136" i="8"/>
  <c r="BF136" i="8"/>
  <c r="T136" i="8"/>
  <c r="R136" i="8"/>
  <c r="P136" i="8"/>
  <c r="BK136" i="8"/>
  <c r="J136" i="8"/>
  <c r="BE136" i="8"/>
  <c r="BI135" i="8"/>
  <c r="BH135" i="8"/>
  <c r="BG135" i="8"/>
  <c r="BF135" i="8"/>
  <c r="T135" i="8"/>
  <c r="R135" i="8"/>
  <c r="P135" i="8"/>
  <c r="BK135" i="8"/>
  <c r="J135" i="8"/>
  <c r="BE135" i="8"/>
  <c r="BI132" i="8"/>
  <c r="BH132" i="8"/>
  <c r="BG132" i="8"/>
  <c r="BF132" i="8"/>
  <c r="T132" i="8"/>
  <c r="R132" i="8"/>
  <c r="P132" i="8"/>
  <c r="BK132" i="8"/>
  <c r="J132" i="8"/>
  <c r="BE132" i="8"/>
  <c r="BI127" i="8"/>
  <c r="BH127" i="8"/>
  <c r="BG127" i="8"/>
  <c r="BF127" i="8"/>
  <c r="T127" i="8"/>
  <c r="R127" i="8"/>
  <c r="P127" i="8"/>
  <c r="BK127" i="8"/>
  <c r="J127" i="8"/>
  <c r="BE127" i="8"/>
  <c r="BI124" i="8"/>
  <c r="BH124" i="8"/>
  <c r="BG124" i="8"/>
  <c r="BF124" i="8"/>
  <c r="T124" i="8"/>
  <c r="R124" i="8"/>
  <c r="P124" i="8"/>
  <c r="BK124" i="8"/>
  <c r="J124" i="8"/>
  <c r="BE124" i="8"/>
  <c r="BI121" i="8"/>
  <c r="BH121" i="8"/>
  <c r="BG121" i="8"/>
  <c r="BF121" i="8"/>
  <c r="T121" i="8"/>
  <c r="R121" i="8"/>
  <c r="P121" i="8"/>
  <c r="BK121" i="8"/>
  <c r="J121" i="8"/>
  <c r="BE121" i="8"/>
  <c r="BI116" i="8"/>
  <c r="BH116" i="8"/>
  <c r="BG116" i="8"/>
  <c r="BF116" i="8"/>
  <c r="T116" i="8"/>
  <c r="R116" i="8"/>
  <c r="P116" i="8"/>
  <c r="BK116" i="8"/>
  <c r="J116" i="8"/>
  <c r="BE116" i="8"/>
  <c r="BI113" i="8"/>
  <c r="BH113" i="8"/>
  <c r="BG113" i="8"/>
  <c r="BF113" i="8"/>
  <c r="T113" i="8"/>
  <c r="R113" i="8"/>
  <c r="P113" i="8"/>
  <c r="BK113" i="8"/>
  <c r="J113" i="8"/>
  <c r="BE113" i="8"/>
  <c r="BI109" i="8"/>
  <c r="BH109" i="8"/>
  <c r="BG109" i="8"/>
  <c r="BF109" i="8"/>
  <c r="T109" i="8"/>
  <c r="R109" i="8"/>
  <c r="P109" i="8"/>
  <c r="BK109" i="8"/>
  <c r="J109" i="8"/>
  <c r="BE109" i="8"/>
  <c r="BI106" i="8"/>
  <c r="BH106" i="8"/>
  <c r="BG106" i="8"/>
  <c r="BF106" i="8"/>
  <c r="T106" i="8"/>
  <c r="R106" i="8"/>
  <c r="P106" i="8"/>
  <c r="BK106" i="8"/>
  <c r="J106" i="8"/>
  <c r="BE106" i="8"/>
  <c r="BI103" i="8"/>
  <c r="BH103" i="8"/>
  <c r="BG103" i="8"/>
  <c r="BF103" i="8"/>
  <c r="T103" i="8"/>
  <c r="T102" i="8"/>
  <c r="R103" i="8"/>
  <c r="R102" i="8"/>
  <c r="P103" i="8"/>
  <c r="P102" i="8"/>
  <c r="BK103" i="8"/>
  <c r="BK102" i="8"/>
  <c r="J102" i="8"/>
  <c r="J103" i="8"/>
  <c r="BE103" i="8"/>
  <c r="J69" i="8"/>
  <c r="BI99" i="8"/>
  <c r="BH99" i="8"/>
  <c r="BG99" i="8"/>
  <c r="BF99" i="8"/>
  <c r="T99" i="8"/>
  <c r="R99" i="8"/>
  <c r="P99" i="8"/>
  <c r="BK99" i="8"/>
  <c r="J99" i="8"/>
  <c r="BE99" i="8"/>
  <c r="BI96" i="8"/>
  <c r="F41" i="8"/>
  <c r="BD64" i="1"/>
  <c r="BH96" i="8"/>
  <c r="F40" i="8"/>
  <c r="BC64" i="1"/>
  <c r="BG96" i="8"/>
  <c r="F39" i="8"/>
  <c r="BB64" i="1"/>
  <c r="BF96" i="8"/>
  <c r="J38" i="8"/>
  <c r="AW64" i="1"/>
  <c r="F38" i="8"/>
  <c r="BA64" i="1"/>
  <c r="T96" i="8"/>
  <c r="T95" i="8"/>
  <c r="T94" i="8"/>
  <c r="R96" i="8"/>
  <c r="R95" i="8"/>
  <c r="R94" i="8"/>
  <c r="P96" i="8"/>
  <c r="P95" i="8"/>
  <c r="P94" i="8"/>
  <c r="AU64" i="1"/>
  <c r="BK96" i="8"/>
  <c r="BK95" i="8"/>
  <c r="J95" i="8"/>
  <c r="BK94" i="8"/>
  <c r="J94" i="8"/>
  <c r="J67" i="8"/>
  <c r="J34" i="8"/>
  <c r="AG64" i="1"/>
  <c r="J96" i="8"/>
  <c r="BE96" i="8"/>
  <c r="J37" i="8"/>
  <c r="AV64" i="1"/>
  <c r="F37" i="8"/>
  <c r="AZ64" i="1"/>
  <c r="J68" i="8"/>
  <c r="F88" i="8"/>
  <c r="E86" i="8"/>
  <c r="F60" i="8"/>
  <c r="E58" i="8"/>
  <c r="J43" i="8"/>
  <c r="J28" i="8"/>
  <c r="E28" i="8"/>
  <c r="J91" i="8"/>
  <c r="J63" i="8"/>
  <c r="J27" i="8"/>
  <c r="J25" i="8"/>
  <c r="E25" i="8"/>
  <c r="J90" i="8"/>
  <c r="J62" i="8"/>
  <c r="J24" i="8"/>
  <c r="J22" i="8"/>
  <c r="E22" i="8"/>
  <c r="F91" i="8"/>
  <c r="F63" i="8"/>
  <c r="J21" i="8"/>
  <c r="J19" i="8"/>
  <c r="E19" i="8"/>
  <c r="F90" i="8"/>
  <c r="F62" i="8"/>
  <c r="J18" i="8"/>
  <c r="J16" i="8"/>
  <c r="J88" i="8"/>
  <c r="J60" i="8"/>
  <c r="E7" i="8"/>
  <c r="E80" i="8"/>
  <c r="E52" i="8"/>
  <c r="J41" i="7"/>
  <c r="J40" i="7"/>
  <c r="AY63" i="1"/>
  <c r="J39" i="7"/>
  <c r="AX63" i="1"/>
  <c r="BI132" i="7"/>
  <c r="BH132" i="7"/>
  <c r="BG132" i="7"/>
  <c r="BF132" i="7"/>
  <c r="T132" i="7"/>
  <c r="R132" i="7"/>
  <c r="P132" i="7"/>
  <c r="BK132" i="7"/>
  <c r="J132" i="7"/>
  <c r="BE132" i="7"/>
  <c r="BI130" i="7"/>
  <c r="BH130" i="7"/>
  <c r="BG130" i="7"/>
  <c r="BF130" i="7"/>
  <c r="T130" i="7"/>
  <c r="R130" i="7"/>
  <c r="P130" i="7"/>
  <c r="BK130" i="7"/>
  <c r="J130" i="7"/>
  <c r="BE130" i="7"/>
  <c r="BI128" i="7"/>
  <c r="BH128" i="7"/>
  <c r="BG128" i="7"/>
  <c r="BF128" i="7"/>
  <c r="T128" i="7"/>
  <c r="R128" i="7"/>
  <c r="P128" i="7"/>
  <c r="BK128" i="7"/>
  <c r="J128" i="7"/>
  <c r="BE128" i="7"/>
  <c r="BI126" i="7"/>
  <c r="BH126" i="7"/>
  <c r="BG126" i="7"/>
  <c r="BF126" i="7"/>
  <c r="T126" i="7"/>
  <c r="R126" i="7"/>
  <c r="P126" i="7"/>
  <c r="BK126" i="7"/>
  <c r="J126" i="7"/>
  <c r="BE126" i="7"/>
  <c r="BI124" i="7"/>
  <c r="BH124" i="7"/>
  <c r="BG124" i="7"/>
  <c r="BF124" i="7"/>
  <c r="T124" i="7"/>
  <c r="R124" i="7"/>
  <c r="P124" i="7"/>
  <c r="BK124" i="7"/>
  <c r="J124" i="7"/>
  <c r="BE124" i="7"/>
  <c r="BI122" i="7"/>
  <c r="BH122" i="7"/>
  <c r="BG122" i="7"/>
  <c r="BF122" i="7"/>
  <c r="T122" i="7"/>
  <c r="R122" i="7"/>
  <c r="P122" i="7"/>
  <c r="BK122" i="7"/>
  <c r="J122" i="7"/>
  <c r="BE122" i="7"/>
  <c r="BI120" i="7"/>
  <c r="BH120" i="7"/>
  <c r="BG120" i="7"/>
  <c r="BF120" i="7"/>
  <c r="T120" i="7"/>
  <c r="R120" i="7"/>
  <c r="P120" i="7"/>
  <c r="BK120" i="7"/>
  <c r="J120" i="7"/>
  <c r="BE120" i="7"/>
  <c r="BI118" i="7"/>
  <c r="BH118" i="7"/>
  <c r="BG118" i="7"/>
  <c r="BF118" i="7"/>
  <c r="T118" i="7"/>
  <c r="R118" i="7"/>
  <c r="P118" i="7"/>
  <c r="BK118" i="7"/>
  <c r="J118" i="7"/>
  <c r="BE118" i="7"/>
  <c r="BI116" i="7"/>
  <c r="BH116" i="7"/>
  <c r="BG116" i="7"/>
  <c r="BF116" i="7"/>
  <c r="T116" i="7"/>
  <c r="R116" i="7"/>
  <c r="P116" i="7"/>
  <c r="BK116" i="7"/>
  <c r="J116" i="7"/>
  <c r="BE116" i="7"/>
  <c r="BI114" i="7"/>
  <c r="BH114" i="7"/>
  <c r="BG114" i="7"/>
  <c r="BF114" i="7"/>
  <c r="T114" i="7"/>
  <c r="R114" i="7"/>
  <c r="P114" i="7"/>
  <c r="BK114" i="7"/>
  <c r="J114" i="7"/>
  <c r="BE114" i="7"/>
  <c r="BI112" i="7"/>
  <c r="BH112" i="7"/>
  <c r="BG112" i="7"/>
  <c r="BF112" i="7"/>
  <c r="T112" i="7"/>
  <c r="R112" i="7"/>
  <c r="P112" i="7"/>
  <c r="BK112" i="7"/>
  <c r="J112" i="7"/>
  <c r="BE112" i="7"/>
  <c r="BI110" i="7"/>
  <c r="BH110" i="7"/>
  <c r="BG110" i="7"/>
  <c r="BF110" i="7"/>
  <c r="T110" i="7"/>
  <c r="R110" i="7"/>
  <c r="P110" i="7"/>
  <c r="BK110" i="7"/>
  <c r="J110" i="7"/>
  <c r="BE110" i="7"/>
  <c r="BI108" i="7"/>
  <c r="BH108" i="7"/>
  <c r="BG108" i="7"/>
  <c r="BF108" i="7"/>
  <c r="T108" i="7"/>
  <c r="R108" i="7"/>
  <c r="P108" i="7"/>
  <c r="BK108" i="7"/>
  <c r="J108" i="7"/>
  <c r="BE108" i="7"/>
  <c r="BI106" i="7"/>
  <c r="BH106" i="7"/>
  <c r="BG106" i="7"/>
  <c r="BF106" i="7"/>
  <c r="T106" i="7"/>
  <c r="R106" i="7"/>
  <c r="P106" i="7"/>
  <c r="BK106" i="7"/>
  <c r="J106" i="7"/>
  <c r="BE106" i="7"/>
  <c r="BI104" i="7"/>
  <c r="BH104" i="7"/>
  <c r="BG104" i="7"/>
  <c r="BF104" i="7"/>
  <c r="T104" i="7"/>
  <c r="R104" i="7"/>
  <c r="P104" i="7"/>
  <c r="BK104" i="7"/>
  <c r="J104" i="7"/>
  <c r="BE104" i="7"/>
  <c r="BI102" i="7"/>
  <c r="BH102" i="7"/>
  <c r="BG102" i="7"/>
  <c r="BF102" i="7"/>
  <c r="T102" i="7"/>
  <c r="R102" i="7"/>
  <c r="P102" i="7"/>
  <c r="BK102" i="7"/>
  <c r="J102" i="7"/>
  <c r="BE102" i="7"/>
  <c r="BI100" i="7"/>
  <c r="BH100" i="7"/>
  <c r="BG100" i="7"/>
  <c r="BF100" i="7"/>
  <c r="T100" i="7"/>
  <c r="R100" i="7"/>
  <c r="P100" i="7"/>
  <c r="BK100" i="7"/>
  <c r="J100" i="7"/>
  <c r="BE100" i="7"/>
  <c r="BI98" i="7"/>
  <c r="BH98" i="7"/>
  <c r="BG98" i="7"/>
  <c r="BF98" i="7"/>
  <c r="T98" i="7"/>
  <c r="R98" i="7"/>
  <c r="P98" i="7"/>
  <c r="BK98" i="7"/>
  <c r="J98" i="7"/>
  <c r="BE98" i="7"/>
  <c r="BI96" i="7"/>
  <c r="BH96" i="7"/>
  <c r="BG96" i="7"/>
  <c r="BF96" i="7"/>
  <c r="T96" i="7"/>
  <c r="R96" i="7"/>
  <c r="P96" i="7"/>
  <c r="BK96" i="7"/>
  <c r="J96" i="7"/>
  <c r="BE96" i="7"/>
  <c r="BI94" i="7"/>
  <c r="F41" i="7"/>
  <c r="BD63" i="1"/>
  <c r="BH94" i="7"/>
  <c r="F40" i="7"/>
  <c r="BC63" i="1"/>
  <c r="BG94" i="7"/>
  <c r="F39" i="7"/>
  <c r="BB63" i="1"/>
  <c r="BF94" i="7"/>
  <c r="J38" i="7"/>
  <c r="AW63" i="1"/>
  <c r="F38" i="7"/>
  <c r="BA63" i="1"/>
  <c r="T94" i="7"/>
  <c r="T93" i="7"/>
  <c r="T92" i="7"/>
  <c r="R94" i="7"/>
  <c r="R93" i="7"/>
  <c r="R92" i="7"/>
  <c r="P94" i="7"/>
  <c r="P93" i="7"/>
  <c r="P92" i="7"/>
  <c r="AU63" i="1"/>
  <c r="BK94" i="7"/>
  <c r="BK93" i="7"/>
  <c r="J93" i="7"/>
  <c r="BK92" i="7"/>
  <c r="J92" i="7"/>
  <c r="J67" i="7"/>
  <c r="J34" i="7"/>
  <c r="AG63" i="1"/>
  <c r="J94" i="7"/>
  <c r="BE94" i="7"/>
  <c r="J37" i="7"/>
  <c r="AV63" i="1"/>
  <c r="F37" i="7"/>
  <c r="AZ63" i="1"/>
  <c r="J68" i="7"/>
  <c r="F86" i="7"/>
  <c r="E84" i="7"/>
  <c r="F60" i="7"/>
  <c r="E58" i="7"/>
  <c r="J43" i="7"/>
  <c r="J28" i="7"/>
  <c r="E28" i="7"/>
  <c r="J89" i="7"/>
  <c r="J63" i="7"/>
  <c r="J27" i="7"/>
  <c r="J25" i="7"/>
  <c r="E25" i="7"/>
  <c r="J88" i="7"/>
  <c r="J62" i="7"/>
  <c r="J24" i="7"/>
  <c r="J22" i="7"/>
  <c r="E22" i="7"/>
  <c r="F89" i="7"/>
  <c r="F63" i="7"/>
  <c r="J21" i="7"/>
  <c r="J19" i="7"/>
  <c r="E19" i="7"/>
  <c r="F88" i="7"/>
  <c r="F62" i="7"/>
  <c r="J18" i="7"/>
  <c r="J16" i="7"/>
  <c r="J86" i="7"/>
  <c r="J60" i="7"/>
  <c r="E7" i="7"/>
  <c r="E78" i="7"/>
  <c r="E52" i="7"/>
  <c r="J41" i="6"/>
  <c r="J40" i="6"/>
  <c r="AY62" i="1"/>
  <c r="J39" i="6"/>
  <c r="AX62" i="1"/>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1" i="6"/>
  <c r="BH111" i="6"/>
  <c r="BG111" i="6"/>
  <c r="BF111" i="6"/>
  <c r="T111" i="6"/>
  <c r="R111" i="6"/>
  <c r="P111" i="6"/>
  <c r="BK111" i="6"/>
  <c r="J111" i="6"/>
  <c r="BE111"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R98" i="6"/>
  <c r="P98" i="6"/>
  <c r="BK98" i="6"/>
  <c r="J98" i="6"/>
  <c r="BE98" i="6"/>
  <c r="BI97" i="6"/>
  <c r="BH97" i="6"/>
  <c r="BG97" i="6"/>
  <c r="BF97" i="6"/>
  <c r="T97" i="6"/>
  <c r="R97" i="6"/>
  <c r="P97" i="6"/>
  <c r="BK97" i="6"/>
  <c r="J97" i="6"/>
  <c r="BE97" i="6"/>
  <c r="BI96" i="6"/>
  <c r="BH96" i="6"/>
  <c r="BG96" i="6"/>
  <c r="BF96" i="6"/>
  <c r="T96" i="6"/>
  <c r="R96" i="6"/>
  <c r="P96" i="6"/>
  <c r="BK96" i="6"/>
  <c r="J96" i="6"/>
  <c r="BE96" i="6"/>
  <c r="BI95" i="6"/>
  <c r="BH95" i="6"/>
  <c r="BG95" i="6"/>
  <c r="BF95" i="6"/>
  <c r="T95" i="6"/>
  <c r="R95" i="6"/>
  <c r="P95" i="6"/>
  <c r="BK95" i="6"/>
  <c r="J95" i="6"/>
  <c r="BE95" i="6"/>
  <c r="BI94" i="6"/>
  <c r="F41" i="6"/>
  <c r="BD62" i="1"/>
  <c r="BH94" i="6"/>
  <c r="F40" i="6"/>
  <c r="BC62" i="1"/>
  <c r="BG94" i="6"/>
  <c r="F39" i="6"/>
  <c r="BB62" i="1"/>
  <c r="BF94" i="6"/>
  <c r="J38" i="6"/>
  <c r="AW62" i="1"/>
  <c r="F38" i="6"/>
  <c r="BA62" i="1"/>
  <c r="T94" i="6"/>
  <c r="T93" i="6"/>
  <c r="T92" i="6"/>
  <c r="R94" i="6"/>
  <c r="R93" i="6"/>
  <c r="R92" i="6"/>
  <c r="P94" i="6"/>
  <c r="P93" i="6"/>
  <c r="P92" i="6"/>
  <c r="AU62" i="1"/>
  <c r="BK94" i="6"/>
  <c r="BK93" i="6"/>
  <c r="J93" i="6"/>
  <c r="BK92" i="6"/>
  <c r="J92" i="6"/>
  <c r="J67" i="6"/>
  <c r="J34" i="6"/>
  <c r="AG62" i="1"/>
  <c r="J94" i="6"/>
  <c r="BE94" i="6"/>
  <c r="J37" i="6"/>
  <c r="AV62" i="1"/>
  <c r="F37" i="6"/>
  <c r="AZ62" i="1"/>
  <c r="J68" i="6"/>
  <c r="F86" i="6"/>
  <c r="E84" i="6"/>
  <c r="F60" i="6"/>
  <c r="E58" i="6"/>
  <c r="J43" i="6"/>
  <c r="J28" i="6"/>
  <c r="E28" i="6"/>
  <c r="J89" i="6"/>
  <c r="J63" i="6"/>
  <c r="J27" i="6"/>
  <c r="J25" i="6"/>
  <c r="E25" i="6"/>
  <c r="J88" i="6"/>
  <c r="J62" i="6"/>
  <c r="J24" i="6"/>
  <c r="J22" i="6"/>
  <c r="E22" i="6"/>
  <c r="F89" i="6"/>
  <c r="F63" i="6"/>
  <c r="J21" i="6"/>
  <c r="J19" i="6"/>
  <c r="E19" i="6"/>
  <c r="F88" i="6"/>
  <c r="F62" i="6"/>
  <c r="J18" i="6"/>
  <c r="J16" i="6"/>
  <c r="J86" i="6"/>
  <c r="J60" i="6"/>
  <c r="E7" i="6"/>
  <c r="E78" i="6"/>
  <c r="E52" i="6"/>
  <c r="J41" i="5"/>
  <c r="J40" i="5"/>
  <c r="AY61" i="1"/>
  <c r="J39" i="5"/>
  <c r="AX61" i="1"/>
  <c r="BI208" i="5"/>
  <c r="BH208" i="5"/>
  <c r="BG208" i="5"/>
  <c r="BF208" i="5"/>
  <c r="T208" i="5"/>
  <c r="R208" i="5"/>
  <c r="P208" i="5"/>
  <c r="BK208" i="5"/>
  <c r="J208" i="5"/>
  <c r="BE208" i="5"/>
  <c r="BI207" i="5"/>
  <c r="BH207" i="5"/>
  <c r="BG207" i="5"/>
  <c r="BF207" i="5"/>
  <c r="T207" i="5"/>
  <c r="R207" i="5"/>
  <c r="P207" i="5"/>
  <c r="BK207" i="5"/>
  <c r="J207" i="5"/>
  <c r="BE207" i="5"/>
  <c r="BI206" i="5"/>
  <c r="BH206" i="5"/>
  <c r="BG206" i="5"/>
  <c r="BF206" i="5"/>
  <c r="T206" i="5"/>
  <c r="T205" i="5"/>
  <c r="R206" i="5"/>
  <c r="R205" i="5"/>
  <c r="P206" i="5"/>
  <c r="P205" i="5"/>
  <c r="BK206" i="5"/>
  <c r="BK205" i="5"/>
  <c r="J205" i="5"/>
  <c r="J206" i="5"/>
  <c r="BE206" i="5"/>
  <c r="J72" i="5"/>
  <c r="BI203" i="5"/>
  <c r="BH203" i="5"/>
  <c r="BG203" i="5"/>
  <c r="BF203" i="5"/>
  <c r="T203" i="5"/>
  <c r="R203" i="5"/>
  <c r="P203" i="5"/>
  <c r="BK203" i="5"/>
  <c r="J203" i="5"/>
  <c r="BE203" i="5"/>
  <c r="BI201" i="5"/>
  <c r="BH201" i="5"/>
  <c r="BG201" i="5"/>
  <c r="BF201" i="5"/>
  <c r="T201" i="5"/>
  <c r="R201" i="5"/>
  <c r="P201" i="5"/>
  <c r="BK201" i="5"/>
  <c r="J201" i="5"/>
  <c r="BE201" i="5"/>
  <c r="BI199" i="5"/>
  <c r="BH199" i="5"/>
  <c r="BG199" i="5"/>
  <c r="BF199" i="5"/>
  <c r="T199" i="5"/>
  <c r="R199" i="5"/>
  <c r="P199" i="5"/>
  <c r="BK199" i="5"/>
  <c r="J199" i="5"/>
  <c r="BE199" i="5"/>
  <c r="BI197" i="5"/>
  <c r="BH197" i="5"/>
  <c r="BG197" i="5"/>
  <c r="BF197" i="5"/>
  <c r="T197" i="5"/>
  <c r="R197" i="5"/>
  <c r="P197" i="5"/>
  <c r="BK197" i="5"/>
  <c r="J197" i="5"/>
  <c r="BE197" i="5"/>
  <c r="BI195" i="5"/>
  <c r="BH195" i="5"/>
  <c r="BG195" i="5"/>
  <c r="BF195" i="5"/>
  <c r="T195" i="5"/>
  <c r="R195" i="5"/>
  <c r="P195" i="5"/>
  <c r="BK195" i="5"/>
  <c r="J195" i="5"/>
  <c r="BE195" i="5"/>
  <c r="BI193" i="5"/>
  <c r="BH193" i="5"/>
  <c r="BG193" i="5"/>
  <c r="BF193" i="5"/>
  <c r="T193" i="5"/>
  <c r="R193" i="5"/>
  <c r="P193" i="5"/>
  <c r="BK193" i="5"/>
  <c r="J193" i="5"/>
  <c r="BE193" i="5"/>
  <c r="BI191" i="5"/>
  <c r="BH191" i="5"/>
  <c r="BG191" i="5"/>
  <c r="BF191" i="5"/>
  <c r="T191" i="5"/>
  <c r="T190" i="5"/>
  <c r="R191" i="5"/>
  <c r="R190" i="5"/>
  <c r="P191" i="5"/>
  <c r="P190" i="5"/>
  <c r="BK191" i="5"/>
  <c r="BK190" i="5"/>
  <c r="J190" i="5"/>
  <c r="J191" i="5"/>
  <c r="BE191" i="5"/>
  <c r="J71" i="5"/>
  <c r="BI188" i="5"/>
  <c r="BH188" i="5"/>
  <c r="BG188" i="5"/>
  <c r="BF188" i="5"/>
  <c r="T188" i="5"/>
  <c r="R188" i="5"/>
  <c r="P188" i="5"/>
  <c r="BK188" i="5"/>
  <c r="J188" i="5"/>
  <c r="BE188" i="5"/>
  <c r="BI186" i="5"/>
  <c r="BH186" i="5"/>
  <c r="BG186" i="5"/>
  <c r="BF186" i="5"/>
  <c r="T186" i="5"/>
  <c r="R186" i="5"/>
  <c r="P186" i="5"/>
  <c r="BK186" i="5"/>
  <c r="J186" i="5"/>
  <c r="BE186" i="5"/>
  <c r="BI184" i="5"/>
  <c r="BH184" i="5"/>
  <c r="BG184" i="5"/>
  <c r="BF184" i="5"/>
  <c r="T184" i="5"/>
  <c r="R184" i="5"/>
  <c r="P184" i="5"/>
  <c r="BK184" i="5"/>
  <c r="J184" i="5"/>
  <c r="BE184" i="5"/>
  <c r="BI182" i="5"/>
  <c r="BH182" i="5"/>
  <c r="BG182" i="5"/>
  <c r="BF182" i="5"/>
  <c r="T182" i="5"/>
  <c r="T181" i="5"/>
  <c r="R182" i="5"/>
  <c r="R181" i="5"/>
  <c r="P182" i="5"/>
  <c r="P181" i="5"/>
  <c r="BK182" i="5"/>
  <c r="BK181" i="5"/>
  <c r="J181" i="5"/>
  <c r="J182" i="5"/>
  <c r="BE182" i="5"/>
  <c r="J70" i="5"/>
  <c r="BI179" i="5"/>
  <c r="BH179" i="5"/>
  <c r="BG179" i="5"/>
  <c r="BF179" i="5"/>
  <c r="T179" i="5"/>
  <c r="R179" i="5"/>
  <c r="P179" i="5"/>
  <c r="BK179" i="5"/>
  <c r="J179" i="5"/>
  <c r="BE179" i="5"/>
  <c r="BI177" i="5"/>
  <c r="BH177" i="5"/>
  <c r="BG177" i="5"/>
  <c r="BF177" i="5"/>
  <c r="T177" i="5"/>
  <c r="R177" i="5"/>
  <c r="P177" i="5"/>
  <c r="BK177" i="5"/>
  <c r="J177" i="5"/>
  <c r="BE177" i="5"/>
  <c r="BI175" i="5"/>
  <c r="BH175" i="5"/>
  <c r="BG175" i="5"/>
  <c r="BF175" i="5"/>
  <c r="T175" i="5"/>
  <c r="R175" i="5"/>
  <c r="P175" i="5"/>
  <c r="BK175" i="5"/>
  <c r="J175" i="5"/>
  <c r="BE175" i="5"/>
  <c r="BI173" i="5"/>
  <c r="BH173" i="5"/>
  <c r="BG173" i="5"/>
  <c r="BF173" i="5"/>
  <c r="T173" i="5"/>
  <c r="R173" i="5"/>
  <c r="P173" i="5"/>
  <c r="BK173" i="5"/>
  <c r="J173" i="5"/>
  <c r="BE173" i="5"/>
  <c r="BI171" i="5"/>
  <c r="BH171" i="5"/>
  <c r="BG171" i="5"/>
  <c r="BF171" i="5"/>
  <c r="T171" i="5"/>
  <c r="R171" i="5"/>
  <c r="P171" i="5"/>
  <c r="BK171" i="5"/>
  <c r="J171" i="5"/>
  <c r="BE171" i="5"/>
  <c r="BI169" i="5"/>
  <c r="BH169" i="5"/>
  <c r="BG169" i="5"/>
  <c r="BF169" i="5"/>
  <c r="T169" i="5"/>
  <c r="R169" i="5"/>
  <c r="P169" i="5"/>
  <c r="BK169" i="5"/>
  <c r="J169" i="5"/>
  <c r="BE169" i="5"/>
  <c r="BI167" i="5"/>
  <c r="BH167" i="5"/>
  <c r="BG167" i="5"/>
  <c r="BF167" i="5"/>
  <c r="T167" i="5"/>
  <c r="R167" i="5"/>
  <c r="P167" i="5"/>
  <c r="BK167" i="5"/>
  <c r="J167" i="5"/>
  <c r="BE167" i="5"/>
  <c r="BI165" i="5"/>
  <c r="BH165" i="5"/>
  <c r="BG165" i="5"/>
  <c r="BF165" i="5"/>
  <c r="T165" i="5"/>
  <c r="R165" i="5"/>
  <c r="P165" i="5"/>
  <c r="BK165" i="5"/>
  <c r="J165" i="5"/>
  <c r="BE165" i="5"/>
  <c r="BI163" i="5"/>
  <c r="BH163" i="5"/>
  <c r="BG163" i="5"/>
  <c r="BF163" i="5"/>
  <c r="T163" i="5"/>
  <c r="R163" i="5"/>
  <c r="P163" i="5"/>
  <c r="BK163" i="5"/>
  <c r="J163" i="5"/>
  <c r="BE163" i="5"/>
  <c r="BI161" i="5"/>
  <c r="BH161" i="5"/>
  <c r="BG161" i="5"/>
  <c r="BF161" i="5"/>
  <c r="T161" i="5"/>
  <c r="R161" i="5"/>
  <c r="P161" i="5"/>
  <c r="BK161" i="5"/>
  <c r="J161" i="5"/>
  <c r="BE161" i="5"/>
  <c r="BI159" i="5"/>
  <c r="BH159" i="5"/>
  <c r="BG159" i="5"/>
  <c r="BF159" i="5"/>
  <c r="T159" i="5"/>
  <c r="R159" i="5"/>
  <c r="P159" i="5"/>
  <c r="BK159" i="5"/>
  <c r="J159" i="5"/>
  <c r="BE159" i="5"/>
  <c r="BI157" i="5"/>
  <c r="BH157" i="5"/>
  <c r="BG157" i="5"/>
  <c r="BF157" i="5"/>
  <c r="T157" i="5"/>
  <c r="R157" i="5"/>
  <c r="P157" i="5"/>
  <c r="BK157" i="5"/>
  <c r="J157" i="5"/>
  <c r="BE157" i="5"/>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3" i="5"/>
  <c r="BH143" i="5"/>
  <c r="BG143" i="5"/>
  <c r="BF143" i="5"/>
  <c r="T143" i="5"/>
  <c r="R143" i="5"/>
  <c r="P143" i="5"/>
  <c r="BK143" i="5"/>
  <c r="J143" i="5"/>
  <c r="BE143" i="5"/>
  <c r="BI141" i="5"/>
  <c r="BH141" i="5"/>
  <c r="BG141" i="5"/>
  <c r="BF141" i="5"/>
  <c r="T141" i="5"/>
  <c r="R141" i="5"/>
  <c r="P141" i="5"/>
  <c r="BK141" i="5"/>
  <c r="J141" i="5"/>
  <c r="BE141" i="5"/>
  <c r="BI139" i="5"/>
  <c r="BH139" i="5"/>
  <c r="BG139" i="5"/>
  <c r="BF139" i="5"/>
  <c r="T139" i="5"/>
  <c r="R139" i="5"/>
  <c r="P139" i="5"/>
  <c r="BK139" i="5"/>
  <c r="J139" i="5"/>
  <c r="BE139" i="5"/>
  <c r="BI137" i="5"/>
  <c r="BH137" i="5"/>
  <c r="BG137" i="5"/>
  <c r="BF137" i="5"/>
  <c r="T137" i="5"/>
  <c r="R137" i="5"/>
  <c r="P137" i="5"/>
  <c r="BK137" i="5"/>
  <c r="J137" i="5"/>
  <c r="BE137" i="5"/>
  <c r="BI135" i="5"/>
  <c r="BH135" i="5"/>
  <c r="BG135" i="5"/>
  <c r="BF135" i="5"/>
  <c r="T135" i="5"/>
  <c r="T134" i="5"/>
  <c r="R135" i="5"/>
  <c r="R134" i="5"/>
  <c r="P135" i="5"/>
  <c r="P134" i="5"/>
  <c r="BK135" i="5"/>
  <c r="BK134" i="5"/>
  <c r="J134" i="5"/>
  <c r="J135" i="5"/>
  <c r="BE135" i="5"/>
  <c r="J69" i="5"/>
  <c r="BI132" i="5"/>
  <c r="BH132" i="5"/>
  <c r="BG132" i="5"/>
  <c r="BF132" i="5"/>
  <c r="T132" i="5"/>
  <c r="R132" i="5"/>
  <c r="P132" i="5"/>
  <c r="BK132" i="5"/>
  <c r="J132" i="5"/>
  <c r="BE132" i="5"/>
  <c r="BI130" i="5"/>
  <c r="BH130" i="5"/>
  <c r="BG130" i="5"/>
  <c r="BF130" i="5"/>
  <c r="T130" i="5"/>
  <c r="R130" i="5"/>
  <c r="P130" i="5"/>
  <c r="BK130" i="5"/>
  <c r="J130" i="5"/>
  <c r="BE130" i="5"/>
  <c r="BI128" i="5"/>
  <c r="BH128" i="5"/>
  <c r="BG128" i="5"/>
  <c r="BF128" i="5"/>
  <c r="T128" i="5"/>
  <c r="R128" i="5"/>
  <c r="P128" i="5"/>
  <c r="BK128" i="5"/>
  <c r="J128" i="5"/>
  <c r="BE128" i="5"/>
  <c r="BI126" i="5"/>
  <c r="BH126" i="5"/>
  <c r="BG126" i="5"/>
  <c r="BF126" i="5"/>
  <c r="T126" i="5"/>
  <c r="R126" i="5"/>
  <c r="P126" i="5"/>
  <c r="BK126" i="5"/>
  <c r="J126" i="5"/>
  <c r="BE126" i="5"/>
  <c r="BI124" i="5"/>
  <c r="BH124" i="5"/>
  <c r="BG124" i="5"/>
  <c r="BF124" i="5"/>
  <c r="T124" i="5"/>
  <c r="R124" i="5"/>
  <c r="P124" i="5"/>
  <c r="BK124" i="5"/>
  <c r="J124" i="5"/>
  <c r="BE124" i="5"/>
  <c r="BI122" i="5"/>
  <c r="BH122" i="5"/>
  <c r="BG122" i="5"/>
  <c r="BF122" i="5"/>
  <c r="T122" i="5"/>
  <c r="R122" i="5"/>
  <c r="P122" i="5"/>
  <c r="BK122" i="5"/>
  <c r="J122" i="5"/>
  <c r="BE122" i="5"/>
  <c r="BI120" i="5"/>
  <c r="BH120" i="5"/>
  <c r="BG120" i="5"/>
  <c r="BF120" i="5"/>
  <c r="T120" i="5"/>
  <c r="R120" i="5"/>
  <c r="P120" i="5"/>
  <c r="BK120" i="5"/>
  <c r="J120" i="5"/>
  <c r="BE120" i="5"/>
  <c r="BI118" i="5"/>
  <c r="BH118" i="5"/>
  <c r="BG118" i="5"/>
  <c r="BF118" i="5"/>
  <c r="T118" i="5"/>
  <c r="R118" i="5"/>
  <c r="P118" i="5"/>
  <c r="BK118" i="5"/>
  <c r="J118" i="5"/>
  <c r="BE118" i="5"/>
  <c r="BI116" i="5"/>
  <c r="BH116" i="5"/>
  <c r="BG116" i="5"/>
  <c r="BF116" i="5"/>
  <c r="T116" i="5"/>
  <c r="R116" i="5"/>
  <c r="P116" i="5"/>
  <c r="BK116" i="5"/>
  <c r="J116" i="5"/>
  <c r="BE116" i="5"/>
  <c r="BI114" i="5"/>
  <c r="BH114" i="5"/>
  <c r="BG114" i="5"/>
  <c r="BF114" i="5"/>
  <c r="T114" i="5"/>
  <c r="R114" i="5"/>
  <c r="P114" i="5"/>
  <c r="BK114" i="5"/>
  <c r="J114" i="5"/>
  <c r="BE114" i="5"/>
  <c r="BI112" i="5"/>
  <c r="BH112" i="5"/>
  <c r="BG112" i="5"/>
  <c r="BF112" i="5"/>
  <c r="T112" i="5"/>
  <c r="R112" i="5"/>
  <c r="P112" i="5"/>
  <c r="BK112" i="5"/>
  <c r="J112" i="5"/>
  <c r="BE112" i="5"/>
  <c r="BI110" i="5"/>
  <c r="BH110" i="5"/>
  <c r="BG110" i="5"/>
  <c r="BF110" i="5"/>
  <c r="T110" i="5"/>
  <c r="R110" i="5"/>
  <c r="P110" i="5"/>
  <c r="BK110" i="5"/>
  <c r="J110" i="5"/>
  <c r="BE110" i="5"/>
  <c r="BI108" i="5"/>
  <c r="BH108" i="5"/>
  <c r="BG108" i="5"/>
  <c r="BF108" i="5"/>
  <c r="T108" i="5"/>
  <c r="R108" i="5"/>
  <c r="P108" i="5"/>
  <c r="BK108" i="5"/>
  <c r="J108" i="5"/>
  <c r="BE108" i="5"/>
  <c r="BI106" i="5"/>
  <c r="BH106" i="5"/>
  <c r="BG106" i="5"/>
  <c r="BF106" i="5"/>
  <c r="T106" i="5"/>
  <c r="R106" i="5"/>
  <c r="P106" i="5"/>
  <c r="BK106" i="5"/>
  <c r="J106" i="5"/>
  <c r="BE106" i="5"/>
  <c r="BI104" i="5"/>
  <c r="BH104" i="5"/>
  <c r="BG104" i="5"/>
  <c r="BF104" i="5"/>
  <c r="T104" i="5"/>
  <c r="R104" i="5"/>
  <c r="P104" i="5"/>
  <c r="BK104" i="5"/>
  <c r="J104" i="5"/>
  <c r="BE104" i="5"/>
  <c r="BI102" i="5"/>
  <c r="BH102" i="5"/>
  <c r="BG102" i="5"/>
  <c r="BF102" i="5"/>
  <c r="T102" i="5"/>
  <c r="R102" i="5"/>
  <c r="P102" i="5"/>
  <c r="BK102" i="5"/>
  <c r="J102" i="5"/>
  <c r="BE102" i="5"/>
  <c r="BI100" i="5"/>
  <c r="BH100" i="5"/>
  <c r="BG100" i="5"/>
  <c r="BF100" i="5"/>
  <c r="T100" i="5"/>
  <c r="R100" i="5"/>
  <c r="P100" i="5"/>
  <c r="BK100" i="5"/>
  <c r="J100" i="5"/>
  <c r="BE100" i="5"/>
  <c r="BI98" i="5"/>
  <c r="F41" i="5"/>
  <c r="BD61" i="1"/>
  <c r="BH98" i="5"/>
  <c r="F40" i="5"/>
  <c r="BC61" i="1"/>
  <c r="BG98" i="5"/>
  <c r="F39" i="5"/>
  <c r="BB61" i="1"/>
  <c r="BF98" i="5"/>
  <c r="J38" i="5"/>
  <c r="AW61" i="1"/>
  <c r="F38" i="5"/>
  <c r="BA61" i="1"/>
  <c r="T98" i="5"/>
  <c r="T97" i="5"/>
  <c r="T96" i="5"/>
  <c r="R98" i="5"/>
  <c r="R97" i="5"/>
  <c r="R96" i="5"/>
  <c r="P98" i="5"/>
  <c r="P97" i="5"/>
  <c r="P96" i="5"/>
  <c r="AU61" i="1"/>
  <c r="BK98" i="5"/>
  <c r="BK97" i="5"/>
  <c r="J97" i="5"/>
  <c r="BK96" i="5"/>
  <c r="J96" i="5"/>
  <c r="J67" i="5"/>
  <c r="J34" i="5"/>
  <c r="AG61" i="1"/>
  <c r="J98" i="5"/>
  <c r="BE98" i="5"/>
  <c r="J37" i="5"/>
  <c r="AV61" i="1"/>
  <c r="F37" i="5"/>
  <c r="AZ61" i="1"/>
  <c r="J68" i="5"/>
  <c r="F90" i="5"/>
  <c r="E88" i="5"/>
  <c r="F60" i="5"/>
  <c r="E58" i="5"/>
  <c r="J43" i="5"/>
  <c r="J28" i="5"/>
  <c r="E28" i="5"/>
  <c r="J93" i="5"/>
  <c r="J63" i="5"/>
  <c r="J27" i="5"/>
  <c r="J25" i="5"/>
  <c r="E25" i="5"/>
  <c r="J92" i="5"/>
  <c r="J62" i="5"/>
  <c r="J24" i="5"/>
  <c r="J22" i="5"/>
  <c r="E22" i="5"/>
  <c r="F93" i="5"/>
  <c r="F63" i="5"/>
  <c r="J21" i="5"/>
  <c r="J19" i="5"/>
  <c r="E19" i="5"/>
  <c r="F92" i="5"/>
  <c r="F62" i="5"/>
  <c r="J18" i="5"/>
  <c r="J16" i="5"/>
  <c r="J90" i="5"/>
  <c r="J60" i="5"/>
  <c r="E7" i="5"/>
  <c r="E82" i="5"/>
  <c r="E52" i="5"/>
  <c r="J41" i="4"/>
  <c r="J40" i="4"/>
  <c r="AY59" i="1"/>
  <c r="J39" i="4"/>
  <c r="AX59" i="1"/>
  <c r="BI442" i="4"/>
  <c r="BH442" i="4"/>
  <c r="BG442" i="4"/>
  <c r="BF442" i="4"/>
  <c r="T442" i="4"/>
  <c r="R442" i="4"/>
  <c r="P442" i="4"/>
  <c r="BK442" i="4"/>
  <c r="J442" i="4"/>
  <c r="BE442" i="4"/>
  <c r="BI437" i="4"/>
  <c r="BH437" i="4"/>
  <c r="BG437" i="4"/>
  <c r="BF437" i="4"/>
  <c r="T437" i="4"/>
  <c r="R437" i="4"/>
  <c r="P437" i="4"/>
  <c r="BK437" i="4"/>
  <c r="J437" i="4"/>
  <c r="BE437" i="4"/>
  <c r="BI432" i="4"/>
  <c r="BH432" i="4"/>
  <c r="BG432" i="4"/>
  <c r="BF432" i="4"/>
  <c r="T432" i="4"/>
  <c r="R432" i="4"/>
  <c r="P432" i="4"/>
  <c r="BK432" i="4"/>
  <c r="J432" i="4"/>
  <c r="BE432" i="4"/>
  <c r="BI427" i="4"/>
  <c r="BH427" i="4"/>
  <c r="BG427" i="4"/>
  <c r="BF427" i="4"/>
  <c r="T427" i="4"/>
  <c r="R427" i="4"/>
  <c r="P427" i="4"/>
  <c r="BK427" i="4"/>
  <c r="J427" i="4"/>
  <c r="BE427" i="4"/>
  <c r="BI421" i="4"/>
  <c r="BH421" i="4"/>
  <c r="BG421" i="4"/>
  <c r="BF421" i="4"/>
  <c r="T421" i="4"/>
  <c r="R421" i="4"/>
  <c r="P421" i="4"/>
  <c r="BK421" i="4"/>
  <c r="J421" i="4"/>
  <c r="BE421" i="4"/>
  <c r="BI416" i="4"/>
  <c r="BH416" i="4"/>
  <c r="BG416" i="4"/>
  <c r="BF416" i="4"/>
  <c r="T416" i="4"/>
  <c r="T415" i="4"/>
  <c r="R416" i="4"/>
  <c r="R415" i="4"/>
  <c r="P416" i="4"/>
  <c r="P415" i="4"/>
  <c r="BK416" i="4"/>
  <c r="BK415" i="4"/>
  <c r="J415" i="4"/>
  <c r="J416" i="4"/>
  <c r="BE416" i="4"/>
  <c r="J86" i="4"/>
  <c r="BI413" i="4"/>
  <c r="BH413" i="4"/>
  <c r="BG413" i="4"/>
  <c r="BF413" i="4"/>
  <c r="T413" i="4"/>
  <c r="T412" i="4"/>
  <c r="R413" i="4"/>
  <c r="R412" i="4"/>
  <c r="P413" i="4"/>
  <c r="P412" i="4"/>
  <c r="BK413" i="4"/>
  <c r="BK412" i="4"/>
  <c r="J412" i="4"/>
  <c r="J413" i="4"/>
  <c r="BE413" i="4"/>
  <c r="J85" i="4"/>
  <c r="BI406" i="4"/>
  <c r="BH406" i="4"/>
  <c r="BG406" i="4"/>
  <c r="BF406" i="4"/>
  <c r="T406" i="4"/>
  <c r="R406" i="4"/>
  <c r="P406" i="4"/>
  <c r="BK406" i="4"/>
  <c r="J406" i="4"/>
  <c r="BE406" i="4"/>
  <c r="BI405" i="4"/>
  <c r="BH405" i="4"/>
  <c r="BG405" i="4"/>
  <c r="BF405" i="4"/>
  <c r="T405" i="4"/>
  <c r="R405" i="4"/>
  <c r="P405" i="4"/>
  <c r="BK405" i="4"/>
  <c r="J405" i="4"/>
  <c r="BE405" i="4"/>
  <c r="BI402" i="4"/>
  <c r="BH402" i="4"/>
  <c r="BG402" i="4"/>
  <c r="BF402" i="4"/>
  <c r="T402" i="4"/>
  <c r="R402" i="4"/>
  <c r="P402" i="4"/>
  <c r="BK402" i="4"/>
  <c r="J402" i="4"/>
  <c r="BE402" i="4"/>
  <c r="BI398" i="4"/>
  <c r="BH398" i="4"/>
  <c r="BG398" i="4"/>
  <c r="BF398" i="4"/>
  <c r="T398" i="4"/>
  <c r="T397" i="4"/>
  <c r="R398" i="4"/>
  <c r="R397" i="4"/>
  <c r="P398" i="4"/>
  <c r="P397" i="4"/>
  <c r="BK398" i="4"/>
  <c r="BK397" i="4"/>
  <c r="J397" i="4"/>
  <c r="J398" i="4"/>
  <c r="BE398" i="4"/>
  <c r="J84" i="4"/>
  <c r="BI392" i="4"/>
  <c r="BH392" i="4"/>
  <c r="BG392" i="4"/>
  <c r="BF392" i="4"/>
  <c r="T392" i="4"/>
  <c r="R392" i="4"/>
  <c r="P392" i="4"/>
  <c r="BK392" i="4"/>
  <c r="J392" i="4"/>
  <c r="BE392" i="4"/>
  <c r="BI387" i="4"/>
  <c r="BH387" i="4"/>
  <c r="BG387" i="4"/>
  <c r="BF387" i="4"/>
  <c r="T387" i="4"/>
  <c r="T386" i="4"/>
  <c r="R387" i="4"/>
  <c r="R386" i="4"/>
  <c r="P387" i="4"/>
  <c r="P386" i="4"/>
  <c r="BK387" i="4"/>
  <c r="BK386" i="4"/>
  <c r="J386" i="4"/>
  <c r="J387" i="4"/>
  <c r="BE387" i="4"/>
  <c r="J83" i="4"/>
  <c r="BI383" i="4"/>
  <c r="BH383" i="4"/>
  <c r="BG383" i="4"/>
  <c r="BF383" i="4"/>
  <c r="T383" i="4"/>
  <c r="R383" i="4"/>
  <c r="P383" i="4"/>
  <c r="BK383" i="4"/>
  <c r="J383" i="4"/>
  <c r="BE383" i="4"/>
  <c r="BI382" i="4"/>
  <c r="BH382" i="4"/>
  <c r="BG382" i="4"/>
  <c r="BF382" i="4"/>
  <c r="T382" i="4"/>
  <c r="R382" i="4"/>
  <c r="P382" i="4"/>
  <c r="BK382" i="4"/>
  <c r="J382" i="4"/>
  <c r="BE382" i="4"/>
  <c r="BI381" i="4"/>
  <c r="BH381" i="4"/>
  <c r="BG381" i="4"/>
  <c r="BF381" i="4"/>
  <c r="T381" i="4"/>
  <c r="R381" i="4"/>
  <c r="P381" i="4"/>
  <c r="BK381" i="4"/>
  <c r="J381" i="4"/>
  <c r="BE381" i="4"/>
  <c r="BI378" i="4"/>
  <c r="BH378" i="4"/>
  <c r="BG378" i="4"/>
  <c r="BF378" i="4"/>
  <c r="T378" i="4"/>
  <c r="R378" i="4"/>
  <c r="P378" i="4"/>
  <c r="BK378" i="4"/>
  <c r="J378" i="4"/>
  <c r="BE378" i="4"/>
  <c r="BI376" i="4"/>
  <c r="BH376" i="4"/>
  <c r="BG376" i="4"/>
  <c r="BF376" i="4"/>
  <c r="T376" i="4"/>
  <c r="T375" i="4"/>
  <c r="R376" i="4"/>
  <c r="R375" i="4"/>
  <c r="P376" i="4"/>
  <c r="P375" i="4"/>
  <c r="BK376" i="4"/>
  <c r="BK375" i="4"/>
  <c r="J375" i="4"/>
  <c r="J376" i="4"/>
  <c r="BE376" i="4"/>
  <c r="J82" i="4"/>
  <c r="BI374" i="4"/>
  <c r="BH374" i="4"/>
  <c r="BG374" i="4"/>
  <c r="BF374" i="4"/>
  <c r="T374" i="4"/>
  <c r="R374" i="4"/>
  <c r="P374" i="4"/>
  <c r="BK374" i="4"/>
  <c r="J374" i="4"/>
  <c r="BE374" i="4"/>
  <c r="BI371" i="4"/>
  <c r="BH371" i="4"/>
  <c r="BG371" i="4"/>
  <c r="BF371" i="4"/>
  <c r="T371" i="4"/>
  <c r="R371" i="4"/>
  <c r="P371" i="4"/>
  <c r="BK371" i="4"/>
  <c r="J371" i="4"/>
  <c r="BE371" i="4"/>
  <c r="BI368" i="4"/>
  <c r="BH368" i="4"/>
  <c r="BG368" i="4"/>
  <c r="BF368" i="4"/>
  <c r="T368" i="4"/>
  <c r="T367" i="4"/>
  <c r="R368" i="4"/>
  <c r="R367" i="4"/>
  <c r="P368" i="4"/>
  <c r="P367" i="4"/>
  <c r="BK368" i="4"/>
  <c r="BK367" i="4"/>
  <c r="J367" i="4"/>
  <c r="J368" i="4"/>
  <c r="BE368" i="4"/>
  <c r="J81" i="4"/>
  <c r="BI366" i="4"/>
  <c r="BH366" i="4"/>
  <c r="BG366" i="4"/>
  <c r="BF366" i="4"/>
  <c r="T366" i="4"/>
  <c r="R366" i="4"/>
  <c r="P366" i="4"/>
  <c r="BK366" i="4"/>
  <c r="J366" i="4"/>
  <c r="BE366" i="4"/>
  <c r="BI359" i="4"/>
  <c r="BH359" i="4"/>
  <c r="BG359" i="4"/>
  <c r="BF359" i="4"/>
  <c r="T359" i="4"/>
  <c r="R359" i="4"/>
  <c r="P359" i="4"/>
  <c r="BK359" i="4"/>
  <c r="J359" i="4"/>
  <c r="BE359" i="4"/>
  <c r="BI354" i="4"/>
  <c r="BH354" i="4"/>
  <c r="BG354" i="4"/>
  <c r="BF354" i="4"/>
  <c r="T354" i="4"/>
  <c r="T353" i="4"/>
  <c r="R354" i="4"/>
  <c r="R353" i="4"/>
  <c r="P354" i="4"/>
  <c r="P353" i="4"/>
  <c r="BK354" i="4"/>
  <c r="BK353" i="4"/>
  <c r="J353" i="4"/>
  <c r="J354" i="4"/>
  <c r="BE354" i="4"/>
  <c r="J80" i="4"/>
  <c r="BI352" i="4"/>
  <c r="BH352" i="4"/>
  <c r="BG352" i="4"/>
  <c r="BF352" i="4"/>
  <c r="T352" i="4"/>
  <c r="R352" i="4"/>
  <c r="P352" i="4"/>
  <c r="BK352" i="4"/>
  <c r="J352" i="4"/>
  <c r="BE352" i="4"/>
  <c r="BI348" i="4"/>
  <c r="BH348" i="4"/>
  <c r="BG348" i="4"/>
  <c r="BF348" i="4"/>
  <c r="T348" i="4"/>
  <c r="T347" i="4"/>
  <c r="R348" i="4"/>
  <c r="R347" i="4"/>
  <c r="P348" i="4"/>
  <c r="P347" i="4"/>
  <c r="BK348" i="4"/>
  <c r="BK347" i="4"/>
  <c r="J347" i="4"/>
  <c r="J348" i="4"/>
  <c r="BE348" i="4"/>
  <c r="J79" i="4"/>
  <c r="BI342" i="4"/>
  <c r="BH342" i="4"/>
  <c r="BG342" i="4"/>
  <c r="BF342" i="4"/>
  <c r="T342" i="4"/>
  <c r="R342" i="4"/>
  <c r="P342" i="4"/>
  <c r="BK342" i="4"/>
  <c r="J342" i="4"/>
  <c r="BE342" i="4"/>
  <c r="BI341" i="4"/>
  <c r="BH341" i="4"/>
  <c r="BG341" i="4"/>
  <c r="BF341" i="4"/>
  <c r="T341" i="4"/>
  <c r="R341" i="4"/>
  <c r="P341" i="4"/>
  <c r="BK341" i="4"/>
  <c r="J341" i="4"/>
  <c r="BE341" i="4"/>
  <c r="BI340" i="4"/>
  <c r="BH340" i="4"/>
  <c r="BG340" i="4"/>
  <c r="BF340" i="4"/>
  <c r="T340" i="4"/>
  <c r="R340" i="4"/>
  <c r="P340" i="4"/>
  <c r="BK340" i="4"/>
  <c r="J340" i="4"/>
  <c r="BE340" i="4"/>
  <c r="BI339" i="4"/>
  <c r="BH339" i="4"/>
  <c r="BG339" i="4"/>
  <c r="BF339" i="4"/>
  <c r="T339" i="4"/>
  <c r="R339" i="4"/>
  <c r="P339" i="4"/>
  <c r="BK339" i="4"/>
  <c r="J339" i="4"/>
  <c r="BE339" i="4"/>
  <c r="BI338" i="4"/>
  <c r="BH338" i="4"/>
  <c r="BG338" i="4"/>
  <c r="BF338" i="4"/>
  <c r="T338" i="4"/>
  <c r="R338" i="4"/>
  <c r="P338" i="4"/>
  <c r="BK338" i="4"/>
  <c r="J338" i="4"/>
  <c r="BE338" i="4"/>
  <c r="BI337" i="4"/>
  <c r="BH337" i="4"/>
  <c r="BG337" i="4"/>
  <c r="BF337" i="4"/>
  <c r="T337" i="4"/>
  <c r="R337" i="4"/>
  <c r="P337" i="4"/>
  <c r="BK337" i="4"/>
  <c r="J337" i="4"/>
  <c r="BE337" i="4"/>
  <c r="BI333" i="4"/>
  <c r="BH333" i="4"/>
  <c r="BG333" i="4"/>
  <c r="BF333" i="4"/>
  <c r="T333" i="4"/>
  <c r="R333" i="4"/>
  <c r="P333" i="4"/>
  <c r="BK333" i="4"/>
  <c r="J333" i="4"/>
  <c r="BE333" i="4"/>
  <c r="BI328" i="4"/>
  <c r="BH328" i="4"/>
  <c r="BG328" i="4"/>
  <c r="BF328" i="4"/>
  <c r="T328" i="4"/>
  <c r="T327" i="4"/>
  <c r="R328" i="4"/>
  <c r="R327" i="4"/>
  <c r="P328" i="4"/>
  <c r="P327" i="4"/>
  <c r="BK328" i="4"/>
  <c r="BK327" i="4"/>
  <c r="J327" i="4"/>
  <c r="J328" i="4"/>
  <c r="BE328" i="4"/>
  <c r="J78" i="4"/>
  <c r="BI326" i="4"/>
  <c r="BH326" i="4"/>
  <c r="BG326" i="4"/>
  <c r="BF326" i="4"/>
  <c r="T326" i="4"/>
  <c r="T325" i="4"/>
  <c r="R326" i="4"/>
  <c r="R325" i="4"/>
  <c r="P326" i="4"/>
  <c r="P325" i="4"/>
  <c r="BK326" i="4"/>
  <c r="BK325" i="4"/>
  <c r="J325" i="4"/>
  <c r="J326" i="4"/>
  <c r="BE326" i="4"/>
  <c r="J77" i="4"/>
  <c r="BI324" i="4"/>
  <c r="BH324" i="4"/>
  <c r="BG324" i="4"/>
  <c r="BF324" i="4"/>
  <c r="T324" i="4"/>
  <c r="R324" i="4"/>
  <c r="P324" i="4"/>
  <c r="BK324" i="4"/>
  <c r="J324" i="4"/>
  <c r="BE324" i="4"/>
  <c r="BI321" i="4"/>
  <c r="BH321" i="4"/>
  <c r="BG321" i="4"/>
  <c r="BF321" i="4"/>
  <c r="T321" i="4"/>
  <c r="R321" i="4"/>
  <c r="P321" i="4"/>
  <c r="BK321" i="4"/>
  <c r="J321" i="4"/>
  <c r="BE321" i="4"/>
  <c r="BI318" i="4"/>
  <c r="BH318" i="4"/>
  <c r="BG318" i="4"/>
  <c r="BF318" i="4"/>
  <c r="T318" i="4"/>
  <c r="R318" i="4"/>
  <c r="P318" i="4"/>
  <c r="BK318" i="4"/>
  <c r="J318" i="4"/>
  <c r="BE318" i="4"/>
  <c r="BI317" i="4"/>
  <c r="BH317" i="4"/>
  <c r="BG317" i="4"/>
  <c r="BF317" i="4"/>
  <c r="T317" i="4"/>
  <c r="R317" i="4"/>
  <c r="P317" i="4"/>
  <c r="BK317" i="4"/>
  <c r="J317" i="4"/>
  <c r="BE317" i="4"/>
  <c r="BI314" i="4"/>
  <c r="BH314" i="4"/>
  <c r="BG314" i="4"/>
  <c r="BF314" i="4"/>
  <c r="T314" i="4"/>
  <c r="R314" i="4"/>
  <c r="P314" i="4"/>
  <c r="BK314" i="4"/>
  <c r="J314" i="4"/>
  <c r="BE314" i="4"/>
  <c r="BI311" i="4"/>
  <c r="BH311" i="4"/>
  <c r="BG311" i="4"/>
  <c r="BF311" i="4"/>
  <c r="T311" i="4"/>
  <c r="R311" i="4"/>
  <c r="P311" i="4"/>
  <c r="BK311" i="4"/>
  <c r="J311" i="4"/>
  <c r="BE311" i="4"/>
  <c r="BI310" i="4"/>
  <c r="BH310" i="4"/>
  <c r="BG310" i="4"/>
  <c r="BF310" i="4"/>
  <c r="T310" i="4"/>
  <c r="R310" i="4"/>
  <c r="P310" i="4"/>
  <c r="BK310" i="4"/>
  <c r="J310" i="4"/>
  <c r="BE310" i="4"/>
  <c r="BI309" i="4"/>
  <c r="BH309" i="4"/>
  <c r="BG309" i="4"/>
  <c r="BF309" i="4"/>
  <c r="T309" i="4"/>
  <c r="R309" i="4"/>
  <c r="P309" i="4"/>
  <c r="BK309" i="4"/>
  <c r="J309" i="4"/>
  <c r="BE309" i="4"/>
  <c r="BI308" i="4"/>
  <c r="BH308" i="4"/>
  <c r="BG308" i="4"/>
  <c r="BF308" i="4"/>
  <c r="T308" i="4"/>
  <c r="R308" i="4"/>
  <c r="P308" i="4"/>
  <c r="BK308" i="4"/>
  <c r="J308" i="4"/>
  <c r="BE308" i="4"/>
  <c r="BI305" i="4"/>
  <c r="BH305" i="4"/>
  <c r="BG305" i="4"/>
  <c r="BF305" i="4"/>
  <c r="T305" i="4"/>
  <c r="R305" i="4"/>
  <c r="P305" i="4"/>
  <c r="BK305" i="4"/>
  <c r="J305" i="4"/>
  <c r="BE305" i="4"/>
  <c r="BI301" i="4"/>
  <c r="BH301" i="4"/>
  <c r="BG301" i="4"/>
  <c r="BF301" i="4"/>
  <c r="T301" i="4"/>
  <c r="R301" i="4"/>
  <c r="P301" i="4"/>
  <c r="BK301" i="4"/>
  <c r="J301" i="4"/>
  <c r="BE301" i="4"/>
  <c r="BI297" i="4"/>
  <c r="BH297" i="4"/>
  <c r="BG297" i="4"/>
  <c r="BF297" i="4"/>
  <c r="T297" i="4"/>
  <c r="R297" i="4"/>
  <c r="P297" i="4"/>
  <c r="BK297" i="4"/>
  <c r="J297" i="4"/>
  <c r="BE297" i="4"/>
  <c r="BI294" i="4"/>
  <c r="BH294" i="4"/>
  <c r="BG294" i="4"/>
  <c r="BF294" i="4"/>
  <c r="T294" i="4"/>
  <c r="T293" i="4"/>
  <c r="R294" i="4"/>
  <c r="R293" i="4"/>
  <c r="P294" i="4"/>
  <c r="P293" i="4"/>
  <c r="BK294" i="4"/>
  <c r="BK293" i="4"/>
  <c r="J293" i="4"/>
  <c r="J294" i="4"/>
  <c r="BE294" i="4"/>
  <c r="J76" i="4"/>
  <c r="BI292" i="4"/>
  <c r="BH292" i="4"/>
  <c r="BG292" i="4"/>
  <c r="BF292" i="4"/>
  <c r="T292" i="4"/>
  <c r="R292" i="4"/>
  <c r="P292" i="4"/>
  <c r="BK292" i="4"/>
  <c r="J292" i="4"/>
  <c r="BE292" i="4"/>
  <c r="BI291" i="4"/>
  <c r="BH291" i="4"/>
  <c r="BG291" i="4"/>
  <c r="BF291" i="4"/>
  <c r="T291" i="4"/>
  <c r="R291" i="4"/>
  <c r="P291" i="4"/>
  <c r="BK291" i="4"/>
  <c r="J291" i="4"/>
  <c r="BE291" i="4"/>
  <c r="BI287" i="4"/>
  <c r="BH287" i="4"/>
  <c r="BG287" i="4"/>
  <c r="BF287" i="4"/>
  <c r="T287" i="4"/>
  <c r="T286" i="4"/>
  <c r="R287" i="4"/>
  <c r="R286" i="4"/>
  <c r="P287" i="4"/>
  <c r="P286" i="4"/>
  <c r="BK287" i="4"/>
  <c r="BK286" i="4"/>
  <c r="J286" i="4"/>
  <c r="J287" i="4"/>
  <c r="BE287" i="4"/>
  <c r="J75" i="4"/>
  <c r="BI285" i="4"/>
  <c r="BH285" i="4"/>
  <c r="BG285" i="4"/>
  <c r="BF285" i="4"/>
  <c r="T285" i="4"/>
  <c r="T284" i="4"/>
  <c r="R285" i="4"/>
  <c r="R284" i="4"/>
  <c r="P285" i="4"/>
  <c r="P284" i="4"/>
  <c r="BK285" i="4"/>
  <c r="BK284" i="4"/>
  <c r="J284" i="4"/>
  <c r="J285" i="4"/>
  <c r="BE285" i="4"/>
  <c r="J74" i="4"/>
  <c r="BI283" i="4"/>
  <c r="BH283" i="4"/>
  <c r="BG283" i="4"/>
  <c r="BF283" i="4"/>
  <c r="T283" i="4"/>
  <c r="R283" i="4"/>
  <c r="P283" i="4"/>
  <c r="BK283" i="4"/>
  <c r="J283" i="4"/>
  <c r="BE283" i="4"/>
  <c r="BI282" i="4"/>
  <c r="BH282" i="4"/>
  <c r="BG282" i="4"/>
  <c r="BF282" i="4"/>
  <c r="T282" i="4"/>
  <c r="T281" i="4"/>
  <c r="R282" i="4"/>
  <c r="R281" i="4"/>
  <c r="P282" i="4"/>
  <c r="P281" i="4"/>
  <c r="BK282" i="4"/>
  <c r="BK281" i="4"/>
  <c r="J281" i="4"/>
  <c r="J282" i="4"/>
  <c r="BE282" i="4"/>
  <c r="J73" i="4"/>
  <c r="BI276" i="4"/>
  <c r="BH276" i="4"/>
  <c r="BG276" i="4"/>
  <c r="BF276" i="4"/>
  <c r="T276" i="4"/>
  <c r="R276" i="4"/>
  <c r="P276" i="4"/>
  <c r="BK276" i="4"/>
  <c r="J276" i="4"/>
  <c r="BE276" i="4"/>
  <c r="BI272" i="4"/>
  <c r="BH272" i="4"/>
  <c r="BG272" i="4"/>
  <c r="BF272" i="4"/>
  <c r="T272" i="4"/>
  <c r="R272" i="4"/>
  <c r="P272" i="4"/>
  <c r="BK272" i="4"/>
  <c r="J272" i="4"/>
  <c r="BE272" i="4"/>
  <c r="BI268" i="4"/>
  <c r="BH268" i="4"/>
  <c r="BG268" i="4"/>
  <c r="BF268" i="4"/>
  <c r="T268" i="4"/>
  <c r="R268" i="4"/>
  <c r="P268" i="4"/>
  <c r="BK268" i="4"/>
  <c r="J268" i="4"/>
  <c r="BE268" i="4"/>
  <c r="BI263" i="4"/>
  <c r="BH263" i="4"/>
  <c r="BG263" i="4"/>
  <c r="BF263" i="4"/>
  <c r="T263" i="4"/>
  <c r="R263" i="4"/>
  <c r="P263" i="4"/>
  <c r="BK263" i="4"/>
  <c r="J263" i="4"/>
  <c r="BE263" i="4"/>
  <c r="BI262" i="4"/>
  <c r="BH262" i="4"/>
  <c r="BG262" i="4"/>
  <c r="BF262" i="4"/>
  <c r="T262" i="4"/>
  <c r="R262" i="4"/>
  <c r="P262" i="4"/>
  <c r="BK262" i="4"/>
  <c r="J262" i="4"/>
  <c r="BE262" i="4"/>
  <c r="BI256" i="4"/>
  <c r="BH256" i="4"/>
  <c r="BG256" i="4"/>
  <c r="BF256" i="4"/>
  <c r="T256" i="4"/>
  <c r="R256" i="4"/>
  <c r="P256" i="4"/>
  <c r="BK256" i="4"/>
  <c r="J256" i="4"/>
  <c r="BE256" i="4"/>
  <c r="BI253" i="4"/>
  <c r="BH253" i="4"/>
  <c r="BG253" i="4"/>
  <c r="BF253" i="4"/>
  <c r="T253" i="4"/>
  <c r="R253" i="4"/>
  <c r="P253" i="4"/>
  <c r="BK253" i="4"/>
  <c r="J253" i="4"/>
  <c r="BE253" i="4"/>
  <c r="BI249" i="4"/>
  <c r="BH249" i="4"/>
  <c r="BG249" i="4"/>
  <c r="BF249" i="4"/>
  <c r="T249" i="4"/>
  <c r="R249" i="4"/>
  <c r="P249" i="4"/>
  <c r="BK249" i="4"/>
  <c r="J249" i="4"/>
  <c r="BE249" i="4"/>
  <c r="BI246" i="4"/>
  <c r="BH246" i="4"/>
  <c r="BG246" i="4"/>
  <c r="BF246" i="4"/>
  <c r="T246" i="4"/>
  <c r="R246" i="4"/>
  <c r="P246" i="4"/>
  <c r="BK246" i="4"/>
  <c r="J246" i="4"/>
  <c r="BE246" i="4"/>
  <c r="BI243" i="4"/>
  <c r="BH243" i="4"/>
  <c r="BG243" i="4"/>
  <c r="BF243" i="4"/>
  <c r="T243" i="4"/>
  <c r="R243" i="4"/>
  <c r="P243" i="4"/>
  <c r="BK243" i="4"/>
  <c r="J243" i="4"/>
  <c r="BE243" i="4"/>
  <c r="BI239" i="4"/>
  <c r="BH239" i="4"/>
  <c r="BG239" i="4"/>
  <c r="BF239" i="4"/>
  <c r="T239" i="4"/>
  <c r="T238" i="4"/>
  <c r="R239" i="4"/>
  <c r="R238" i="4"/>
  <c r="P239" i="4"/>
  <c r="P238" i="4"/>
  <c r="BK239" i="4"/>
  <c r="BK238" i="4"/>
  <c r="J238" i="4"/>
  <c r="J239" i="4"/>
  <c r="BE239" i="4"/>
  <c r="J72" i="4"/>
  <c r="BI234" i="4"/>
  <c r="BH234" i="4"/>
  <c r="BG234" i="4"/>
  <c r="BF234" i="4"/>
  <c r="T234" i="4"/>
  <c r="R234" i="4"/>
  <c r="P234" i="4"/>
  <c r="BK234" i="4"/>
  <c r="J234" i="4"/>
  <c r="BE234" i="4"/>
  <c r="BI229" i="4"/>
  <c r="BH229" i="4"/>
  <c r="BG229" i="4"/>
  <c r="BF229" i="4"/>
  <c r="T229" i="4"/>
  <c r="R229" i="4"/>
  <c r="P229" i="4"/>
  <c r="BK229" i="4"/>
  <c r="J229" i="4"/>
  <c r="BE229" i="4"/>
  <c r="BI224" i="4"/>
  <c r="BH224" i="4"/>
  <c r="BG224" i="4"/>
  <c r="BF224" i="4"/>
  <c r="T224" i="4"/>
  <c r="R224" i="4"/>
  <c r="P224" i="4"/>
  <c r="BK224" i="4"/>
  <c r="J224" i="4"/>
  <c r="BE224" i="4"/>
  <c r="BI223" i="4"/>
  <c r="BH223" i="4"/>
  <c r="BG223" i="4"/>
  <c r="BF223" i="4"/>
  <c r="T223" i="4"/>
  <c r="R223" i="4"/>
  <c r="P223" i="4"/>
  <c r="BK223" i="4"/>
  <c r="J223" i="4"/>
  <c r="BE223" i="4"/>
  <c r="BI220" i="4"/>
  <c r="BH220" i="4"/>
  <c r="BG220" i="4"/>
  <c r="BF220" i="4"/>
  <c r="T220" i="4"/>
  <c r="R220" i="4"/>
  <c r="P220" i="4"/>
  <c r="BK220" i="4"/>
  <c r="J220" i="4"/>
  <c r="BE220" i="4"/>
  <c r="BI213" i="4"/>
  <c r="BH213" i="4"/>
  <c r="BG213" i="4"/>
  <c r="BF213" i="4"/>
  <c r="T213" i="4"/>
  <c r="R213" i="4"/>
  <c r="P213" i="4"/>
  <c r="BK213" i="4"/>
  <c r="J213" i="4"/>
  <c r="BE213" i="4"/>
  <c r="BI212" i="4"/>
  <c r="BH212" i="4"/>
  <c r="BG212" i="4"/>
  <c r="BF212" i="4"/>
  <c r="T212" i="4"/>
  <c r="R212" i="4"/>
  <c r="P212" i="4"/>
  <c r="BK212" i="4"/>
  <c r="J212" i="4"/>
  <c r="BE212" i="4"/>
  <c r="BI209" i="4"/>
  <c r="BH209" i="4"/>
  <c r="BG209" i="4"/>
  <c r="BF209" i="4"/>
  <c r="T209" i="4"/>
  <c r="R209" i="4"/>
  <c r="P209" i="4"/>
  <c r="BK209" i="4"/>
  <c r="J209" i="4"/>
  <c r="BE209" i="4"/>
  <c r="BI208" i="4"/>
  <c r="BH208" i="4"/>
  <c r="BG208" i="4"/>
  <c r="BF208" i="4"/>
  <c r="T208" i="4"/>
  <c r="R208" i="4"/>
  <c r="P208" i="4"/>
  <c r="BK208" i="4"/>
  <c r="J208" i="4"/>
  <c r="BE208" i="4"/>
  <c r="BI205" i="4"/>
  <c r="BH205" i="4"/>
  <c r="BG205" i="4"/>
  <c r="BF205" i="4"/>
  <c r="T205" i="4"/>
  <c r="R205" i="4"/>
  <c r="P205" i="4"/>
  <c r="BK205" i="4"/>
  <c r="J205" i="4"/>
  <c r="BE205" i="4"/>
  <c r="BI200" i="4"/>
  <c r="BH200" i="4"/>
  <c r="BG200" i="4"/>
  <c r="BF200" i="4"/>
  <c r="T200" i="4"/>
  <c r="R200" i="4"/>
  <c r="P200" i="4"/>
  <c r="BK200" i="4"/>
  <c r="J200" i="4"/>
  <c r="BE200" i="4"/>
  <c r="BI199" i="4"/>
  <c r="BH199" i="4"/>
  <c r="BG199" i="4"/>
  <c r="BF199" i="4"/>
  <c r="T199" i="4"/>
  <c r="T198" i="4"/>
  <c r="R199" i="4"/>
  <c r="R198" i="4"/>
  <c r="P199" i="4"/>
  <c r="P198" i="4"/>
  <c r="BK199" i="4"/>
  <c r="BK198" i="4"/>
  <c r="J198" i="4"/>
  <c r="J199" i="4"/>
  <c r="BE199" i="4"/>
  <c r="J71" i="4"/>
  <c r="BI194" i="4"/>
  <c r="BH194" i="4"/>
  <c r="BG194" i="4"/>
  <c r="BF194" i="4"/>
  <c r="T194" i="4"/>
  <c r="R194" i="4"/>
  <c r="P194" i="4"/>
  <c r="BK194" i="4"/>
  <c r="J194" i="4"/>
  <c r="BE194" i="4"/>
  <c r="BI191" i="4"/>
  <c r="BH191" i="4"/>
  <c r="BG191" i="4"/>
  <c r="BF191" i="4"/>
  <c r="T191" i="4"/>
  <c r="R191" i="4"/>
  <c r="P191" i="4"/>
  <c r="BK191" i="4"/>
  <c r="J191" i="4"/>
  <c r="BE191" i="4"/>
  <c r="BI188" i="4"/>
  <c r="BH188" i="4"/>
  <c r="BG188" i="4"/>
  <c r="BF188" i="4"/>
  <c r="T188" i="4"/>
  <c r="R188" i="4"/>
  <c r="P188" i="4"/>
  <c r="BK188" i="4"/>
  <c r="J188" i="4"/>
  <c r="BE188" i="4"/>
  <c r="BI184" i="4"/>
  <c r="BH184" i="4"/>
  <c r="BG184" i="4"/>
  <c r="BF184" i="4"/>
  <c r="T184" i="4"/>
  <c r="R184" i="4"/>
  <c r="P184" i="4"/>
  <c r="BK184" i="4"/>
  <c r="J184" i="4"/>
  <c r="BE184" i="4"/>
  <c r="BI180" i="4"/>
  <c r="BH180" i="4"/>
  <c r="BG180" i="4"/>
  <c r="BF180" i="4"/>
  <c r="T180" i="4"/>
  <c r="R180" i="4"/>
  <c r="P180" i="4"/>
  <c r="BK180" i="4"/>
  <c r="J180" i="4"/>
  <c r="BE180" i="4"/>
  <c r="BI176" i="4"/>
  <c r="BH176" i="4"/>
  <c r="BG176" i="4"/>
  <c r="BF176" i="4"/>
  <c r="T176" i="4"/>
  <c r="R176" i="4"/>
  <c r="P176" i="4"/>
  <c r="BK176" i="4"/>
  <c r="J176" i="4"/>
  <c r="BE176" i="4"/>
  <c r="BI170" i="4"/>
  <c r="BH170" i="4"/>
  <c r="BG170" i="4"/>
  <c r="BF170" i="4"/>
  <c r="T170" i="4"/>
  <c r="T169" i="4"/>
  <c r="R170" i="4"/>
  <c r="R169" i="4"/>
  <c r="P170" i="4"/>
  <c r="P169" i="4"/>
  <c r="BK170" i="4"/>
  <c r="BK169" i="4"/>
  <c r="J169" i="4"/>
  <c r="J170" i="4"/>
  <c r="BE170" i="4"/>
  <c r="J70" i="4"/>
  <c r="BI166" i="4"/>
  <c r="BH166" i="4"/>
  <c r="BG166" i="4"/>
  <c r="BF166" i="4"/>
  <c r="T166" i="4"/>
  <c r="R166" i="4"/>
  <c r="P166" i="4"/>
  <c r="BK166" i="4"/>
  <c r="J166" i="4"/>
  <c r="BE166" i="4"/>
  <c r="BI163" i="4"/>
  <c r="BH163" i="4"/>
  <c r="BG163" i="4"/>
  <c r="BF163" i="4"/>
  <c r="T163" i="4"/>
  <c r="R163" i="4"/>
  <c r="P163" i="4"/>
  <c r="BK163" i="4"/>
  <c r="J163" i="4"/>
  <c r="BE163" i="4"/>
  <c r="BI160" i="4"/>
  <c r="BH160" i="4"/>
  <c r="BG160" i="4"/>
  <c r="BF160" i="4"/>
  <c r="T160" i="4"/>
  <c r="R160" i="4"/>
  <c r="P160" i="4"/>
  <c r="BK160" i="4"/>
  <c r="J160" i="4"/>
  <c r="BE160" i="4"/>
  <c r="BI157" i="4"/>
  <c r="BH157" i="4"/>
  <c r="BG157" i="4"/>
  <c r="BF157" i="4"/>
  <c r="T157" i="4"/>
  <c r="R157" i="4"/>
  <c r="P157" i="4"/>
  <c r="BK157" i="4"/>
  <c r="J157" i="4"/>
  <c r="BE157" i="4"/>
  <c r="BI154" i="4"/>
  <c r="BH154" i="4"/>
  <c r="BG154" i="4"/>
  <c r="BF154" i="4"/>
  <c r="T154" i="4"/>
  <c r="R154" i="4"/>
  <c r="P154" i="4"/>
  <c r="BK154" i="4"/>
  <c r="J154" i="4"/>
  <c r="BE154" i="4"/>
  <c r="BI151" i="4"/>
  <c r="BH151" i="4"/>
  <c r="BG151" i="4"/>
  <c r="BF151" i="4"/>
  <c r="T151" i="4"/>
  <c r="R151" i="4"/>
  <c r="P151" i="4"/>
  <c r="BK151" i="4"/>
  <c r="J151" i="4"/>
  <c r="BE151" i="4"/>
  <c r="BI148" i="4"/>
  <c r="BH148" i="4"/>
  <c r="BG148" i="4"/>
  <c r="BF148" i="4"/>
  <c r="T148" i="4"/>
  <c r="R148" i="4"/>
  <c r="P148" i="4"/>
  <c r="BK148" i="4"/>
  <c r="J148" i="4"/>
  <c r="BE148" i="4"/>
  <c r="BI146" i="4"/>
  <c r="BH146" i="4"/>
  <c r="BG146" i="4"/>
  <c r="BF146" i="4"/>
  <c r="T146" i="4"/>
  <c r="R146" i="4"/>
  <c r="P146" i="4"/>
  <c r="BK146" i="4"/>
  <c r="J146" i="4"/>
  <c r="BE146" i="4"/>
  <c r="BI143" i="4"/>
  <c r="BH143" i="4"/>
  <c r="BG143" i="4"/>
  <c r="BF143" i="4"/>
  <c r="T143" i="4"/>
  <c r="R143" i="4"/>
  <c r="P143" i="4"/>
  <c r="BK143" i="4"/>
  <c r="J143" i="4"/>
  <c r="BE143" i="4"/>
  <c r="BI140" i="4"/>
  <c r="BH140" i="4"/>
  <c r="BG140" i="4"/>
  <c r="BF140" i="4"/>
  <c r="T140" i="4"/>
  <c r="R140" i="4"/>
  <c r="P140" i="4"/>
  <c r="BK140" i="4"/>
  <c r="J140" i="4"/>
  <c r="BE140" i="4"/>
  <c r="BI137" i="4"/>
  <c r="BH137" i="4"/>
  <c r="BG137" i="4"/>
  <c r="BF137" i="4"/>
  <c r="T137" i="4"/>
  <c r="R137" i="4"/>
  <c r="P137" i="4"/>
  <c r="BK137" i="4"/>
  <c r="J137" i="4"/>
  <c r="BE137" i="4"/>
  <c r="BI133" i="4"/>
  <c r="BH133" i="4"/>
  <c r="BG133" i="4"/>
  <c r="BF133" i="4"/>
  <c r="T133" i="4"/>
  <c r="T132" i="4"/>
  <c r="R133" i="4"/>
  <c r="R132" i="4"/>
  <c r="P133" i="4"/>
  <c r="P132" i="4"/>
  <c r="BK133" i="4"/>
  <c r="BK132" i="4"/>
  <c r="J132" i="4"/>
  <c r="J133" i="4"/>
  <c r="BE133" i="4"/>
  <c r="J69"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6" i="4"/>
  <c r="BH116" i="4"/>
  <c r="BG116" i="4"/>
  <c r="BF116" i="4"/>
  <c r="T116" i="4"/>
  <c r="R116" i="4"/>
  <c r="P116" i="4"/>
  <c r="BK116" i="4"/>
  <c r="J116" i="4"/>
  <c r="BE116" i="4"/>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P113" i="4"/>
  <c r="BK113" i="4"/>
  <c r="J113" i="4"/>
  <c r="BE113" i="4"/>
  <c r="BI112" i="4"/>
  <c r="F41" i="4"/>
  <c r="BD59" i="1"/>
  <c r="BH112" i="4"/>
  <c r="F40" i="4"/>
  <c r="BC59" i="1"/>
  <c r="BG112" i="4"/>
  <c r="F39" i="4"/>
  <c r="BB59" i="1"/>
  <c r="BF112" i="4"/>
  <c r="J38" i="4"/>
  <c r="AW59" i="1"/>
  <c r="F38" i="4"/>
  <c r="BA59" i="1"/>
  <c r="T112" i="4"/>
  <c r="T111" i="4"/>
  <c r="T110" i="4"/>
  <c r="R112" i="4"/>
  <c r="R111" i="4"/>
  <c r="R110" i="4"/>
  <c r="P112" i="4"/>
  <c r="P111" i="4"/>
  <c r="P110" i="4"/>
  <c r="AU59" i="1"/>
  <c r="BK112" i="4"/>
  <c r="BK111" i="4"/>
  <c r="J111" i="4"/>
  <c r="BK110" i="4"/>
  <c r="J110" i="4"/>
  <c r="J67" i="4"/>
  <c r="J34" i="4"/>
  <c r="AG59" i="1"/>
  <c r="J112" i="4"/>
  <c r="BE112" i="4"/>
  <c r="J37" i="4"/>
  <c r="AV59" i="1"/>
  <c r="F37" i="4"/>
  <c r="AZ59" i="1"/>
  <c r="J68" i="4"/>
  <c r="F104" i="4"/>
  <c r="E102" i="4"/>
  <c r="F60" i="4"/>
  <c r="E58" i="4"/>
  <c r="J43" i="4"/>
  <c r="J28" i="4"/>
  <c r="E28" i="4"/>
  <c r="J107" i="4"/>
  <c r="J63" i="4"/>
  <c r="J27" i="4"/>
  <c r="J25" i="4"/>
  <c r="E25" i="4"/>
  <c r="J106" i="4"/>
  <c r="J62" i="4"/>
  <c r="J24" i="4"/>
  <c r="J22" i="4"/>
  <c r="E22" i="4"/>
  <c r="F107" i="4"/>
  <c r="F63" i="4"/>
  <c r="J21" i="4"/>
  <c r="J19" i="4"/>
  <c r="E19" i="4"/>
  <c r="F106" i="4"/>
  <c r="F62" i="4"/>
  <c r="J18" i="4"/>
  <c r="J16" i="4"/>
  <c r="J104" i="4"/>
  <c r="J60" i="4"/>
  <c r="E7" i="4"/>
  <c r="E96" i="4"/>
  <c r="E52" i="4"/>
  <c r="J41" i="3"/>
  <c r="J40" i="3"/>
  <c r="AY58" i="1"/>
  <c r="J39" i="3"/>
  <c r="AX58" i="1"/>
  <c r="BI188" i="3"/>
  <c r="BH188" i="3"/>
  <c r="BG188" i="3"/>
  <c r="BF188" i="3"/>
  <c r="T188" i="3"/>
  <c r="R188" i="3"/>
  <c r="P188" i="3"/>
  <c r="BK188" i="3"/>
  <c r="J188" i="3"/>
  <c r="BE188" i="3"/>
  <c r="BI186" i="3"/>
  <c r="BH186" i="3"/>
  <c r="BG186" i="3"/>
  <c r="BF186" i="3"/>
  <c r="T186" i="3"/>
  <c r="R186" i="3"/>
  <c r="P186" i="3"/>
  <c r="BK186" i="3"/>
  <c r="J186" i="3"/>
  <c r="BE186" i="3"/>
  <c r="BI182" i="3"/>
  <c r="BH182" i="3"/>
  <c r="BG182" i="3"/>
  <c r="BF182" i="3"/>
  <c r="T182" i="3"/>
  <c r="T181" i="3"/>
  <c r="R182" i="3"/>
  <c r="R181" i="3"/>
  <c r="P182" i="3"/>
  <c r="P181" i="3"/>
  <c r="BK182" i="3"/>
  <c r="BK181" i="3"/>
  <c r="J181" i="3"/>
  <c r="J182" i="3"/>
  <c r="BE182" i="3"/>
  <c r="J77" i="3"/>
  <c r="BI180" i="3"/>
  <c r="BH180" i="3"/>
  <c r="BG180" i="3"/>
  <c r="BF180" i="3"/>
  <c r="T180" i="3"/>
  <c r="T179" i="3"/>
  <c r="R180" i="3"/>
  <c r="R179" i="3"/>
  <c r="P180" i="3"/>
  <c r="P179" i="3"/>
  <c r="BK180" i="3"/>
  <c r="BK179" i="3"/>
  <c r="J179" i="3"/>
  <c r="J180" i="3"/>
  <c r="BE180" i="3"/>
  <c r="J76" i="3"/>
  <c r="BI178" i="3"/>
  <c r="BH178" i="3"/>
  <c r="BG178" i="3"/>
  <c r="BF178" i="3"/>
  <c r="T178" i="3"/>
  <c r="R178" i="3"/>
  <c r="P178" i="3"/>
  <c r="BK178" i="3"/>
  <c r="J178" i="3"/>
  <c r="BE178" i="3"/>
  <c r="BI174" i="3"/>
  <c r="BH174" i="3"/>
  <c r="BG174" i="3"/>
  <c r="BF174" i="3"/>
  <c r="T174" i="3"/>
  <c r="T173" i="3"/>
  <c r="R174" i="3"/>
  <c r="R173" i="3"/>
  <c r="P174" i="3"/>
  <c r="P173" i="3"/>
  <c r="BK174" i="3"/>
  <c r="BK173" i="3"/>
  <c r="J173" i="3"/>
  <c r="J174" i="3"/>
  <c r="BE174" i="3"/>
  <c r="J75" i="3"/>
  <c r="BI172" i="3"/>
  <c r="BH172" i="3"/>
  <c r="BG172" i="3"/>
  <c r="BF172" i="3"/>
  <c r="T172" i="3"/>
  <c r="R172" i="3"/>
  <c r="P172" i="3"/>
  <c r="BK172" i="3"/>
  <c r="J172" i="3"/>
  <c r="BE172" i="3"/>
  <c r="BI171" i="3"/>
  <c r="BH171" i="3"/>
  <c r="BG171" i="3"/>
  <c r="BF171" i="3"/>
  <c r="T171" i="3"/>
  <c r="R171" i="3"/>
  <c r="P171" i="3"/>
  <c r="BK171" i="3"/>
  <c r="J171" i="3"/>
  <c r="BE171" i="3"/>
  <c r="BI168" i="3"/>
  <c r="BH168" i="3"/>
  <c r="BG168" i="3"/>
  <c r="BF168" i="3"/>
  <c r="T168" i="3"/>
  <c r="R168" i="3"/>
  <c r="P168" i="3"/>
  <c r="BK168" i="3"/>
  <c r="J168" i="3"/>
  <c r="BE168" i="3"/>
  <c r="BI167" i="3"/>
  <c r="BH167" i="3"/>
  <c r="BG167" i="3"/>
  <c r="BF167" i="3"/>
  <c r="T167" i="3"/>
  <c r="R167" i="3"/>
  <c r="P167" i="3"/>
  <c r="BK167" i="3"/>
  <c r="J167" i="3"/>
  <c r="BE167" i="3"/>
  <c r="BI166" i="3"/>
  <c r="BH166" i="3"/>
  <c r="BG166" i="3"/>
  <c r="BF166" i="3"/>
  <c r="T166" i="3"/>
  <c r="R166" i="3"/>
  <c r="P166" i="3"/>
  <c r="BK166" i="3"/>
  <c r="J166" i="3"/>
  <c r="BE166" i="3"/>
  <c r="BI165" i="3"/>
  <c r="BH165" i="3"/>
  <c r="BG165" i="3"/>
  <c r="BF165" i="3"/>
  <c r="T165" i="3"/>
  <c r="R165" i="3"/>
  <c r="P165" i="3"/>
  <c r="BK165" i="3"/>
  <c r="J165" i="3"/>
  <c r="BE165" i="3"/>
  <c r="BI163" i="3"/>
  <c r="BH163" i="3"/>
  <c r="BG163" i="3"/>
  <c r="BF163" i="3"/>
  <c r="T163" i="3"/>
  <c r="R163" i="3"/>
  <c r="P163" i="3"/>
  <c r="BK163" i="3"/>
  <c r="J163" i="3"/>
  <c r="BE163" i="3"/>
  <c r="BI161" i="3"/>
  <c r="BH161" i="3"/>
  <c r="BG161" i="3"/>
  <c r="BF161" i="3"/>
  <c r="T161" i="3"/>
  <c r="T160" i="3"/>
  <c r="R161" i="3"/>
  <c r="R160" i="3"/>
  <c r="P161" i="3"/>
  <c r="P160" i="3"/>
  <c r="BK161" i="3"/>
  <c r="BK160" i="3"/>
  <c r="J160" i="3"/>
  <c r="J161" i="3"/>
  <c r="BE161" i="3"/>
  <c r="J74" i="3"/>
  <c r="BI158" i="3"/>
  <c r="BH158" i="3"/>
  <c r="BG158" i="3"/>
  <c r="BF158" i="3"/>
  <c r="T158" i="3"/>
  <c r="R158" i="3"/>
  <c r="P158" i="3"/>
  <c r="BK158" i="3"/>
  <c r="J158" i="3"/>
  <c r="BE158" i="3"/>
  <c r="BI156" i="3"/>
  <c r="BH156" i="3"/>
  <c r="BG156" i="3"/>
  <c r="BF156" i="3"/>
  <c r="T156" i="3"/>
  <c r="T155" i="3"/>
  <c r="R156" i="3"/>
  <c r="R155" i="3"/>
  <c r="P156" i="3"/>
  <c r="P155" i="3"/>
  <c r="BK156" i="3"/>
  <c r="BK155" i="3"/>
  <c r="J155" i="3"/>
  <c r="J156" i="3"/>
  <c r="BE156" i="3"/>
  <c r="J73" i="3"/>
  <c r="BI154" i="3"/>
  <c r="BH154" i="3"/>
  <c r="BG154" i="3"/>
  <c r="BF154" i="3"/>
  <c r="T154" i="3"/>
  <c r="R154" i="3"/>
  <c r="P154" i="3"/>
  <c r="BK154" i="3"/>
  <c r="J154" i="3"/>
  <c r="BE154" i="3"/>
  <c r="BI150" i="3"/>
  <c r="BH150" i="3"/>
  <c r="BG150" i="3"/>
  <c r="BF150" i="3"/>
  <c r="T150" i="3"/>
  <c r="T149" i="3"/>
  <c r="R150" i="3"/>
  <c r="R149" i="3"/>
  <c r="P150" i="3"/>
  <c r="P149" i="3"/>
  <c r="BK150" i="3"/>
  <c r="BK149" i="3"/>
  <c r="J149" i="3"/>
  <c r="J150" i="3"/>
  <c r="BE150" i="3"/>
  <c r="J72" i="3"/>
  <c r="BI148" i="3"/>
  <c r="BH148" i="3"/>
  <c r="BG148" i="3"/>
  <c r="BF148" i="3"/>
  <c r="T148" i="3"/>
  <c r="T147" i="3"/>
  <c r="R148" i="3"/>
  <c r="R147" i="3"/>
  <c r="P148" i="3"/>
  <c r="P147" i="3"/>
  <c r="BK148" i="3"/>
  <c r="BK147" i="3"/>
  <c r="J147" i="3"/>
  <c r="J148" i="3"/>
  <c r="BE148" i="3"/>
  <c r="J71" i="3"/>
  <c r="BI146" i="3"/>
  <c r="BH146" i="3"/>
  <c r="BG146" i="3"/>
  <c r="BF146" i="3"/>
  <c r="T146" i="3"/>
  <c r="T145" i="3"/>
  <c r="R146" i="3"/>
  <c r="R145" i="3"/>
  <c r="P146" i="3"/>
  <c r="P145" i="3"/>
  <c r="BK146" i="3"/>
  <c r="BK145" i="3"/>
  <c r="J145" i="3"/>
  <c r="J146" i="3"/>
  <c r="BE146" i="3"/>
  <c r="J70" i="3"/>
  <c r="BI142" i="3"/>
  <c r="BH142" i="3"/>
  <c r="BG142" i="3"/>
  <c r="BF142" i="3"/>
  <c r="T142" i="3"/>
  <c r="R142" i="3"/>
  <c r="P142" i="3"/>
  <c r="BK142" i="3"/>
  <c r="J142" i="3"/>
  <c r="BE142" i="3"/>
  <c r="BI139" i="3"/>
  <c r="BH139" i="3"/>
  <c r="BG139" i="3"/>
  <c r="BF139" i="3"/>
  <c r="T139" i="3"/>
  <c r="R139" i="3"/>
  <c r="P139" i="3"/>
  <c r="BK139" i="3"/>
  <c r="J139" i="3"/>
  <c r="BE139" i="3"/>
  <c r="BI136" i="3"/>
  <c r="BH136" i="3"/>
  <c r="BG136" i="3"/>
  <c r="BF136" i="3"/>
  <c r="T136" i="3"/>
  <c r="R136" i="3"/>
  <c r="P136" i="3"/>
  <c r="BK136" i="3"/>
  <c r="J136" i="3"/>
  <c r="BE136" i="3"/>
  <c r="BI133" i="3"/>
  <c r="BH133" i="3"/>
  <c r="BG133" i="3"/>
  <c r="BF133" i="3"/>
  <c r="T133" i="3"/>
  <c r="R133" i="3"/>
  <c r="P133" i="3"/>
  <c r="BK133" i="3"/>
  <c r="J133" i="3"/>
  <c r="BE133" i="3"/>
  <c r="BI131" i="3"/>
  <c r="BH131" i="3"/>
  <c r="BG131" i="3"/>
  <c r="BF131" i="3"/>
  <c r="T131" i="3"/>
  <c r="R131" i="3"/>
  <c r="P131" i="3"/>
  <c r="BK131" i="3"/>
  <c r="J131" i="3"/>
  <c r="BE131" i="3"/>
  <c r="BI125" i="3"/>
  <c r="BH125" i="3"/>
  <c r="BG125" i="3"/>
  <c r="BF125" i="3"/>
  <c r="T125" i="3"/>
  <c r="R125" i="3"/>
  <c r="P125" i="3"/>
  <c r="BK125" i="3"/>
  <c r="J125" i="3"/>
  <c r="BE125" i="3"/>
  <c r="BI122" i="3"/>
  <c r="BH122" i="3"/>
  <c r="BG122" i="3"/>
  <c r="BF122" i="3"/>
  <c r="T122" i="3"/>
  <c r="T121" i="3"/>
  <c r="R122" i="3"/>
  <c r="R121" i="3"/>
  <c r="P122" i="3"/>
  <c r="P121" i="3"/>
  <c r="BK122" i="3"/>
  <c r="BK121" i="3"/>
  <c r="J121" i="3"/>
  <c r="J122" i="3"/>
  <c r="BE122" i="3"/>
  <c r="J69" i="3"/>
  <c r="BI120" i="3"/>
  <c r="BH120" i="3"/>
  <c r="BG120" i="3"/>
  <c r="BF120" i="3"/>
  <c r="T120" i="3"/>
  <c r="R120" i="3"/>
  <c r="P120" i="3"/>
  <c r="BK120" i="3"/>
  <c r="J120" i="3"/>
  <c r="BE120" i="3"/>
  <c r="BI119" i="3"/>
  <c r="BH119" i="3"/>
  <c r="BG119" i="3"/>
  <c r="BF119" i="3"/>
  <c r="T119" i="3"/>
  <c r="R119" i="3"/>
  <c r="P119" i="3"/>
  <c r="BK119" i="3"/>
  <c r="J119" i="3"/>
  <c r="BE119" i="3"/>
  <c r="BI117" i="3"/>
  <c r="BH117" i="3"/>
  <c r="BG117" i="3"/>
  <c r="BF117" i="3"/>
  <c r="T117" i="3"/>
  <c r="R117" i="3"/>
  <c r="P117" i="3"/>
  <c r="BK117" i="3"/>
  <c r="J117" i="3"/>
  <c r="BE117" i="3"/>
  <c r="BI116" i="3"/>
  <c r="BH116" i="3"/>
  <c r="BG116" i="3"/>
  <c r="BF116" i="3"/>
  <c r="T116" i="3"/>
  <c r="R116" i="3"/>
  <c r="P116" i="3"/>
  <c r="BK116" i="3"/>
  <c r="J116" i="3"/>
  <c r="BE116" i="3"/>
  <c r="BI115" i="3"/>
  <c r="BH115" i="3"/>
  <c r="BG115" i="3"/>
  <c r="BF115" i="3"/>
  <c r="T115" i="3"/>
  <c r="R115" i="3"/>
  <c r="P115" i="3"/>
  <c r="BK115" i="3"/>
  <c r="J115" i="3"/>
  <c r="BE115"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R111" i="3"/>
  <c r="P111" i="3"/>
  <c r="BK111" i="3"/>
  <c r="J111" i="3"/>
  <c r="BE111" i="3"/>
  <c r="BI110" i="3"/>
  <c r="BH110" i="3"/>
  <c r="BG110" i="3"/>
  <c r="BF110" i="3"/>
  <c r="T110" i="3"/>
  <c r="R110" i="3"/>
  <c r="P110" i="3"/>
  <c r="BK110" i="3"/>
  <c r="J110" i="3"/>
  <c r="BE110" i="3"/>
  <c r="BI109" i="3"/>
  <c r="BH109" i="3"/>
  <c r="BG109" i="3"/>
  <c r="BF109" i="3"/>
  <c r="T109" i="3"/>
  <c r="R109" i="3"/>
  <c r="P109" i="3"/>
  <c r="BK109" i="3"/>
  <c r="J109" i="3"/>
  <c r="BE109" i="3"/>
  <c r="BI108" i="3"/>
  <c r="BH108" i="3"/>
  <c r="BG108" i="3"/>
  <c r="BF108" i="3"/>
  <c r="T108" i="3"/>
  <c r="R108" i="3"/>
  <c r="P108" i="3"/>
  <c r="BK108" i="3"/>
  <c r="J108" i="3"/>
  <c r="BE108" i="3"/>
  <c r="BI107" i="3"/>
  <c r="BH107" i="3"/>
  <c r="BG107" i="3"/>
  <c r="BF107" i="3"/>
  <c r="T107" i="3"/>
  <c r="R107" i="3"/>
  <c r="P107" i="3"/>
  <c r="BK107" i="3"/>
  <c r="J107" i="3"/>
  <c r="BE107"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J104" i="3"/>
  <c r="BE104" i="3"/>
  <c r="BI103" i="3"/>
  <c r="F41" i="3"/>
  <c r="BD58" i="1"/>
  <c r="BH103" i="3"/>
  <c r="F40" i="3"/>
  <c r="BC58" i="1"/>
  <c r="BG103" i="3"/>
  <c r="F39" i="3"/>
  <c r="BB58" i="1"/>
  <c r="BF103" i="3"/>
  <c r="J38" i="3"/>
  <c r="AW58" i="1"/>
  <c r="F38" i="3"/>
  <c r="BA58" i="1"/>
  <c r="T103" i="3"/>
  <c r="T102" i="3"/>
  <c r="T101" i="3"/>
  <c r="R103" i="3"/>
  <c r="R102" i="3"/>
  <c r="R101" i="3"/>
  <c r="P103" i="3"/>
  <c r="P102" i="3"/>
  <c r="P101" i="3"/>
  <c r="AU58" i="1"/>
  <c r="BK103" i="3"/>
  <c r="BK102" i="3"/>
  <c r="J102" i="3"/>
  <c r="BK101" i="3"/>
  <c r="J101" i="3"/>
  <c r="J67" i="3"/>
  <c r="J34" i="3"/>
  <c r="AG58" i="1"/>
  <c r="J103" i="3"/>
  <c r="BE103" i="3"/>
  <c r="J37" i="3"/>
  <c r="AV58" i="1"/>
  <c r="F37" i="3"/>
  <c r="AZ58" i="1"/>
  <c r="J68" i="3"/>
  <c r="F95" i="3"/>
  <c r="E93" i="3"/>
  <c r="F60" i="3"/>
  <c r="E58" i="3"/>
  <c r="J43" i="3"/>
  <c r="J28" i="3"/>
  <c r="E28" i="3"/>
  <c r="J98" i="3"/>
  <c r="J63" i="3"/>
  <c r="J27" i="3"/>
  <c r="J25" i="3"/>
  <c r="E25" i="3"/>
  <c r="J97" i="3"/>
  <c r="J62" i="3"/>
  <c r="J24" i="3"/>
  <c r="J22" i="3"/>
  <c r="E22" i="3"/>
  <c r="F98" i="3"/>
  <c r="F63" i="3"/>
  <c r="J21" i="3"/>
  <c r="J19" i="3"/>
  <c r="E19" i="3"/>
  <c r="F97" i="3"/>
  <c r="F62" i="3"/>
  <c r="J18" i="3"/>
  <c r="J16" i="3"/>
  <c r="J95" i="3"/>
  <c r="J60" i="3"/>
  <c r="E7" i="3"/>
  <c r="E87" i="3"/>
  <c r="E52" i="3"/>
  <c r="J41" i="2"/>
  <c r="J40" i="2"/>
  <c r="AY57" i="1"/>
  <c r="J39" i="2"/>
  <c r="AX57" i="1"/>
  <c r="BI741" i="2"/>
  <c r="BH741" i="2"/>
  <c r="BG741" i="2"/>
  <c r="BF741" i="2"/>
  <c r="T741" i="2"/>
  <c r="R741" i="2"/>
  <c r="P741" i="2"/>
  <c r="BK741" i="2"/>
  <c r="J741" i="2"/>
  <c r="BE741" i="2"/>
  <c r="BI740" i="2"/>
  <c r="BH740" i="2"/>
  <c r="BG740" i="2"/>
  <c r="BF740" i="2"/>
  <c r="T740" i="2"/>
  <c r="R740" i="2"/>
  <c r="P740" i="2"/>
  <c r="BK740" i="2"/>
  <c r="J740" i="2"/>
  <c r="BE740" i="2"/>
  <c r="BI739" i="2"/>
  <c r="BH739" i="2"/>
  <c r="BG739" i="2"/>
  <c r="BF739" i="2"/>
  <c r="T739" i="2"/>
  <c r="R739" i="2"/>
  <c r="P739" i="2"/>
  <c r="BK739" i="2"/>
  <c r="J739" i="2"/>
  <c r="BE739" i="2"/>
  <c r="BI736" i="2"/>
  <c r="BH736" i="2"/>
  <c r="BG736" i="2"/>
  <c r="BF736" i="2"/>
  <c r="T736" i="2"/>
  <c r="R736" i="2"/>
  <c r="P736" i="2"/>
  <c r="BK736" i="2"/>
  <c r="J736" i="2"/>
  <c r="BE736" i="2"/>
  <c r="BI733" i="2"/>
  <c r="BH733" i="2"/>
  <c r="BG733" i="2"/>
  <c r="BF733" i="2"/>
  <c r="T733" i="2"/>
  <c r="T732" i="2"/>
  <c r="R733" i="2"/>
  <c r="R732" i="2"/>
  <c r="P733" i="2"/>
  <c r="P732" i="2"/>
  <c r="BK733" i="2"/>
  <c r="BK732" i="2"/>
  <c r="J732" i="2"/>
  <c r="J733" i="2"/>
  <c r="BE733" i="2"/>
  <c r="J93" i="2"/>
  <c r="BI728" i="2"/>
  <c r="BH728" i="2"/>
  <c r="BG728" i="2"/>
  <c r="BF728" i="2"/>
  <c r="T728" i="2"/>
  <c r="R728" i="2"/>
  <c r="P728" i="2"/>
  <c r="BK728" i="2"/>
  <c r="J728" i="2"/>
  <c r="BE728" i="2"/>
  <c r="BI727" i="2"/>
  <c r="BH727" i="2"/>
  <c r="BG727" i="2"/>
  <c r="BF727" i="2"/>
  <c r="T727" i="2"/>
  <c r="T726" i="2"/>
  <c r="R727" i="2"/>
  <c r="R726" i="2"/>
  <c r="P727" i="2"/>
  <c r="P726" i="2"/>
  <c r="BK727" i="2"/>
  <c r="BK726" i="2"/>
  <c r="J726" i="2"/>
  <c r="J727" i="2"/>
  <c r="BE727" i="2"/>
  <c r="J92" i="2"/>
  <c r="BI724" i="2"/>
  <c r="BH724" i="2"/>
  <c r="BG724" i="2"/>
  <c r="BF724" i="2"/>
  <c r="T724" i="2"/>
  <c r="T723" i="2"/>
  <c r="R724" i="2"/>
  <c r="R723" i="2"/>
  <c r="P724" i="2"/>
  <c r="P723" i="2"/>
  <c r="BK724" i="2"/>
  <c r="BK723" i="2"/>
  <c r="J723" i="2"/>
  <c r="J724" i="2"/>
  <c r="BE724" i="2"/>
  <c r="J91" i="2"/>
  <c r="BI722" i="2"/>
  <c r="BH722" i="2"/>
  <c r="BG722" i="2"/>
  <c r="BF722" i="2"/>
  <c r="T722" i="2"/>
  <c r="T721" i="2"/>
  <c r="R722" i="2"/>
  <c r="R721" i="2"/>
  <c r="P722" i="2"/>
  <c r="P721" i="2"/>
  <c r="BK722" i="2"/>
  <c r="BK721" i="2"/>
  <c r="J721" i="2"/>
  <c r="J722" i="2"/>
  <c r="BE722" i="2"/>
  <c r="J90" i="2"/>
  <c r="BI702" i="2"/>
  <c r="BH702" i="2"/>
  <c r="BG702" i="2"/>
  <c r="BF702" i="2"/>
  <c r="T702" i="2"/>
  <c r="R702" i="2"/>
  <c r="P702" i="2"/>
  <c r="BK702" i="2"/>
  <c r="J702" i="2"/>
  <c r="BE702" i="2"/>
  <c r="BI701" i="2"/>
  <c r="BH701" i="2"/>
  <c r="BG701" i="2"/>
  <c r="BF701" i="2"/>
  <c r="T701" i="2"/>
  <c r="T700" i="2"/>
  <c r="R701" i="2"/>
  <c r="R700" i="2"/>
  <c r="P701" i="2"/>
  <c r="P700" i="2"/>
  <c r="BK701" i="2"/>
  <c r="BK700" i="2"/>
  <c r="J700" i="2"/>
  <c r="J701" i="2"/>
  <c r="BE701" i="2"/>
  <c r="J89" i="2"/>
  <c r="BI680" i="2"/>
  <c r="BH680" i="2"/>
  <c r="BG680" i="2"/>
  <c r="BF680" i="2"/>
  <c r="T680" i="2"/>
  <c r="R680" i="2"/>
  <c r="P680" i="2"/>
  <c r="BK680" i="2"/>
  <c r="J680" i="2"/>
  <c r="BE680" i="2"/>
  <c r="BI676" i="2"/>
  <c r="BH676" i="2"/>
  <c r="BG676" i="2"/>
  <c r="BF676" i="2"/>
  <c r="T676" i="2"/>
  <c r="R676" i="2"/>
  <c r="P676" i="2"/>
  <c r="BK676" i="2"/>
  <c r="J676" i="2"/>
  <c r="BE676" i="2"/>
  <c r="BI673" i="2"/>
  <c r="BH673" i="2"/>
  <c r="BG673" i="2"/>
  <c r="BF673" i="2"/>
  <c r="T673" i="2"/>
  <c r="R673" i="2"/>
  <c r="P673" i="2"/>
  <c r="BK673" i="2"/>
  <c r="J673" i="2"/>
  <c r="BE673" i="2"/>
  <c r="BI672" i="2"/>
  <c r="BH672" i="2"/>
  <c r="BG672" i="2"/>
  <c r="BF672" i="2"/>
  <c r="T672" i="2"/>
  <c r="R672" i="2"/>
  <c r="P672" i="2"/>
  <c r="BK672" i="2"/>
  <c r="J672" i="2"/>
  <c r="BE672" i="2"/>
  <c r="BI668" i="2"/>
  <c r="BH668" i="2"/>
  <c r="BG668" i="2"/>
  <c r="BF668" i="2"/>
  <c r="T668" i="2"/>
  <c r="T667" i="2"/>
  <c r="R668" i="2"/>
  <c r="R667" i="2"/>
  <c r="P668" i="2"/>
  <c r="P667" i="2"/>
  <c r="BK668" i="2"/>
  <c r="BK667" i="2"/>
  <c r="J667" i="2"/>
  <c r="J668" i="2"/>
  <c r="BE668" i="2"/>
  <c r="J88" i="2"/>
  <c r="BI666" i="2"/>
  <c r="BH666" i="2"/>
  <c r="BG666" i="2"/>
  <c r="BF666" i="2"/>
  <c r="T666" i="2"/>
  <c r="R666" i="2"/>
  <c r="P666" i="2"/>
  <c r="BK666" i="2"/>
  <c r="J666" i="2"/>
  <c r="BE666" i="2"/>
  <c r="BI663" i="2"/>
  <c r="BH663" i="2"/>
  <c r="BG663" i="2"/>
  <c r="BF663" i="2"/>
  <c r="T663" i="2"/>
  <c r="R663" i="2"/>
  <c r="P663" i="2"/>
  <c r="BK663" i="2"/>
  <c r="J663" i="2"/>
  <c r="BE663" i="2"/>
  <c r="BI662" i="2"/>
  <c r="BH662" i="2"/>
  <c r="BG662" i="2"/>
  <c r="BF662" i="2"/>
  <c r="T662" i="2"/>
  <c r="R662" i="2"/>
  <c r="P662" i="2"/>
  <c r="BK662" i="2"/>
  <c r="J662" i="2"/>
  <c r="BE662" i="2"/>
  <c r="BI659" i="2"/>
  <c r="BH659" i="2"/>
  <c r="BG659" i="2"/>
  <c r="BF659" i="2"/>
  <c r="T659" i="2"/>
  <c r="R659" i="2"/>
  <c r="P659" i="2"/>
  <c r="BK659" i="2"/>
  <c r="J659" i="2"/>
  <c r="BE659" i="2"/>
  <c r="BI657" i="2"/>
  <c r="BH657" i="2"/>
  <c r="BG657" i="2"/>
  <c r="BF657" i="2"/>
  <c r="T657" i="2"/>
  <c r="T656" i="2"/>
  <c r="R657" i="2"/>
  <c r="R656" i="2"/>
  <c r="P657" i="2"/>
  <c r="P656" i="2"/>
  <c r="BK657" i="2"/>
  <c r="BK656" i="2"/>
  <c r="J656" i="2"/>
  <c r="J657" i="2"/>
  <c r="BE657" i="2"/>
  <c r="J87" i="2"/>
  <c r="BI654" i="2"/>
  <c r="BH654" i="2"/>
  <c r="BG654" i="2"/>
  <c r="BF654" i="2"/>
  <c r="T654" i="2"/>
  <c r="R654" i="2"/>
  <c r="P654" i="2"/>
  <c r="BK654" i="2"/>
  <c r="J654" i="2"/>
  <c r="BE654" i="2"/>
  <c r="BI650" i="2"/>
  <c r="BH650" i="2"/>
  <c r="BG650" i="2"/>
  <c r="BF650" i="2"/>
  <c r="T650" i="2"/>
  <c r="R650" i="2"/>
  <c r="P650" i="2"/>
  <c r="BK650" i="2"/>
  <c r="J650" i="2"/>
  <c r="BE650" i="2"/>
  <c r="BI644" i="2"/>
  <c r="BH644" i="2"/>
  <c r="BG644" i="2"/>
  <c r="BF644" i="2"/>
  <c r="T644" i="2"/>
  <c r="R644" i="2"/>
  <c r="P644" i="2"/>
  <c r="BK644" i="2"/>
  <c r="J644" i="2"/>
  <c r="BE644" i="2"/>
  <c r="BI639" i="2"/>
  <c r="BH639" i="2"/>
  <c r="BG639" i="2"/>
  <c r="BF639" i="2"/>
  <c r="T639" i="2"/>
  <c r="T638" i="2"/>
  <c r="R639" i="2"/>
  <c r="R638" i="2"/>
  <c r="P639" i="2"/>
  <c r="P638" i="2"/>
  <c r="BK639" i="2"/>
  <c r="BK638" i="2"/>
  <c r="J638" i="2"/>
  <c r="J639" i="2"/>
  <c r="BE639" i="2"/>
  <c r="J86" i="2"/>
  <c r="BI637" i="2"/>
  <c r="BH637" i="2"/>
  <c r="BG637" i="2"/>
  <c r="BF637" i="2"/>
  <c r="T637" i="2"/>
  <c r="R637" i="2"/>
  <c r="P637" i="2"/>
  <c r="BK637" i="2"/>
  <c r="J637" i="2"/>
  <c r="BE637" i="2"/>
  <c r="BI634" i="2"/>
  <c r="BH634" i="2"/>
  <c r="BG634" i="2"/>
  <c r="BF634" i="2"/>
  <c r="T634" i="2"/>
  <c r="T633" i="2"/>
  <c r="R634" i="2"/>
  <c r="R633" i="2"/>
  <c r="P634" i="2"/>
  <c r="P633" i="2"/>
  <c r="BK634" i="2"/>
  <c r="BK633" i="2"/>
  <c r="J633" i="2"/>
  <c r="J634" i="2"/>
  <c r="BE634" i="2"/>
  <c r="J85" i="2"/>
  <c r="BI630" i="2"/>
  <c r="BH630" i="2"/>
  <c r="BG630" i="2"/>
  <c r="BF630" i="2"/>
  <c r="T630" i="2"/>
  <c r="T629" i="2"/>
  <c r="R630" i="2"/>
  <c r="R629" i="2"/>
  <c r="P630" i="2"/>
  <c r="P629" i="2"/>
  <c r="BK630" i="2"/>
  <c r="BK629" i="2"/>
  <c r="J629" i="2"/>
  <c r="J630" i="2"/>
  <c r="BE630" i="2"/>
  <c r="J84" i="2"/>
  <c r="BI628" i="2"/>
  <c r="BH628" i="2"/>
  <c r="BG628" i="2"/>
  <c r="BF628" i="2"/>
  <c r="T628" i="2"/>
  <c r="R628" i="2"/>
  <c r="P628" i="2"/>
  <c r="BK628" i="2"/>
  <c r="J628" i="2"/>
  <c r="BE628" i="2"/>
  <c r="BI625" i="2"/>
  <c r="BH625" i="2"/>
  <c r="BG625" i="2"/>
  <c r="BF625" i="2"/>
  <c r="T625" i="2"/>
  <c r="R625" i="2"/>
  <c r="P625" i="2"/>
  <c r="BK625" i="2"/>
  <c r="J625" i="2"/>
  <c r="BE625" i="2"/>
  <c r="BI624" i="2"/>
  <c r="BH624" i="2"/>
  <c r="BG624" i="2"/>
  <c r="BF624" i="2"/>
  <c r="T624" i="2"/>
  <c r="R624" i="2"/>
  <c r="P624" i="2"/>
  <c r="BK624" i="2"/>
  <c r="J624" i="2"/>
  <c r="BE624" i="2"/>
  <c r="BI620" i="2"/>
  <c r="BH620" i="2"/>
  <c r="BG620" i="2"/>
  <c r="BF620" i="2"/>
  <c r="T620" i="2"/>
  <c r="R620" i="2"/>
  <c r="P620" i="2"/>
  <c r="BK620" i="2"/>
  <c r="J620" i="2"/>
  <c r="BE620" i="2"/>
  <c r="BI616" i="2"/>
  <c r="BH616" i="2"/>
  <c r="BG616" i="2"/>
  <c r="BF616" i="2"/>
  <c r="T616" i="2"/>
  <c r="R616" i="2"/>
  <c r="P616" i="2"/>
  <c r="BK616" i="2"/>
  <c r="J616" i="2"/>
  <c r="BE616" i="2"/>
  <c r="BI602" i="2"/>
  <c r="BH602" i="2"/>
  <c r="BG602" i="2"/>
  <c r="BF602" i="2"/>
  <c r="T602" i="2"/>
  <c r="R602" i="2"/>
  <c r="P602" i="2"/>
  <c r="BK602" i="2"/>
  <c r="J602" i="2"/>
  <c r="BE602" i="2"/>
  <c r="BI596" i="2"/>
  <c r="BH596" i="2"/>
  <c r="BG596" i="2"/>
  <c r="BF596" i="2"/>
  <c r="T596" i="2"/>
  <c r="R596" i="2"/>
  <c r="P596" i="2"/>
  <c r="BK596" i="2"/>
  <c r="J596" i="2"/>
  <c r="BE596" i="2"/>
  <c r="BI592" i="2"/>
  <c r="BH592" i="2"/>
  <c r="BG592" i="2"/>
  <c r="BF592" i="2"/>
  <c r="T592" i="2"/>
  <c r="R592" i="2"/>
  <c r="P592" i="2"/>
  <c r="BK592" i="2"/>
  <c r="J592" i="2"/>
  <c r="BE592" i="2"/>
  <c r="BI589" i="2"/>
  <c r="BH589" i="2"/>
  <c r="BG589" i="2"/>
  <c r="BF589" i="2"/>
  <c r="T589" i="2"/>
  <c r="R589" i="2"/>
  <c r="P589" i="2"/>
  <c r="BK589" i="2"/>
  <c r="J589" i="2"/>
  <c r="BE589" i="2"/>
  <c r="BI584" i="2"/>
  <c r="BH584" i="2"/>
  <c r="BG584" i="2"/>
  <c r="BF584" i="2"/>
  <c r="T584" i="2"/>
  <c r="R584" i="2"/>
  <c r="P584" i="2"/>
  <c r="BK584" i="2"/>
  <c r="J584" i="2"/>
  <c r="BE584" i="2"/>
  <c r="BI571" i="2"/>
  <c r="BH571" i="2"/>
  <c r="BG571" i="2"/>
  <c r="BF571" i="2"/>
  <c r="T571" i="2"/>
  <c r="R571" i="2"/>
  <c r="P571" i="2"/>
  <c r="BK571" i="2"/>
  <c r="J571" i="2"/>
  <c r="BE571" i="2"/>
  <c r="BI567" i="2"/>
  <c r="BH567" i="2"/>
  <c r="BG567" i="2"/>
  <c r="BF567" i="2"/>
  <c r="T567" i="2"/>
  <c r="T566" i="2"/>
  <c r="R567" i="2"/>
  <c r="R566" i="2"/>
  <c r="P567" i="2"/>
  <c r="P566" i="2"/>
  <c r="BK567" i="2"/>
  <c r="BK566" i="2"/>
  <c r="J566" i="2"/>
  <c r="J567" i="2"/>
  <c r="BE567" i="2"/>
  <c r="J83" i="2"/>
  <c r="BI565" i="2"/>
  <c r="BH565" i="2"/>
  <c r="BG565" i="2"/>
  <c r="BF565" i="2"/>
  <c r="T565" i="2"/>
  <c r="R565" i="2"/>
  <c r="P565" i="2"/>
  <c r="BK565" i="2"/>
  <c r="J565" i="2"/>
  <c r="BE565" i="2"/>
  <c r="BI564" i="2"/>
  <c r="BH564" i="2"/>
  <c r="BG564" i="2"/>
  <c r="BF564" i="2"/>
  <c r="T564" i="2"/>
  <c r="R564" i="2"/>
  <c r="P564" i="2"/>
  <c r="BK564" i="2"/>
  <c r="J564" i="2"/>
  <c r="BE564" i="2"/>
  <c r="BI558" i="2"/>
  <c r="BH558" i="2"/>
  <c r="BG558" i="2"/>
  <c r="BF558" i="2"/>
  <c r="T558" i="2"/>
  <c r="T557" i="2"/>
  <c r="R558" i="2"/>
  <c r="R557" i="2"/>
  <c r="P558" i="2"/>
  <c r="P557" i="2"/>
  <c r="BK558" i="2"/>
  <c r="BK557" i="2"/>
  <c r="J557" i="2"/>
  <c r="J558" i="2"/>
  <c r="BE558" i="2"/>
  <c r="J82" i="2"/>
  <c r="BI556" i="2"/>
  <c r="BH556" i="2"/>
  <c r="BG556" i="2"/>
  <c r="BF556" i="2"/>
  <c r="T556" i="2"/>
  <c r="R556" i="2"/>
  <c r="P556" i="2"/>
  <c r="BK556" i="2"/>
  <c r="J556" i="2"/>
  <c r="BE556" i="2"/>
  <c r="BI555" i="2"/>
  <c r="BH555" i="2"/>
  <c r="BG555" i="2"/>
  <c r="BF555" i="2"/>
  <c r="T555" i="2"/>
  <c r="R555" i="2"/>
  <c r="P555" i="2"/>
  <c r="BK555" i="2"/>
  <c r="J555" i="2"/>
  <c r="BE555" i="2"/>
  <c r="BI554" i="2"/>
  <c r="BH554" i="2"/>
  <c r="BG554" i="2"/>
  <c r="BF554" i="2"/>
  <c r="T554" i="2"/>
  <c r="R554" i="2"/>
  <c r="P554" i="2"/>
  <c r="BK554" i="2"/>
  <c r="J554" i="2"/>
  <c r="BE554" i="2"/>
  <c r="BI553" i="2"/>
  <c r="BH553" i="2"/>
  <c r="BG553" i="2"/>
  <c r="BF553" i="2"/>
  <c r="T553" i="2"/>
  <c r="R553" i="2"/>
  <c r="P553" i="2"/>
  <c r="BK553" i="2"/>
  <c r="J553" i="2"/>
  <c r="BE553" i="2"/>
  <c r="BI552" i="2"/>
  <c r="BH552" i="2"/>
  <c r="BG552" i="2"/>
  <c r="BF552" i="2"/>
  <c r="T552" i="2"/>
  <c r="R552" i="2"/>
  <c r="P552" i="2"/>
  <c r="BK552" i="2"/>
  <c r="J552" i="2"/>
  <c r="BE552" i="2"/>
  <c r="BI551" i="2"/>
  <c r="BH551" i="2"/>
  <c r="BG551" i="2"/>
  <c r="BF551" i="2"/>
  <c r="T551" i="2"/>
  <c r="R551" i="2"/>
  <c r="P551" i="2"/>
  <c r="BK551" i="2"/>
  <c r="J551" i="2"/>
  <c r="BE551" i="2"/>
  <c r="BI545" i="2"/>
  <c r="BH545" i="2"/>
  <c r="BG545" i="2"/>
  <c r="BF545" i="2"/>
  <c r="T545" i="2"/>
  <c r="R545" i="2"/>
  <c r="P545" i="2"/>
  <c r="BK545" i="2"/>
  <c r="J545" i="2"/>
  <c r="BE545" i="2"/>
  <c r="BI540" i="2"/>
  <c r="BH540" i="2"/>
  <c r="BG540" i="2"/>
  <c r="BF540" i="2"/>
  <c r="T540" i="2"/>
  <c r="R540" i="2"/>
  <c r="P540" i="2"/>
  <c r="BK540" i="2"/>
  <c r="J540" i="2"/>
  <c r="BE540" i="2"/>
  <c r="BI537" i="2"/>
  <c r="BH537" i="2"/>
  <c r="BG537" i="2"/>
  <c r="BF537" i="2"/>
  <c r="T537" i="2"/>
  <c r="R537" i="2"/>
  <c r="P537" i="2"/>
  <c r="BK537" i="2"/>
  <c r="J537" i="2"/>
  <c r="BE537" i="2"/>
  <c r="BI534" i="2"/>
  <c r="BH534" i="2"/>
  <c r="BG534" i="2"/>
  <c r="BF534" i="2"/>
  <c r="T534" i="2"/>
  <c r="R534" i="2"/>
  <c r="P534" i="2"/>
  <c r="BK534" i="2"/>
  <c r="J534" i="2"/>
  <c r="BE534" i="2"/>
  <c r="BI530" i="2"/>
  <c r="BH530" i="2"/>
  <c r="BG530" i="2"/>
  <c r="BF530" i="2"/>
  <c r="T530" i="2"/>
  <c r="T529" i="2"/>
  <c r="R530" i="2"/>
  <c r="R529" i="2"/>
  <c r="P530" i="2"/>
  <c r="P529" i="2"/>
  <c r="BK530" i="2"/>
  <c r="BK529" i="2"/>
  <c r="J529" i="2"/>
  <c r="J530" i="2"/>
  <c r="BE530" i="2"/>
  <c r="J81" i="2"/>
  <c r="BI528" i="2"/>
  <c r="BH528" i="2"/>
  <c r="BG528" i="2"/>
  <c r="BF528" i="2"/>
  <c r="T528" i="2"/>
  <c r="T527" i="2"/>
  <c r="R528" i="2"/>
  <c r="R527" i="2"/>
  <c r="P528" i="2"/>
  <c r="P527" i="2"/>
  <c r="BK528" i="2"/>
  <c r="BK527" i="2"/>
  <c r="J527" i="2"/>
  <c r="J528" i="2"/>
  <c r="BE528" i="2"/>
  <c r="J80" i="2"/>
  <c r="BI524" i="2"/>
  <c r="BH524" i="2"/>
  <c r="BG524" i="2"/>
  <c r="BF524" i="2"/>
  <c r="T524" i="2"/>
  <c r="R524" i="2"/>
  <c r="P524" i="2"/>
  <c r="BK524" i="2"/>
  <c r="J524" i="2"/>
  <c r="BE524" i="2"/>
  <c r="BI520" i="2"/>
  <c r="BH520" i="2"/>
  <c r="BG520" i="2"/>
  <c r="BF520" i="2"/>
  <c r="T520" i="2"/>
  <c r="R520" i="2"/>
  <c r="P520" i="2"/>
  <c r="BK520" i="2"/>
  <c r="J520" i="2"/>
  <c r="BE520" i="2"/>
  <c r="BI517" i="2"/>
  <c r="BH517" i="2"/>
  <c r="BG517" i="2"/>
  <c r="BF517" i="2"/>
  <c r="T517" i="2"/>
  <c r="R517" i="2"/>
  <c r="P517" i="2"/>
  <c r="BK517" i="2"/>
  <c r="J517" i="2"/>
  <c r="BE517" i="2"/>
  <c r="BI516" i="2"/>
  <c r="BH516" i="2"/>
  <c r="BG516" i="2"/>
  <c r="BF516" i="2"/>
  <c r="T516" i="2"/>
  <c r="R516" i="2"/>
  <c r="P516" i="2"/>
  <c r="BK516" i="2"/>
  <c r="J516" i="2"/>
  <c r="BE516" i="2"/>
  <c r="BI511" i="2"/>
  <c r="BH511" i="2"/>
  <c r="BG511" i="2"/>
  <c r="BF511" i="2"/>
  <c r="T511" i="2"/>
  <c r="T510" i="2"/>
  <c r="R511" i="2"/>
  <c r="R510" i="2"/>
  <c r="P511" i="2"/>
  <c r="P510" i="2"/>
  <c r="BK511" i="2"/>
  <c r="BK510" i="2"/>
  <c r="J510" i="2"/>
  <c r="J511" i="2"/>
  <c r="BE511" i="2"/>
  <c r="J79" i="2"/>
  <c r="BI509" i="2"/>
  <c r="BH509" i="2"/>
  <c r="BG509" i="2"/>
  <c r="BF509" i="2"/>
  <c r="T509" i="2"/>
  <c r="T508" i="2"/>
  <c r="R509" i="2"/>
  <c r="R508" i="2"/>
  <c r="P509" i="2"/>
  <c r="P508" i="2"/>
  <c r="BK509" i="2"/>
  <c r="BK508" i="2"/>
  <c r="J508" i="2"/>
  <c r="J509" i="2"/>
  <c r="BE509" i="2"/>
  <c r="J78" i="2"/>
  <c r="BI505" i="2"/>
  <c r="BH505" i="2"/>
  <c r="BG505" i="2"/>
  <c r="BF505" i="2"/>
  <c r="T505" i="2"/>
  <c r="R505" i="2"/>
  <c r="P505" i="2"/>
  <c r="BK505" i="2"/>
  <c r="J505" i="2"/>
  <c r="BE505" i="2"/>
  <c r="BI502" i="2"/>
  <c r="BH502" i="2"/>
  <c r="BG502" i="2"/>
  <c r="BF502" i="2"/>
  <c r="T502" i="2"/>
  <c r="T501" i="2"/>
  <c r="R502" i="2"/>
  <c r="R501" i="2"/>
  <c r="P502" i="2"/>
  <c r="P501" i="2"/>
  <c r="BK502" i="2"/>
  <c r="BK501" i="2"/>
  <c r="J501" i="2"/>
  <c r="J502" i="2"/>
  <c r="BE502" i="2"/>
  <c r="J77" i="2"/>
  <c r="BI500" i="2"/>
  <c r="BH500" i="2"/>
  <c r="BG500" i="2"/>
  <c r="BF500" i="2"/>
  <c r="T500" i="2"/>
  <c r="R500" i="2"/>
  <c r="P500" i="2"/>
  <c r="BK500" i="2"/>
  <c r="J500" i="2"/>
  <c r="BE500" i="2"/>
  <c r="BI499" i="2"/>
  <c r="BH499" i="2"/>
  <c r="BG499" i="2"/>
  <c r="BF499" i="2"/>
  <c r="T499" i="2"/>
  <c r="T498" i="2"/>
  <c r="R499" i="2"/>
  <c r="R498" i="2"/>
  <c r="P499" i="2"/>
  <c r="P498" i="2"/>
  <c r="BK499" i="2"/>
  <c r="BK498" i="2"/>
  <c r="J498" i="2"/>
  <c r="J499" i="2"/>
  <c r="BE499" i="2"/>
  <c r="J76" i="2"/>
  <c r="BI494" i="2"/>
  <c r="BH494" i="2"/>
  <c r="BG494" i="2"/>
  <c r="BF494" i="2"/>
  <c r="T494" i="2"/>
  <c r="R494" i="2"/>
  <c r="P494" i="2"/>
  <c r="BK494" i="2"/>
  <c r="J494" i="2"/>
  <c r="BE494" i="2"/>
  <c r="BI491" i="2"/>
  <c r="BH491" i="2"/>
  <c r="BG491" i="2"/>
  <c r="BF491" i="2"/>
  <c r="T491" i="2"/>
  <c r="R491" i="2"/>
  <c r="P491" i="2"/>
  <c r="BK491" i="2"/>
  <c r="J491" i="2"/>
  <c r="BE491" i="2"/>
  <c r="BI478" i="2"/>
  <c r="BH478" i="2"/>
  <c r="BG478" i="2"/>
  <c r="BF478" i="2"/>
  <c r="T478" i="2"/>
  <c r="R478" i="2"/>
  <c r="P478" i="2"/>
  <c r="BK478" i="2"/>
  <c r="J478" i="2"/>
  <c r="BE478" i="2"/>
  <c r="BI474" i="2"/>
  <c r="BH474" i="2"/>
  <c r="BG474" i="2"/>
  <c r="BF474" i="2"/>
  <c r="T474" i="2"/>
  <c r="R474" i="2"/>
  <c r="P474" i="2"/>
  <c r="BK474" i="2"/>
  <c r="J474" i="2"/>
  <c r="BE474" i="2"/>
  <c r="BI468" i="2"/>
  <c r="BH468" i="2"/>
  <c r="BG468" i="2"/>
  <c r="BF468" i="2"/>
  <c r="T468" i="2"/>
  <c r="R468" i="2"/>
  <c r="P468" i="2"/>
  <c r="BK468" i="2"/>
  <c r="J468" i="2"/>
  <c r="BE468" i="2"/>
  <c r="BI463" i="2"/>
  <c r="BH463" i="2"/>
  <c r="BG463" i="2"/>
  <c r="BF463" i="2"/>
  <c r="T463" i="2"/>
  <c r="R463" i="2"/>
  <c r="P463" i="2"/>
  <c r="BK463" i="2"/>
  <c r="J463" i="2"/>
  <c r="BE463" i="2"/>
  <c r="BI459" i="2"/>
  <c r="BH459" i="2"/>
  <c r="BG459" i="2"/>
  <c r="BF459" i="2"/>
  <c r="T459" i="2"/>
  <c r="R459" i="2"/>
  <c r="P459" i="2"/>
  <c r="BK459" i="2"/>
  <c r="J459" i="2"/>
  <c r="BE459" i="2"/>
  <c r="BI455" i="2"/>
  <c r="BH455" i="2"/>
  <c r="BG455" i="2"/>
  <c r="BF455" i="2"/>
  <c r="T455" i="2"/>
  <c r="R455" i="2"/>
  <c r="P455" i="2"/>
  <c r="BK455" i="2"/>
  <c r="J455" i="2"/>
  <c r="BE455" i="2"/>
  <c r="BI449" i="2"/>
  <c r="BH449" i="2"/>
  <c r="BG449" i="2"/>
  <c r="BF449" i="2"/>
  <c r="T449" i="2"/>
  <c r="R449" i="2"/>
  <c r="P449" i="2"/>
  <c r="BK449" i="2"/>
  <c r="J449" i="2"/>
  <c r="BE449" i="2"/>
  <c r="BI444" i="2"/>
  <c r="BH444" i="2"/>
  <c r="BG444" i="2"/>
  <c r="BF444" i="2"/>
  <c r="T444" i="2"/>
  <c r="R444" i="2"/>
  <c r="P444" i="2"/>
  <c r="BK444" i="2"/>
  <c r="J444" i="2"/>
  <c r="BE444" i="2"/>
  <c r="BI439" i="2"/>
  <c r="BH439" i="2"/>
  <c r="BG439" i="2"/>
  <c r="BF439" i="2"/>
  <c r="T439" i="2"/>
  <c r="T438" i="2"/>
  <c r="R439" i="2"/>
  <c r="R438" i="2"/>
  <c r="P439" i="2"/>
  <c r="P438" i="2"/>
  <c r="BK439" i="2"/>
  <c r="BK438" i="2"/>
  <c r="J438" i="2"/>
  <c r="J439" i="2"/>
  <c r="BE439" i="2"/>
  <c r="J75" i="2"/>
  <c r="BI435" i="2"/>
  <c r="BH435" i="2"/>
  <c r="BG435" i="2"/>
  <c r="BF435" i="2"/>
  <c r="T435" i="2"/>
  <c r="R435" i="2"/>
  <c r="P435" i="2"/>
  <c r="BK435" i="2"/>
  <c r="J435" i="2"/>
  <c r="BE435" i="2"/>
  <c r="BI427" i="2"/>
  <c r="BH427" i="2"/>
  <c r="BG427" i="2"/>
  <c r="BF427" i="2"/>
  <c r="T427" i="2"/>
  <c r="R427" i="2"/>
  <c r="P427" i="2"/>
  <c r="BK427" i="2"/>
  <c r="J427" i="2"/>
  <c r="BE427" i="2"/>
  <c r="BI423" i="2"/>
  <c r="BH423" i="2"/>
  <c r="BG423" i="2"/>
  <c r="BF423" i="2"/>
  <c r="T423" i="2"/>
  <c r="T422" i="2"/>
  <c r="R423" i="2"/>
  <c r="R422" i="2"/>
  <c r="P423" i="2"/>
  <c r="P422" i="2"/>
  <c r="BK423" i="2"/>
  <c r="BK422" i="2"/>
  <c r="J422" i="2"/>
  <c r="J423" i="2"/>
  <c r="BE423" i="2"/>
  <c r="J74" i="2"/>
  <c r="BI409" i="2"/>
  <c r="BH409" i="2"/>
  <c r="BG409" i="2"/>
  <c r="BF409" i="2"/>
  <c r="T409" i="2"/>
  <c r="R409" i="2"/>
  <c r="P409" i="2"/>
  <c r="BK409" i="2"/>
  <c r="J409" i="2"/>
  <c r="BE409" i="2"/>
  <c r="BI399" i="2"/>
  <c r="BH399" i="2"/>
  <c r="BG399" i="2"/>
  <c r="BF399" i="2"/>
  <c r="T399" i="2"/>
  <c r="R399" i="2"/>
  <c r="P399" i="2"/>
  <c r="BK399" i="2"/>
  <c r="J399" i="2"/>
  <c r="BE399" i="2"/>
  <c r="BI396" i="2"/>
  <c r="BH396" i="2"/>
  <c r="BG396" i="2"/>
  <c r="BF396" i="2"/>
  <c r="T396" i="2"/>
  <c r="T395" i="2"/>
  <c r="R396" i="2"/>
  <c r="R395" i="2"/>
  <c r="P396" i="2"/>
  <c r="P395" i="2"/>
  <c r="BK396" i="2"/>
  <c r="BK395" i="2"/>
  <c r="J395" i="2"/>
  <c r="J396" i="2"/>
  <c r="BE396" i="2"/>
  <c r="J73" i="2"/>
  <c r="BI391" i="2"/>
  <c r="BH391" i="2"/>
  <c r="BG391" i="2"/>
  <c r="BF391" i="2"/>
  <c r="T391" i="2"/>
  <c r="R391" i="2"/>
  <c r="P391" i="2"/>
  <c r="BK391" i="2"/>
  <c r="J391" i="2"/>
  <c r="BE391" i="2"/>
  <c r="BI390" i="2"/>
  <c r="BH390" i="2"/>
  <c r="BG390" i="2"/>
  <c r="BF390" i="2"/>
  <c r="T390" i="2"/>
  <c r="R390" i="2"/>
  <c r="P390" i="2"/>
  <c r="BK390" i="2"/>
  <c r="J390" i="2"/>
  <c r="BE390" i="2"/>
  <c r="BI387" i="2"/>
  <c r="BH387" i="2"/>
  <c r="BG387" i="2"/>
  <c r="BF387" i="2"/>
  <c r="T387" i="2"/>
  <c r="R387" i="2"/>
  <c r="P387" i="2"/>
  <c r="BK387" i="2"/>
  <c r="J387" i="2"/>
  <c r="BE387" i="2"/>
  <c r="BI386" i="2"/>
  <c r="BH386" i="2"/>
  <c r="BG386" i="2"/>
  <c r="BF386" i="2"/>
  <c r="T386" i="2"/>
  <c r="R386" i="2"/>
  <c r="P386" i="2"/>
  <c r="BK386" i="2"/>
  <c r="J386" i="2"/>
  <c r="BE386" i="2"/>
  <c r="BI385" i="2"/>
  <c r="BH385" i="2"/>
  <c r="BG385" i="2"/>
  <c r="BF385" i="2"/>
  <c r="T385" i="2"/>
  <c r="R385" i="2"/>
  <c r="P385" i="2"/>
  <c r="BK385" i="2"/>
  <c r="J385" i="2"/>
  <c r="BE385" i="2"/>
  <c r="BI384" i="2"/>
  <c r="BH384" i="2"/>
  <c r="BG384" i="2"/>
  <c r="BF384" i="2"/>
  <c r="T384" i="2"/>
  <c r="R384" i="2"/>
  <c r="P384" i="2"/>
  <c r="BK384" i="2"/>
  <c r="J384" i="2"/>
  <c r="BE384" i="2"/>
  <c r="BI381" i="2"/>
  <c r="BH381" i="2"/>
  <c r="BG381" i="2"/>
  <c r="BF381" i="2"/>
  <c r="T381" i="2"/>
  <c r="R381" i="2"/>
  <c r="P381" i="2"/>
  <c r="BK381" i="2"/>
  <c r="J381" i="2"/>
  <c r="BE381" i="2"/>
  <c r="BI378" i="2"/>
  <c r="BH378" i="2"/>
  <c r="BG378" i="2"/>
  <c r="BF378" i="2"/>
  <c r="T378" i="2"/>
  <c r="R378" i="2"/>
  <c r="P378" i="2"/>
  <c r="BK378" i="2"/>
  <c r="J378" i="2"/>
  <c r="BE378" i="2"/>
  <c r="BI374" i="2"/>
  <c r="BH374" i="2"/>
  <c r="BG374" i="2"/>
  <c r="BF374" i="2"/>
  <c r="T374" i="2"/>
  <c r="R374" i="2"/>
  <c r="P374" i="2"/>
  <c r="BK374" i="2"/>
  <c r="J374" i="2"/>
  <c r="BE374" i="2"/>
  <c r="BI373" i="2"/>
  <c r="BH373" i="2"/>
  <c r="BG373" i="2"/>
  <c r="BF373" i="2"/>
  <c r="T373" i="2"/>
  <c r="R373" i="2"/>
  <c r="P373" i="2"/>
  <c r="BK373" i="2"/>
  <c r="J373" i="2"/>
  <c r="BE373" i="2"/>
  <c r="BI372" i="2"/>
  <c r="BH372" i="2"/>
  <c r="BG372" i="2"/>
  <c r="BF372" i="2"/>
  <c r="T372" i="2"/>
  <c r="R372" i="2"/>
  <c r="P372" i="2"/>
  <c r="BK372" i="2"/>
  <c r="J372" i="2"/>
  <c r="BE372" i="2"/>
  <c r="BI368" i="2"/>
  <c r="BH368" i="2"/>
  <c r="BG368" i="2"/>
  <c r="BF368" i="2"/>
  <c r="T368" i="2"/>
  <c r="R368" i="2"/>
  <c r="P368" i="2"/>
  <c r="BK368" i="2"/>
  <c r="J368" i="2"/>
  <c r="BE368" i="2"/>
  <c r="BI364" i="2"/>
  <c r="BH364" i="2"/>
  <c r="BG364" i="2"/>
  <c r="BF364" i="2"/>
  <c r="T364" i="2"/>
  <c r="R364" i="2"/>
  <c r="P364" i="2"/>
  <c r="BK364" i="2"/>
  <c r="J364" i="2"/>
  <c r="BE364" i="2"/>
  <c r="BI363" i="2"/>
  <c r="BH363" i="2"/>
  <c r="BG363" i="2"/>
  <c r="BF363" i="2"/>
  <c r="T363" i="2"/>
  <c r="R363" i="2"/>
  <c r="P363" i="2"/>
  <c r="BK363" i="2"/>
  <c r="J363" i="2"/>
  <c r="BE363" i="2"/>
  <c r="BI360" i="2"/>
  <c r="BH360" i="2"/>
  <c r="BG360" i="2"/>
  <c r="BF360" i="2"/>
  <c r="T360" i="2"/>
  <c r="R360" i="2"/>
  <c r="P360" i="2"/>
  <c r="BK360" i="2"/>
  <c r="J360" i="2"/>
  <c r="BE360" i="2"/>
  <c r="BI359" i="2"/>
  <c r="BH359" i="2"/>
  <c r="BG359" i="2"/>
  <c r="BF359" i="2"/>
  <c r="T359" i="2"/>
  <c r="R359" i="2"/>
  <c r="P359" i="2"/>
  <c r="BK359" i="2"/>
  <c r="J359" i="2"/>
  <c r="BE359" i="2"/>
  <c r="BI356" i="2"/>
  <c r="BH356" i="2"/>
  <c r="BG356" i="2"/>
  <c r="BF356" i="2"/>
  <c r="T356" i="2"/>
  <c r="R356" i="2"/>
  <c r="P356" i="2"/>
  <c r="BK356" i="2"/>
  <c r="J356" i="2"/>
  <c r="BE356" i="2"/>
  <c r="BI355" i="2"/>
  <c r="BH355" i="2"/>
  <c r="BG355" i="2"/>
  <c r="BF355" i="2"/>
  <c r="T355" i="2"/>
  <c r="R355" i="2"/>
  <c r="P355" i="2"/>
  <c r="BK355" i="2"/>
  <c r="J355" i="2"/>
  <c r="BE355" i="2"/>
  <c r="BI351" i="2"/>
  <c r="BH351" i="2"/>
  <c r="BG351" i="2"/>
  <c r="BF351" i="2"/>
  <c r="T351" i="2"/>
  <c r="R351" i="2"/>
  <c r="P351" i="2"/>
  <c r="BK351" i="2"/>
  <c r="J351" i="2"/>
  <c r="BE351" i="2"/>
  <c r="BI342" i="2"/>
  <c r="BH342" i="2"/>
  <c r="BG342" i="2"/>
  <c r="BF342" i="2"/>
  <c r="T342" i="2"/>
  <c r="R342" i="2"/>
  <c r="P342" i="2"/>
  <c r="BK342" i="2"/>
  <c r="J342" i="2"/>
  <c r="BE342" i="2"/>
  <c r="BI334" i="2"/>
  <c r="BH334" i="2"/>
  <c r="BG334" i="2"/>
  <c r="BF334" i="2"/>
  <c r="T334" i="2"/>
  <c r="R334" i="2"/>
  <c r="P334" i="2"/>
  <c r="BK334" i="2"/>
  <c r="J334" i="2"/>
  <c r="BE334" i="2"/>
  <c r="BI333" i="2"/>
  <c r="BH333" i="2"/>
  <c r="BG333" i="2"/>
  <c r="BF333" i="2"/>
  <c r="T333" i="2"/>
  <c r="R333" i="2"/>
  <c r="P333" i="2"/>
  <c r="BK333" i="2"/>
  <c r="J333" i="2"/>
  <c r="BE333" i="2"/>
  <c r="BI324" i="2"/>
  <c r="BH324" i="2"/>
  <c r="BG324" i="2"/>
  <c r="BF324" i="2"/>
  <c r="T324" i="2"/>
  <c r="T323" i="2"/>
  <c r="R324" i="2"/>
  <c r="R323" i="2"/>
  <c r="P324" i="2"/>
  <c r="P323" i="2"/>
  <c r="BK324" i="2"/>
  <c r="BK323" i="2"/>
  <c r="J323" i="2"/>
  <c r="J324" i="2"/>
  <c r="BE324" i="2"/>
  <c r="J72" i="2"/>
  <c r="BI322" i="2"/>
  <c r="BH322" i="2"/>
  <c r="BG322" i="2"/>
  <c r="BF322" i="2"/>
  <c r="T322" i="2"/>
  <c r="R322" i="2"/>
  <c r="P322" i="2"/>
  <c r="BK322" i="2"/>
  <c r="J322" i="2"/>
  <c r="BE322" i="2"/>
  <c r="BI321" i="2"/>
  <c r="BH321" i="2"/>
  <c r="BG321" i="2"/>
  <c r="BF321" i="2"/>
  <c r="T321" i="2"/>
  <c r="R321" i="2"/>
  <c r="P321" i="2"/>
  <c r="BK321" i="2"/>
  <c r="J321" i="2"/>
  <c r="BE321" i="2"/>
  <c r="BI320" i="2"/>
  <c r="BH320" i="2"/>
  <c r="BG320" i="2"/>
  <c r="BF320" i="2"/>
  <c r="T320" i="2"/>
  <c r="R320" i="2"/>
  <c r="P320" i="2"/>
  <c r="BK320" i="2"/>
  <c r="J320" i="2"/>
  <c r="BE320" i="2"/>
  <c r="BI319" i="2"/>
  <c r="BH319" i="2"/>
  <c r="BG319" i="2"/>
  <c r="BF319" i="2"/>
  <c r="T319" i="2"/>
  <c r="R319" i="2"/>
  <c r="P319" i="2"/>
  <c r="BK319" i="2"/>
  <c r="J319" i="2"/>
  <c r="BE319" i="2"/>
  <c r="BI318" i="2"/>
  <c r="BH318" i="2"/>
  <c r="BG318" i="2"/>
  <c r="BF318" i="2"/>
  <c r="T318" i="2"/>
  <c r="R318" i="2"/>
  <c r="P318" i="2"/>
  <c r="BK318" i="2"/>
  <c r="J318" i="2"/>
  <c r="BE318" i="2"/>
  <c r="BI317" i="2"/>
  <c r="BH317" i="2"/>
  <c r="BG317" i="2"/>
  <c r="BF317" i="2"/>
  <c r="T317" i="2"/>
  <c r="R317" i="2"/>
  <c r="P317" i="2"/>
  <c r="BK317" i="2"/>
  <c r="J317" i="2"/>
  <c r="BE317" i="2"/>
  <c r="BI316" i="2"/>
  <c r="BH316" i="2"/>
  <c r="BG316" i="2"/>
  <c r="BF316" i="2"/>
  <c r="T316" i="2"/>
  <c r="R316" i="2"/>
  <c r="P316" i="2"/>
  <c r="BK316" i="2"/>
  <c r="J316" i="2"/>
  <c r="BE316" i="2"/>
  <c r="BI313" i="2"/>
  <c r="BH313" i="2"/>
  <c r="BG313" i="2"/>
  <c r="BF313" i="2"/>
  <c r="T313" i="2"/>
  <c r="R313" i="2"/>
  <c r="P313" i="2"/>
  <c r="BK313" i="2"/>
  <c r="J313" i="2"/>
  <c r="BE313" i="2"/>
  <c r="BI309" i="2"/>
  <c r="BH309" i="2"/>
  <c r="BG309" i="2"/>
  <c r="BF309" i="2"/>
  <c r="T309" i="2"/>
  <c r="T308" i="2"/>
  <c r="R309" i="2"/>
  <c r="R308" i="2"/>
  <c r="P309" i="2"/>
  <c r="P308" i="2"/>
  <c r="BK309" i="2"/>
  <c r="BK308" i="2"/>
  <c r="J308" i="2"/>
  <c r="J309" i="2"/>
  <c r="BE309" i="2"/>
  <c r="J71" i="2"/>
  <c r="BI304" i="2"/>
  <c r="BH304" i="2"/>
  <c r="BG304" i="2"/>
  <c r="BF304" i="2"/>
  <c r="T304" i="2"/>
  <c r="R304" i="2"/>
  <c r="P304" i="2"/>
  <c r="BK304" i="2"/>
  <c r="J304" i="2"/>
  <c r="BE304" i="2"/>
  <c r="BI302" i="2"/>
  <c r="BH302" i="2"/>
  <c r="BG302" i="2"/>
  <c r="BF302" i="2"/>
  <c r="T302" i="2"/>
  <c r="R302" i="2"/>
  <c r="P302" i="2"/>
  <c r="BK302" i="2"/>
  <c r="J302" i="2"/>
  <c r="BE302" i="2"/>
  <c r="BI296" i="2"/>
  <c r="BH296" i="2"/>
  <c r="BG296" i="2"/>
  <c r="BF296" i="2"/>
  <c r="T296" i="2"/>
  <c r="R296" i="2"/>
  <c r="P296" i="2"/>
  <c r="BK296" i="2"/>
  <c r="J296" i="2"/>
  <c r="BE296" i="2"/>
  <c r="BI287" i="2"/>
  <c r="BH287" i="2"/>
  <c r="BG287" i="2"/>
  <c r="BF287" i="2"/>
  <c r="T287" i="2"/>
  <c r="R287" i="2"/>
  <c r="P287" i="2"/>
  <c r="BK287" i="2"/>
  <c r="J287" i="2"/>
  <c r="BE287" i="2"/>
  <c r="BI286" i="2"/>
  <c r="BH286" i="2"/>
  <c r="BG286" i="2"/>
  <c r="BF286" i="2"/>
  <c r="T286" i="2"/>
  <c r="R286" i="2"/>
  <c r="P286" i="2"/>
  <c r="BK286" i="2"/>
  <c r="J286" i="2"/>
  <c r="BE286" i="2"/>
  <c r="BI279" i="2"/>
  <c r="BH279" i="2"/>
  <c r="BG279" i="2"/>
  <c r="BF279" i="2"/>
  <c r="T279" i="2"/>
  <c r="R279" i="2"/>
  <c r="P279" i="2"/>
  <c r="BK279" i="2"/>
  <c r="J279" i="2"/>
  <c r="BE279" i="2"/>
  <c r="BI274" i="2"/>
  <c r="BH274" i="2"/>
  <c r="BG274" i="2"/>
  <c r="BF274" i="2"/>
  <c r="T274" i="2"/>
  <c r="R274" i="2"/>
  <c r="P274" i="2"/>
  <c r="BK274" i="2"/>
  <c r="J274" i="2"/>
  <c r="BE274" i="2"/>
  <c r="BI268" i="2"/>
  <c r="BH268" i="2"/>
  <c r="BG268" i="2"/>
  <c r="BF268" i="2"/>
  <c r="T268" i="2"/>
  <c r="R268" i="2"/>
  <c r="P268" i="2"/>
  <c r="BK268" i="2"/>
  <c r="J268" i="2"/>
  <c r="BE268" i="2"/>
  <c r="BI263" i="2"/>
  <c r="BH263" i="2"/>
  <c r="BG263" i="2"/>
  <c r="BF263" i="2"/>
  <c r="T263" i="2"/>
  <c r="R263" i="2"/>
  <c r="P263" i="2"/>
  <c r="BK263" i="2"/>
  <c r="J263" i="2"/>
  <c r="BE263" i="2"/>
  <c r="BI260" i="2"/>
  <c r="BH260" i="2"/>
  <c r="BG260" i="2"/>
  <c r="BF260" i="2"/>
  <c r="T260" i="2"/>
  <c r="R260" i="2"/>
  <c r="P260" i="2"/>
  <c r="BK260" i="2"/>
  <c r="J260" i="2"/>
  <c r="BE260" i="2"/>
  <c r="BI257" i="2"/>
  <c r="BH257" i="2"/>
  <c r="BG257" i="2"/>
  <c r="BF257" i="2"/>
  <c r="T257" i="2"/>
  <c r="R257" i="2"/>
  <c r="P257" i="2"/>
  <c r="BK257" i="2"/>
  <c r="J257" i="2"/>
  <c r="BE257" i="2"/>
  <c r="BI254" i="2"/>
  <c r="BH254" i="2"/>
  <c r="BG254" i="2"/>
  <c r="BF254" i="2"/>
  <c r="T254" i="2"/>
  <c r="R254" i="2"/>
  <c r="P254" i="2"/>
  <c r="BK254" i="2"/>
  <c r="J254" i="2"/>
  <c r="BE254" i="2"/>
  <c r="BI253" i="2"/>
  <c r="BH253" i="2"/>
  <c r="BG253" i="2"/>
  <c r="BF253" i="2"/>
  <c r="T253" i="2"/>
  <c r="R253" i="2"/>
  <c r="P253" i="2"/>
  <c r="BK253" i="2"/>
  <c r="J253" i="2"/>
  <c r="BE253" i="2"/>
  <c r="BI250" i="2"/>
  <c r="BH250" i="2"/>
  <c r="BG250" i="2"/>
  <c r="BF250" i="2"/>
  <c r="T250" i="2"/>
  <c r="R250" i="2"/>
  <c r="P250" i="2"/>
  <c r="BK250" i="2"/>
  <c r="J250" i="2"/>
  <c r="BE250" i="2"/>
  <c r="BI246" i="2"/>
  <c r="BH246" i="2"/>
  <c r="BG246" i="2"/>
  <c r="BF246" i="2"/>
  <c r="T246" i="2"/>
  <c r="R246" i="2"/>
  <c r="P246" i="2"/>
  <c r="BK246" i="2"/>
  <c r="J246" i="2"/>
  <c r="BE246" i="2"/>
  <c r="BI244" i="2"/>
  <c r="BH244" i="2"/>
  <c r="BG244" i="2"/>
  <c r="BF244" i="2"/>
  <c r="T244" i="2"/>
  <c r="R244" i="2"/>
  <c r="P244" i="2"/>
  <c r="BK244" i="2"/>
  <c r="J244" i="2"/>
  <c r="BE244" i="2"/>
  <c r="BI242" i="2"/>
  <c r="BH242" i="2"/>
  <c r="BG242" i="2"/>
  <c r="BF242" i="2"/>
  <c r="T242" i="2"/>
  <c r="R242" i="2"/>
  <c r="P242" i="2"/>
  <c r="BK242" i="2"/>
  <c r="J242" i="2"/>
  <c r="BE242" i="2"/>
  <c r="BI237" i="2"/>
  <c r="BH237" i="2"/>
  <c r="BG237" i="2"/>
  <c r="BF237" i="2"/>
  <c r="T237" i="2"/>
  <c r="R237" i="2"/>
  <c r="P237" i="2"/>
  <c r="BK237" i="2"/>
  <c r="J237" i="2"/>
  <c r="BE237" i="2"/>
  <c r="BI233" i="2"/>
  <c r="BH233" i="2"/>
  <c r="BG233" i="2"/>
  <c r="BF233" i="2"/>
  <c r="T233" i="2"/>
  <c r="R233" i="2"/>
  <c r="P233" i="2"/>
  <c r="BK233" i="2"/>
  <c r="J233" i="2"/>
  <c r="BE233" i="2"/>
  <c r="BI225" i="2"/>
  <c r="BH225" i="2"/>
  <c r="BG225" i="2"/>
  <c r="BF225" i="2"/>
  <c r="T225" i="2"/>
  <c r="R225" i="2"/>
  <c r="P225" i="2"/>
  <c r="BK225" i="2"/>
  <c r="J225" i="2"/>
  <c r="BE225" i="2"/>
  <c r="BI223" i="2"/>
  <c r="BH223" i="2"/>
  <c r="BG223" i="2"/>
  <c r="BF223" i="2"/>
  <c r="T223" i="2"/>
  <c r="R223" i="2"/>
  <c r="P223" i="2"/>
  <c r="BK223" i="2"/>
  <c r="J223" i="2"/>
  <c r="BE223" i="2"/>
  <c r="BI204" i="2"/>
  <c r="BH204" i="2"/>
  <c r="BG204" i="2"/>
  <c r="BF204" i="2"/>
  <c r="T204" i="2"/>
  <c r="T203" i="2"/>
  <c r="R204" i="2"/>
  <c r="R203" i="2"/>
  <c r="P204" i="2"/>
  <c r="P203" i="2"/>
  <c r="BK204" i="2"/>
  <c r="BK203" i="2"/>
  <c r="J203" i="2"/>
  <c r="J204" i="2"/>
  <c r="BE204" i="2"/>
  <c r="J70" i="2"/>
  <c r="BI200" i="2"/>
  <c r="BH200" i="2"/>
  <c r="BG200" i="2"/>
  <c r="BF200" i="2"/>
  <c r="T200" i="2"/>
  <c r="R200" i="2"/>
  <c r="P200" i="2"/>
  <c r="BK200" i="2"/>
  <c r="J200" i="2"/>
  <c r="BE200" i="2"/>
  <c r="BI197" i="2"/>
  <c r="BH197" i="2"/>
  <c r="BG197" i="2"/>
  <c r="BF197" i="2"/>
  <c r="T197" i="2"/>
  <c r="R197" i="2"/>
  <c r="P197" i="2"/>
  <c r="BK197" i="2"/>
  <c r="J197" i="2"/>
  <c r="BE197" i="2"/>
  <c r="BI194" i="2"/>
  <c r="BH194" i="2"/>
  <c r="BG194" i="2"/>
  <c r="BF194" i="2"/>
  <c r="T194" i="2"/>
  <c r="R194" i="2"/>
  <c r="P194" i="2"/>
  <c r="BK194" i="2"/>
  <c r="J194" i="2"/>
  <c r="BE194" i="2"/>
  <c r="BI189" i="2"/>
  <c r="BH189" i="2"/>
  <c r="BG189" i="2"/>
  <c r="BF189" i="2"/>
  <c r="T189" i="2"/>
  <c r="R189" i="2"/>
  <c r="P189" i="2"/>
  <c r="BK189" i="2"/>
  <c r="J189" i="2"/>
  <c r="BE189" i="2"/>
  <c r="BI185" i="2"/>
  <c r="BH185" i="2"/>
  <c r="BG185" i="2"/>
  <c r="BF185" i="2"/>
  <c r="T185" i="2"/>
  <c r="R185" i="2"/>
  <c r="P185" i="2"/>
  <c r="BK185" i="2"/>
  <c r="J185" i="2"/>
  <c r="BE185" i="2"/>
  <c r="BI182" i="2"/>
  <c r="BH182" i="2"/>
  <c r="BG182" i="2"/>
  <c r="BF182" i="2"/>
  <c r="T182" i="2"/>
  <c r="R182" i="2"/>
  <c r="P182" i="2"/>
  <c r="BK182" i="2"/>
  <c r="J182" i="2"/>
  <c r="BE182" i="2"/>
  <c r="BI180" i="2"/>
  <c r="BH180" i="2"/>
  <c r="BG180" i="2"/>
  <c r="BF180" i="2"/>
  <c r="T180" i="2"/>
  <c r="R180" i="2"/>
  <c r="P180" i="2"/>
  <c r="BK180" i="2"/>
  <c r="J180" i="2"/>
  <c r="BE180" i="2"/>
  <c r="BI177" i="2"/>
  <c r="BH177" i="2"/>
  <c r="BG177" i="2"/>
  <c r="BF177" i="2"/>
  <c r="T177" i="2"/>
  <c r="R177" i="2"/>
  <c r="P177" i="2"/>
  <c r="BK177" i="2"/>
  <c r="J177" i="2"/>
  <c r="BE177" i="2"/>
  <c r="BI172" i="2"/>
  <c r="BH172" i="2"/>
  <c r="BG172" i="2"/>
  <c r="BF172" i="2"/>
  <c r="T172" i="2"/>
  <c r="R172" i="2"/>
  <c r="P172" i="2"/>
  <c r="BK172" i="2"/>
  <c r="J172" i="2"/>
  <c r="BE172" i="2"/>
  <c r="BI170" i="2"/>
  <c r="BH170" i="2"/>
  <c r="BG170" i="2"/>
  <c r="BF170" i="2"/>
  <c r="T170" i="2"/>
  <c r="R170" i="2"/>
  <c r="P170" i="2"/>
  <c r="BK170" i="2"/>
  <c r="J170" i="2"/>
  <c r="BE170" i="2"/>
  <c r="BI165" i="2"/>
  <c r="BH165" i="2"/>
  <c r="BG165" i="2"/>
  <c r="BF165" i="2"/>
  <c r="T165" i="2"/>
  <c r="R165" i="2"/>
  <c r="P165" i="2"/>
  <c r="BK165" i="2"/>
  <c r="J165" i="2"/>
  <c r="BE165" i="2"/>
  <c r="BI158" i="2"/>
  <c r="BH158" i="2"/>
  <c r="BG158" i="2"/>
  <c r="BF158" i="2"/>
  <c r="T158" i="2"/>
  <c r="R158" i="2"/>
  <c r="P158" i="2"/>
  <c r="BK158" i="2"/>
  <c r="J158" i="2"/>
  <c r="BE158" i="2"/>
  <c r="BI156" i="2"/>
  <c r="BH156" i="2"/>
  <c r="BG156" i="2"/>
  <c r="BF156" i="2"/>
  <c r="T156" i="2"/>
  <c r="R156" i="2"/>
  <c r="P156" i="2"/>
  <c r="BK156" i="2"/>
  <c r="J156" i="2"/>
  <c r="BE156" i="2"/>
  <c r="BI152" i="2"/>
  <c r="BH152" i="2"/>
  <c r="BG152" i="2"/>
  <c r="BF152" i="2"/>
  <c r="T152" i="2"/>
  <c r="R152" i="2"/>
  <c r="P152" i="2"/>
  <c r="BK152" i="2"/>
  <c r="J152" i="2"/>
  <c r="BE152" i="2"/>
  <c r="BI148" i="2"/>
  <c r="BH148" i="2"/>
  <c r="BG148" i="2"/>
  <c r="BF148" i="2"/>
  <c r="T148" i="2"/>
  <c r="R148" i="2"/>
  <c r="P148" i="2"/>
  <c r="BK148" i="2"/>
  <c r="J148" i="2"/>
  <c r="BE148" i="2"/>
  <c r="BI145" i="2"/>
  <c r="BH145" i="2"/>
  <c r="BG145" i="2"/>
  <c r="BF145" i="2"/>
  <c r="T145" i="2"/>
  <c r="R145" i="2"/>
  <c r="P145" i="2"/>
  <c r="BK145" i="2"/>
  <c r="J145" i="2"/>
  <c r="BE145" i="2"/>
  <c r="BI142" i="2"/>
  <c r="BH142" i="2"/>
  <c r="BG142" i="2"/>
  <c r="BF142" i="2"/>
  <c r="T142" i="2"/>
  <c r="R142" i="2"/>
  <c r="P142" i="2"/>
  <c r="BK142" i="2"/>
  <c r="J142" i="2"/>
  <c r="BE142" i="2"/>
  <c r="BI138" i="2"/>
  <c r="BH138" i="2"/>
  <c r="BG138" i="2"/>
  <c r="BF138" i="2"/>
  <c r="T138" i="2"/>
  <c r="T137" i="2"/>
  <c r="R138" i="2"/>
  <c r="R137" i="2"/>
  <c r="P138" i="2"/>
  <c r="P137" i="2"/>
  <c r="BK138" i="2"/>
  <c r="BK137" i="2"/>
  <c r="J137" i="2"/>
  <c r="J138" i="2"/>
  <c r="BE138" i="2"/>
  <c r="J69" i="2"/>
  <c r="BI136" i="2"/>
  <c r="BH136" i="2"/>
  <c r="BG136" i="2"/>
  <c r="BF136" i="2"/>
  <c r="T136" i="2"/>
  <c r="R136" i="2"/>
  <c r="P136" i="2"/>
  <c r="BK136" i="2"/>
  <c r="J136" i="2"/>
  <c r="BE136" i="2"/>
  <c r="BI135" i="2"/>
  <c r="BH135" i="2"/>
  <c r="BG135" i="2"/>
  <c r="BF135" i="2"/>
  <c r="T135" i="2"/>
  <c r="R135" i="2"/>
  <c r="P135" i="2"/>
  <c r="BK135" i="2"/>
  <c r="J135" i="2"/>
  <c r="BE135" i="2"/>
  <c r="BI134" i="2"/>
  <c r="BH134" i="2"/>
  <c r="BG134" i="2"/>
  <c r="BF134" i="2"/>
  <c r="T134" i="2"/>
  <c r="R134" i="2"/>
  <c r="P134" i="2"/>
  <c r="BK134" i="2"/>
  <c r="J134" i="2"/>
  <c r="BE134" i="2"/>
  <c r="BI133" i="2"/>
  <c r="BH133" i="2"/>
  <c r="BG133" i="2"/>
  <c r="BF133" i="2"/>
  <c r="T133" i="2"/>
  <c r="R133" i="2"/>
  <c r="P133" i="2"/>
  <c r="BK133" i="2"/>
  <c r="J133" i="2"/>
  <c r="BE133" i="2"/>
  <c r="BI132" i="2"/>
  <c r="BH132" i="2"/>
  <c r="BG132" i="2"/>
  <c r="BF132" i="2"/>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c r="BI129" i="2"/>
  <c r="BH129" i="2"/>
  <c r="BG129" i="2"/>
  <c r="BF129" i="2"/>
  <c r="T129" i="2"/>
  <c r="R129" i="2"/>
  <c r="P129" i="2"/>
  <c r="BK129" i="2"/>
  <c r="J129" i="2"/>
  <c r="BE129" i="2"/>
  <c r="BI128" i="2"/>
  <c r="BH128" i="2"/>
  <c r="BG128" i="2"/>
  <c r="BF128" i="2"/>
  <c r="T128" i="2"/>
  <c r="R128" i="2"/>
  <c r="P128" i="2"/>
  <c r="BK128" i="2"/>
  <c r="J128" i="2"/>
  <c r="BE128" i="2"/>
  <c r="BI127" i="2"/>
  <c r="BH127" i="2"/>
  <c r="BG127" i="2"/>
  <c r="BF127" i="2"/>
  <c r="T127" i="2"/>
  <c r="R127" i="2"/>
  <c r="P127" i="2"/>
  <c r="BK127" i="2"/>
  <c r="J127" i="2"/>
  <c r="BE127" i="2"/>
  <c r="BI126" i="2"/>
  <c r="BH126" i="2"/>
  <c r="BG126" i="2"/>
  <c r="BF126" i="2"/>
  <c r="T126" i="2"/>
  <c r="R126" i="2"/>
  <c r="P126" i="2"/>
  <c r="BK126" i="2"/>
  <c r="J126" i="2"/>
  <c r="BE126" i="2"/>
  <c r="BI125" i="2"/>
  <c r="BH125" i="2"/>
  <c r="BG125" i="2"/>
  <c r="BF125" i="2"/>
  <c r="T125" i="2"/>
  <c r="R125" i="2"/>
  <c r="P125" i="2"/>
  <c r="BK125" i="2"/>
  <c r="J125" i="2"/>
  <c r="BE125" i="2"/>
  <c r="BI124" i="2"/>
  <c r="BH124" i="2"/>
  <c r="BG124" i="2"/>
  <c r="BF124" i="2"/>
  <c r="T124" i="2"/>
  <c r="R124" i="2"/>
  <c r="P124" i="2"/>
  <c r="BK124" i="2"/>
  <c r="J124" i="2"/>
  <c r="BE124" i="2"/>
  <c r="BI123" i="2"/>
  <c r="BH123" i="2"/>
  <c r="BG123" i="2"/>
  <c r="BF123" i="2"/>
  <c r="T123" i="2"/>
  <c r="R123" i="2"/>
  <c r="P123" i="2"/>
  <c r="BK123" i="2"/>
  <c r="J123" i="2"/>
  <c r="BE123" i="2"/>
  <c r="BI122" i="2"/>
  <c r="BH122" i="2"/>
  <c r="BG122" i="2"/>
  <c r="BF122" i="2"/>
  <c r="T122" i="2"/>
  <c r="R122" i="2"/>
  <c r="P122" i="2"/>
  <c r="BK122" i="2"/>
  <c r="J122" i="2"/>
  <c r="BE122" i="2"/>
  <c r="BI121" i="2"/>
  <c r="BH121" i="2"/>
  <c r="BG121" i="2"/>
  <c r="BF121" i="2"/>
  <c r="T121" i="2"/>
  <c r="R121" i="2"/>
  <c r="P121" i="2"/>
  <c r="BK121" i="2"/>
  <c r="J121" i="2"/>
  <c r="BE121" i="2"/>
  <c r="BI120" i="2"/>
  <c r="BH120" i="2"/>
  <c r="BG120" i="2"/>
  <c r="BF120" i="2"/>
  <c r="T120" i="2"/>
  <c r="R120" i="2"/>
  <c r="P120" i="2"/>
  <c r="BK120" i="2"/>
  <c r="J120" i="2"/>
  <c r="BE120" i="2"/>
  <c r="BI119" i="2"/>
  <c r="F41" i="2"/>
  <c r="BD57" i="1"/>
  <c r="BH119" i="2"/>
  <c r="F40" i="2"/>
  <c r="BC57" i="1"/>
  <c r="BG119" i="2"/>
  <c r="F39" i="2"/>
  <c r="BB57" i="1"/>
  <c r="BF119" i="2"/>
  <c r="J38" i="2"/>
  <c r="AW57" i="1"/>
  <c r="F38" i="2"/>
  <c r="BA57" i="1"/>
  <c r="T119" i="2"/>
  <c r="T118" i="2"/>
  <c r="T117" i="2"/>
  <c r="R119" i="2"/>
  <c r="R118" i="2"/>
  <c r="R117" i="2"/>
  <c r="P119" i="2"/>
  <c r="P118" i="2"/>
  <c r="P117" i="2"/>
  <c r="AU57" i="1"/>
  <c r="BK119" i="2"/>
  <c r="BK118" i="2"/>
  <c r="J118" i="2"/>
  <c r="BK117" i="2"/>
  <c r="J117" i="2"/>
  <c r="J67" i="2"/>
  <c r="J34" i="2"/>
  <c r="AG57" i="1"/>
  <c r="J119" i="2"/>
  <c r="BE119" i="2"/>
  <c r="J37" i="2"/>
  <c r="AV57" i="1"/>
  <c r="F37" i="2"/>
  <c r="AZ57" i="1"/>
  <c r="J68" i="2"/>
  <c r="F111" i="2"/>
  <c r="E109" i="2"/>
  <c r="F60" i="2"/>
  <c r="E58" i="2"/>
  <c r="J43" i="2"/>
  <c r="J28" i="2"/>
  <c r="E28" i="2"/>
  <c r="J114" i="2"/>
  <c r="J63" i="2"/>
  <c r="J27" i="2"/>
  <c r="J25" i="2"/>
  <c r="E25" i="2"/>
  <c r="J113" i="2"/>
  <c r="J62" i="2"/>
  <c r="J24" i="2"/>
  <c r="J22" i="2"/>
  <c r="E22" i="2"/>
  <c r="F114" i="2"/>
  <c r="F63" i="2"/>
  <c r="J21" i="2"/>
  <c r="J19" i="2"/>
  <c r="E19" i="2"/>
  <c r="F113" i="2"/>
  <c r="F62" i="2"/>
  <c r="J18" i="2"/>
  <c r="J16" i="2"/>
  <c r="J111" i="2"/>
  <c r="J60" i="2"/>
  <c r="E7" i="2"/>
  <c r="E103" i="2"/>
  <c r="E52" i="2"/>
  <c r="BD107" i="1"/>
  <c r="BC107" i="1"/>
  <c r="BB107" i="1"/>
  <c r="BA107" i="1"/>
  <c r="AZ107" i="1"/>
  <c r="AY107" i="1"/>
  <c r="AX107" i="1"/>
  <c r="AW107" i="1"/>
  <c r="AV107" i="1"/>
  <c r="AU107" i="1"/>
  <c r="AT107" i="1"/>
  <c r="AS107" i="1"/>
  <c r="AG107" i="1"/>
  <c r="BD104" i="1"/>
  <c r="BC104" i="1"/>
  <c r="BB104" i="1"/>
  <c r="BA104" i="1"/>
  <c r="AZ104" i="1"/>
  <c r="AY104" i="1"/>
  <c r="AX104" i="1"/>
  <c r="AW104" i="1"/>
  <c r="AV104" i="1"/>
  <c r="AU104" i="1"/>
  <c r="AT104" i="1"/>
  <c r="AS104" i="1"/>
  <c r="AG104" i="1"/>
  <c r="BD103" i="1"/>
  <c r="BC103" i="1"/>
  <c r="BB103" i="1"/>
  <c r="BA103" i="1"/>
  <c r="AZ103" i="1"/>
  <c r="AY103" i="1"/>
  <c r="AX103" i="1"/>
  <c r="AW103" i="1"/>
  <c r="AV103" i="1"/>
  <c r="AU103" i="1"/>
  <c r="AT103" i="1"/>
  <c r="AS103" i="1"/>
  <c r="AG103" i="1"/>
  <c r="BD97" i="1"/>
  <c r="BC97" i="1"/>
  <c r="BB97" i="1"/>
  <c r="BA97" i="1"/>
  <c r="AZ97" i="1"/>
  <c r="AY97" i="1"/>
  <c r="AX97" i="1"/>
  <c r="AW97" i="1"/>
  <c r="AV97" i="1"/>
  <c r="AU97" i="1"/>
  <c r="AT97" i="1"/>
  <c r="AS97" i="1"/>
  <c r="AG97" i="1"/>
  <c r="BD93" i="1"/>
  <c r="BC93" i="1"/>
  <c r="BB93" i="1"/>
  <c r="BA93" i="1"/>
  <c r="AZ93" i="1"/>
  <c r="AY93" i="1"/>
  <c r="AX93" i="1"/>
  <c r="AW93" i="1"/>
  <c r="AV93" i="1"/>
  <c r="AU93" i="1"/>
  <c r="AT93" i="1"/>
  <c r="AS93" i="1"/>
  <c r="AG93" i="1"/>
  <c r="BD84" i="1"/>
  <c r="BC84" i="1"/>
  <c r="BB84" i="1"/>
  <c r="BA84" i="1"/>
  <c r="AZ84" i="1"/>
  <c r="AY84" i="1"/>
  <c r="AX84" i="1"/>
  <c r="AW84" i="1"/>
  <c r="AV84" i="1"/>
  <c r="AU84" i="1"/>
  <c r="AT84" i="1"/>
  <c r="AS84" i="1"/>
  <c r="AG84" i="1"/>
  <c r="BD79" i="1"/>
  <c r="BC79" i="1"/>
  <c r="BB79" i="1"/>
  <c r="BA79" i="1"/>
  <c r="AZ79" i="1"/>
  <c r="AY79" i="1"/>
  <c r="AX79" i="1"/>
  <c r="AW79" i="1"/>
  <c r="AV79" i="1"/>
  <c r="AU79" i="1"/>
  <c r="AT79" i="1"/>
  <c r="AS79" i="1"/>
  <c r="AG79" i="1"/>
  <c r="BD77" i="1"/>
  <c r="BC77" i="1"/>
  <c r="BB77" i="1"/>
  <c r="BA77" i="1"/>
  <c r="AZ77" i="1"/>
  <c r="AY77" i="1"/>
  <c r="AX77" i="1"/>
  <c r="AW77" i="1"/>
  <c r="AV77" i="1"/>
  <c r="AU77" i="1"/>
  <c r="AT77" i="1"/>
  <c r="AS77" i="1"/>
  <c r="AG77" i="1"/>
  <c r="BD69" i="1"/>
  <c r="BC69" i="1"/>
  <c r="BB69" i="1"/>
  <c r="BA69" i="1"/>
  <c r="AZ69" i="1"/>
  <c r="AY69" i="1"/>
  <c r="AX69" i="1"/>
  <c r="AW69" i="1"/>
  <c r="AV69" i="1"/>
  <c r="AU69" i="1"/>
  <c r="AT69" i="1"/>
  <c r="AS69" i="1"/>
  <c r="AG69" i="1"/>
  <c r="BD60" i="1"/>
  <c r="BC60" i="1"/>
  <c r="BB60" i="1"/>
  <c r="BA60" i="1"/>
  <c r="AZ60" i="1"/>
  <c r="AY60" i="1"/>
  <c r="AX60" i="1"/>
  <c r="AW60" i="1"/>
  <c r="AV60" i="1"/>
  <c r="AU60" i="1"/>
  <c r="AT60" i="1"/>
  <c r="AS60" i="1"/>
  <c r="AG60" i="1"/>
  <c r="BD56" i="1"/>
  <c r="BC56" i="1"/>
  <c r="BB56" i="1"/>
  <c r="BA56" i="1"/>
  <c r="AZ56" i="1"/>
  <c r="AY56" i="1"/>
  <c r="AX56" i="1"/>
  <c r="AW56" i="1"/>
  <c r="AV56" i="1"/>
  <c r="AU56" i="1"/>
  <c r="AT56" i="1"/>
  <c r="AS56" i="1"/>
  <c r="AG56" i="1"/>
  <c r="BD55" i="1"/>
  <c r="BC55" i="1"/>
  <c r="BB55" i="1"/>
  <c r="BA55" i="1"/>
  <c r="AZ55" i="1"/>
  <c r="AY55" i="1"/>
  <c r="AX55" i="1"/>
  <c r="AW55" i="1"/>
  <c r="AV55" i="1"/>
  <c r="AU55" i="1"/>
  <c r="AT55" i="1"/>
  <c r="AS55" i="1"/>
  <c r="AG55" i="1"/>
  <c r="BD54" i="1"/>
  <c r="W33" i="1"/>
  <c r="BC54" i="1"/>
  <c r="W32" i="1"/>
  <c r="BB54" i="1"/>
  <c r="W31" i="1"/>
  <c r="BA54" i="1"/>
  <c r="W30" i="1"/>
  <c r="AZ54" i="1"/>
  <c r="W29" i="1"/>
  <c r="AY54" i="1"/>
  <c r="AX54" i="1"/>
  <c r="AW54" i="1"/>
  <c r="AK30" i="1"/>
  <c r="AV54" i="1"/>
  <c r="AK29" i="1"/>
  <c r="AU54" i="1"/>
  <c r="AT54" i="1"/>
  <c r="AS54" i="1"/>
  <c r="AG54" i="1"/>
  <c r="AK26" i="1"/>
  <c r="AT115" i="1"/>
  <c r="AN115" i="1"/>
  <c r="AT114" i="1"/>
  <c r="AN114" i="1"/>
  <c r="AT113" i="1"/>
  <c r="AN113" i="1"/>
  <c r="AT112" i="1"/>
  <c r="AN112" i="1"/>
  <c r="AT111" i="1"/>
  <c r="AN111" i="1"/>
  <c r="AT110" i="1"/>
  <c r="AN110" i="1"/>
  <c r="AT109" i="1"/>
  <c r="AN109" i="1"/>
  <c r="AT108" i="1"/>
  <c r="AN108" i="1"/>
  <c r="AN107" i="1"/>
  <c r="AT106" i="1"/>
  <c r="AN106" i="1"/>
  <c r="AT105" i="1"/>
  <c r="AN105" i="1"/>
  <c r="AN104" i="1"/>
  <c r="AN103" i="1"/>
  <c r="AT102" i="1"/>
  <c r="AN102" i="1"/>
  <c r="AT101" i="1"/>
  <c r="AN101" i="1"/>
  <c r="AT100" i="1"/>
  <c r="AN100" i="1"/>
  <c r="AT99" i="1"/>
  <c r="AN99" i="1"/>
  <c r="AT98" i="1"/>
  <c r="AN98" i="1"/>
  <c r="AN97" i="1"/>
  <c r="AT96" i="1"/>
  <c r="AN96" i="1"/>
  <c r="AT95" i="1"/>
  <c r="AN95" i="1"/>
  <c r="AT94" i="1"/>
  <c r="AN94" i="1"/>
  <c r="AN93" i="1"/>
  <c r="AT92" i="1"/>
  <c r="AN92" i="1"/>
  <c r="AT91" i="1"/>
  <c r="AN91" i="1"/>
  <c r="AT90" i="1"/>
  <c r="AN90" i="1"/>
  <c r="AT89" i="1"/>
  <c r="AN89" i="1"/>
  <c r="AT88" i="1"/>
  <c r="AN88" i="1"/>
  <c r="AT87" i="1"/>
  <c r="AN87" i="1"/>
  <c r="AT86" i="1"/>
  <c r="AN86" i="1"/>
  <c r="AT85" i="1"/>
  <c r="AN85" i="1"/>
  <c r="AN84" i="1"/>
  <c r="AT83" i="1"/>
  <c r="AN83" i="1"/>
  <c r="AT82" i="1"/>
  <c r="AN82" i="1"/>
  <c r="AT81" i="1"/>
  <c r="AN81" i="1"/>
  <c r="AT80" i="1"/>
  <c r="AN80" i="1"/>
  <c r="AN79" i="1"/>
  <c r="AT78" i="1"/>
  <c r="AN78" i="1"/>
  <c r="AN77" i="1"/>
  <c r="AT76" i="1"/>
  <c r="AN76" i="1"/>
  <c r="AT75" i="1"/>
  <c r="AN75" i="1"/>
  <c r="AT74" i="1"/>
  <c r="AN74" i="1"/>
  <c r="AT73" i="1"/>
  <c r="AN73" i="1"/>
  <c r="AT72" i="1"/>
  <c r="AN72" i="1"/>
  <c r="AT71" i="1"/>
  <c r="AN71" i="1"/>
  <c r="AT70" i="1"/>
  <c r="AN70" i="1"/>
  <c r="AN69" i="1"/>
  <c r="AT68" i="1"/>
  <c r="AN68" i="1"/>
  <c r="AT67" i="1"/>
  <c r="AN67" i="1"/>
  <c r="AT66" i="1"/>
  <c r="AN66" i="1"/>
  <c r="AT65" i="1"/>
  <c r="AN65" i="1"/>
  <c r="AT64" i="1"/>
  <c r="AN64" i="1"/>
  <c r="AT63" i="1"/>
  <c r="AN63" i="1"/>
  <c r="AT62" i="1"/>
  <c r="AN62" i="1"/>
  <c r="AT61" i="1"/>
  <c r="AN61" i="1"/>
  <c r="AN60" i="1"/>
  <c r="AT59" i="1"/>
  <c r="AN59" i="1"/>
  <c r="AT58" i="1"/>
  <c r="AN58" i="1"/>
  <c r="AT57" i="1"/>
  <c r="AN57" i="1"/>
  <c r="AN56" i="1"/>
  <c r="AN55" i="1"/>
  <c r="AN54" i="1"/>
  <c r="L50" i="1"/>
  <c r="AM50" i="1"/>
  <c r="AM49" i="1"/>
  <c r="L49" i="1"/>
  <c r="AM47" i="1"/>
  <c r="L47" i="1"/>
  <c r="L45" i="1"/>
  <c r="L44" i="1"/>
  <c r="AK35" i="1"/>
</calcChain>
</file>

<file path=xl/sharedStrings.xml><?xml version="1.0" encoding="utf-8"?>
<sst xmlns="http://schemas.openxmlformats.org/spreadsheetml/2006/main" count="65855" uniqueCount="5658">
  <si>
    <t>Export Komplet</t>
  </si>
  <si>
    <t/>
  </si>
  <si>
    <t>2.0</t>
  </si>
  <si>
    <t>ZAMOK</t>
  </si>
  <si>
    <t>False</t>
  </si>
  <si>
    <t>{93ed4e6b-cd57-4e78-ae57-29bee4461678}</t>
  </si>
  <si>
    <t>0,01</t>
  </si>
  <si>
    <t>21</t>
  </si>
  <si>
    <t>15</t>
  </si>
  <si>
    <t>REKAPITULACE STAVBY</t>
  </si>
  <si>
    <t>v ---  níže se nacházejí doplnkové a pomocné údaje k sestavám  --- v</t>
  </si>
  <si>
    <t>Návod na vyplnění</t>
  </si>
  <si>
    <t>Kód:</t>
  </si>
  <si>
    <t>2018-8-9</t>
  </si>
  <si>
    <t>Měnit lze pouze buňky se žlutým podbarvením!
1) na prvním listu Rekapitulace stavby vyplňte v sestavě
    a) Souhrnný list
       - údaje o Zhotoviteli
         (přenesou se do ostatních sestav i v jiných listech)
    b) Rekapitulace objektů
       - potřebné Ostatní náklady
2) na vybraných listech vyplňte v sestavě
    a) Krycí list
       - údaje o Zhotoviteli, pokud se liší od údajů o Zhotoviteli na Souhrnném listu
         (údaje se přenesou do ostatních sestav v daném listu)
    b) Rekapitulace rozpočtu
       - potřebné Ostatní náklady
    c) Celkové náklady za stavbu
       - ceny u položek
       - množství, pokud má žluté podbarvení
       - a v případě potřeby poznámku (ta je ve skrytém sloupci)</t>
  </si>
  <si>
    <t>Stavba:</t>
  </si>
  <si>
    <t>Terminál Benešov I.Etapa</t>
  </si>
  <si>
    <t>KSO:</t>
  </si>
  <si>
    <t>81262</t>
  </si>
  <si>
    <t>CC-CZ:</t>
  </si>
  <si>
    <t>Místo:</t>
  </si>
  <si>
    <t>Město Benešov</t>
  </si>
  <si>
    <t>Datum:</t>
  </si>
  <si>
    <t>13. 8. 2018</t>
  </si>
  <si>
    <t>Zadavatel:</t>
  </si>
  <si>
    <t>IČ:</t>
  </si>
  <si>
    <t>00231401</t>
  </si>
  <si>
    <t>DIČ:</t>
  </si>
  <si>
    <t>CZ00231401</t>
  </si>
  <si>
    <t>Uchazeč:</t>
  </si>
  <si>
    <t>Vyplň údaj</t>
  </si>
  <si>
    <t>Projektant:</t>
  </si>
  <si>
    <t xml:space="preserve"> </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</si>
  <si>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</si>
  <si>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</si>
  <si>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</si>
  <si>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</si>
  <si>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</si>
  <si>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</si>
  <si>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</si>
  <si>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</si>
  <si>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</si>
  <si>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</si>
  <si>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</si>
  <si>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</si>
  <si>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</si>
  <si>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</si>
  <si>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</si>
  <si>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</si>
  <si>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</si>
  <si>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</si>
  <si>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</si>
  <si>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</si>
  <si>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</si>
  <si>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</si>
  <si>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</si>
  <si>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</si>
  <si>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</si>
  <si>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</si>
  <si>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</si>
  <si>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</si>
  <si>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</si>
  <si>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</si>
  <si>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</si>
  <si>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</si>
  <si>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</si>
  <si>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</si>
  <si>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</si>
  <si>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</si>
  <si>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</si>
  <si>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</si>
  <si>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</si>
  <si>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IMPORT</t>
  </si>
  <si>
    <t>{00000000-0000-0000-0000-000000000000}</t>
  </si>
  <si>
    <t>01</t>
  </si>
  <si>
    <t>Způsobilé</t>
  </si>
  <si>
    <t>STA</t>
  </si>
  <si>
    <t>1</t>
  </si>
  <si>
    <t>{a5d7628b-80ce-44a7-9ef5-5b4b1c484cd6}</t>
  </si>
  <si>
    <t>2</t>
  </si>
  <si>
    <t>D1.1</t>
  </si>
  <si>
    <t>Stavební část</t>
  </si>
  <si>
    <t>Soupis</t>
  </si>
  <si>
    <t>{b5a6e7ee-02ea-4095-9d2e-0addc78503cb}</t>
  </si>
  <si>
    <t>/</t>
  </si>
  <si>
    <t>SO 01</t>
  </si>
  <si>
    <t>Objekt terminálu</t>
  </si>
  <si>
    <t>3</t>
  </si>
  <si>
    <t>{a80a1a16-342c-48e1-9493-0cda30073f30}</t>
  </si>
  <si>
    <t>SO 02</t>
  </si>
  <si>
    <t>Zastřešení nástupišť</t>
  </si>
  <si>
    <t>{d71a8a60-3687-487b-8289-2f11cbb08cd5}</t>
  </si>
  <si>
    <t>SO 03</t>
  </si>
  <si>
    <t>Prodloužení podchodu</t>
  </si>
  <si>
    <t>{bc0a77c9-dcf6-4d13-96b5-d2edf2972f7e}</t>
  </si>
  <si>
    <t>SO 01-03</t>
  </si>
  <si>
    <t>Výrobky PSV,svítidla,mobiliář</t>
  </si>
  <si>
    <t>{67655b05-3fd3-4bcd-b146-43f2a1440be7}</t>
  </si>
  <si>
    <t>výrobky  PSV</t>
  </si>
  <si>
    <t>4</t>
  </si>
  <si>
    <t>{d6b0a4fd-901a-4969-9119-a5f6834ca825}</t>
  </si>
  <si>
    <t>02</t>
  </si>
  <si>
    <t>svítidla</t>
  </si>
  <si>
    <t>{8932d8ce-e28c-4366-878b-88a12da25936}</t>
  </si>
  <si>
    <t>03</t>
  </si>
  <si>
    <t>mobiliář</t>
  </si>
  <si>
    <t>{f8630630-86cc-4620-98c4-ea9df6443c3b}</t>
  </si>
  <si>
    <t>SO 05</t>
  </si>
  <si>
    <t>Demolice</t>
  </si>
  <si>
    <t>{698cd72d-d24d-443d-8923-997645f9b122}</t>
  </si>
  <si>
    <t>D.1.4a</t>
  </si>
  <si>
    <t>Technické prostředí budov - vytápění</t>
  </si>
  <si>
    <t>{e85d04ca-e4b9-4cc8-bb57-58e8e1ee3998}</t>
  </si>
  <si>
    <t>D1.4c</t>
  </si>
  <si>
    <t>Technika prostředí budov - vzduchotechnika</t>
  </si>
  <si>
    <t>{c90329e1-a3ff-4358-a3e8-45437ddfb11c}</t>
  </si>
  <si>
    <t>D1.4d</t>
  </si>
  <si>
    <t>Technika prostředí budov - MaR</t>
  </si>
  <si>
    <t>{530830dc-fa52-445d-929e-1b82bb139b6c}</t>
  </si>
  <si>
    <t>D1.4e</t>
  </si>
  <si>
    <t>Technika prostředí budov - zdravotně technické instalace</t>
  </si>
  <si>
    <t>{eb3fcf45-5538-4bcf-8f3d-173902897901}</t>
  </si>
  <si>
    <t>D1.4g</t>
  </si>
  <si>
    <t>Technika prostředí budov - elektroinstalace silnoproud</t>
  </si>
  <si>
    <t>{59bd78d2-2ff2-49fa-af8f-ab102d7776d2}</t>
  </si>
  <si>
    <t>SO 01 - Objekt terminálu</t>
  </si>
  <si>
    <t>{4deb978f-c1c4-4302-bffc-656bc6b2c5b7}</t>
  </si>
  <si>
    <t>SO 01 - Přípojka pro terminál vedení za elektroměrem pro terminál</t>
  </si>
  <si>
    <t>{2db5f97a-ff27-4b5c-8d22-0c16d72a20e6}</t>
  </si>
  <si>
    <t>SO 01 - Přípojení informační tabule v čekárně Č.D.</t>
  </si>
  <si>
    <t>{f083cf23-8078-4308-9f65-7189f15eeb2f}</t>
  </si>
  <si>
    <t>04</t>
  </si>
  <si>
    <t>SO 01 - Úprava související s V.O. (IO-08) řešení v rámci SO 01</t>
  </si>
  <si>
    <t>{5be902a8-a7a6-4f05-93c9-cff15aaf45a1}</t>
  </si>
  <si>
    <t>05</t>
  </si>
  <si>
    <t>SO 02 - Zastřešení náštupišť</t>
  </si>
  <si>
    <t>{0bad2662-6cdb-45b6-b951-103c0e46b2e2}</t>
  </si>
  <si>
    <t>06</t>
  </si>
  <si>
    <t>SO 03 - prodloužení podchodu</t>
  </si>
  <si>
    <t>{71215d29-6d87-4ce3-b99d-a2d893d90186}</t>
  </si>
  <si>
    <t>D1.4h</t>
  </si>
  <si>
    <t>Technika prostředí budov - elektroinstalace slaboproud, SO01, SO02, SO03</t>
  </si>
  <si>
    <t>{d0e17230-a7fe-4682-986a-50569239fd76}</t>
  </si>
  <si>
    <t>IO01</t>
  </si>
  <si>
    <t>Inženýrské objekty</t>
  </si>
  <si>
    <t>{2eb77261-f5ea-48a7-b1e0-17a6f89cf0a8}</t>
  </si>
  <si>
    <t>Objekty pozemních komunikací - NÁDRAŽNÍ, JIRÁSKOVA, ŽIŽKOVA ULICE A PLOCHA NÁDRAŽÍ - 57 %</t>
  </si>
  <si>
    <t>{5352ee2d-f1c0-48ba-853b-f46de74aa746}</t>
  </si>
  <si>
    <t>IO02, IO05</t>
  </si>
  <si>
    <t>Opěrná zídky, oplocení</t>
  </si>
  <si>
    <t>{f442105c-fe99-4049-8cff-311515a0d9ce}</t>
  </si>
  <si>
    <t>03.1-3</t>
  </si>
  <si>
    <t>OZ č.1-3</t>
  </si>
  <si>
    <t>{bcf14913-cbb1-4e01-9891-7975acb68e0e}</t>
  </si>
  <si>
    <t>03.4</t>
  </si>
  <si>
    <t>OZ č.4</t>
  </si>
  <si>
    <t>{d11fcf4b-1907-4d51-8d05-8c8c3749df95}</t>
  </si>
  <si>
    <t>03.5</t>
  </si>
  <si>
    <t>Demolice opěrné zídky a oplocení dráhy</t>
  </si>
  <si>
    <t>{29b04622-e2b9-4cd2-ba97-ab1875984603}</t>
  </si>
  <si>
    <t>IO04</t>
  </si>
  <si>
    <t>Sadové úpravy</t>
  </si>
  <si>
    <t>{e50c0944-8b0e-4081-9b94-ba47ed3b57d0}</t>
  </si>
  <si>
    <t>IO07</t>
  </si>
  <si>
    <t>Přípojky NN</t>
  </si>
  <si>
    <t>{133083fe-bc01-4699-8e8d-69014525823e}</t>
  </si>
  <si>
    <t>Přípojka NN pro terminál - SO 01</t>
  </si>
  <si>
    <t>{e4a843ad-e3e4-4845-9337-de44fc35c3ac}</t>
  </si>
  <si>
    <t>Přípojka NN - smyčkový přívod ČEZu</t>
  </si>
  <si>
    <t>{70c304b2-876a-4658-9ad7-27edf9e0b429}</t>
  </si>
  <si>
    <t>IO08</t>
  </si>
  <si>
    <t>Veřejné osvětlení</t>
  </si>
  <si>
    <t>{1e5d206e-5d9c-4df1-a306-b1cc6e9313a9}</t>
  </si>
  <si>
    <t>IO09</t>
  </si>
  <si>
    <t>Rozvody SLP - přípojka společnosti CETIN</t>
  </si>
  <si>
    <t>{5740b0a5-4a56-444f-8e8f-801f99bbf02b}</t>
  </si>
  <si>
    <t>IO10</t>
  </si>
  <si>
    <t>ZTI Splašková kanalizace</t>
  </si>
  <si>
    <t>{f4c53d55-2f6f-4531-9e89-b7106288b91d}</t>
  </si>
  <si>
    <t>IO12</t>
  </si>
  <si>
    <t>Děšťová kanalizace</t>
  </si>
  <si>
    <t>{c05f6f71-7944-486e-a568-f45a41158cb8}</t>
  </si>
  <si>
    <t>IO14</t>
  </si>
  <si>
    <t>ORL</t>
  </si>
  <si>
    <t>{bd09e0f2-6aa1-4263-a2cb-d9c4ecbf0489}</t>
  </si>
  <si>
    <t>IO16</t>
  </si>
  <si>
    <t>Přípojka vody</t>
  </si>
  <si>
    <t>{304dbee1-fe1a-454e-af36-9c7fd3c410f9}</t>
  </si>
  <si>
    <t>IO18</t>
  </si>
  <si>
    <t>Přeložky inženýrských sití elektro</t>
  </si>
  <si>
    <t>{f5cfc383-7747-4683-9b4d-b004290a47ef}</t>
  </si>
  <si>
    <t>Přeložka sdělovacího kabelu poděl pozemu Č.D.</t>
  </si>
  <si>
    <t>{cf130430-d587-471a-b989-ea2392cdc14b}</t>
  </si>
  <si>
    <t>Přeložka kabelu N.N. ČEZu - zajištění po východní straně ulice Nádražní</t>
  </si>
  <si>
    <t>{8bdb3e60-5aaa-4998-8c59-d348650e69c7}</t>
  </si>
  <si>
    <t>Přeložka kabelu V.N ČEZu - podel pozemku Č.D. po západní straně ulice Nádražní</t>
  </si>
  <si>
    <t>{b19e0b87-7b1c-47b5-9600-cc4536eaa9c9}</t>
  </si>
  <si>
    <t>IO18.1</t>
  </si>
  <si>
    <t>Přeložka inženýrskýh sítí - plyn</t>
  </si>
  <si>
    <t>{262504bb-b9a0-44c4-b5eb-cb980022d5fd}</t>
  </si>
  <si>
    <t>Trvalá přeložka plynu</t>
  </si>
  <si>
    <t>{8fef8a26-41a7-440e-9c6b-9900c75655e3}</t>
  </si>
  <si>
    <t>Provizorní přeložka plynu NTL</t>
  </si>
  <si>
    <t>{2918b8c7-b6ff-40b5-889e-7f84c04feb44}</t>
  </si>
  <si>
    <t>IO18.2</t>
  </si>
  <si>
    <t>Osvětlení 2 přechodu ul. Žižkova</t>
  </si>
  <si>
    <t>{3c740d08-d2ad-4093-9897-840fd27ab1c2}</t>
  </si>
  <si>
    <t>IO18.3</t>
  </si>
  <si>
    <t>Dočasné opravy povrchu komunikace</t>
  </si>
  <si>
    <t>{7885383a-9b1c-4a7e-8354-883adda77a33}</t>
  </si>
  <si>
    <t>Vedlejší a ostatní rozpočtové náklady</t>
  </si>
  <si>
    <t>{fdc1610a-8999-4c84-9321-e34b4103aa3d}</t>
  </si>
  <si>
    <t>Nezpůsobilé</t>
  </si>
  <si>
    <t>{c46d15cb-833e-4310-a53e-63fc2164f144}</t>
  </si>
  <si>
    <t>Objekty pozemních komunikací - Nádražní, Jiráskova, Žižkova ulice a plocha nádraží</t>
  </si>
  <si>
    <t>{783ae882-e7dd-461d-9291-7ac6e7ddbb02}</t>
  </si>
  <si>
    <t>Nádražní, Jiráskova, Žižkova ulice, plocha nádraží BUS 43 %</t>
  </si>
  <si>
    <t>{3f769cb7-b5b9-4a84-bd14-81ea8565ad08}</t>
  </si>
  <si>
    <t>Nádražní, Jiráskova, Žižkova ulice, plocha nádraží BUS</t>
  </si>
  <si>
    <t>{11aa4747-c80e-46dc-9e6c-3c3988042f69}</t>
  </si>
  <si>
    <t>IO02</t>
  </si>
  <si>
    <t>Objekty pozemních komunikací - úpravy komunikace u AGRODATA</t>
  </si>
  <si>
    <t>{b04ff615-dcfa-4875-b53b-84e0f1ae5ce4}</t>
  </si>
  <si>
    <t>Úprava komunikace u Agrodata</t>
  </si>
  <si>
    <t>{6eaba535-044e-48fb-95d6-6d46a9d0f0c3}</t>
  </si>
  <si>
    <t>{2ffc7657-b832-4f86-a671-471fe6ba00a9}</t>
  </si>
  <si>
    <t>{f78e99e8-5a04-4fcc-a341-1aee4cc9af05}</t>
  </si>
  <si>
    <t>Přípojka N.N pro parkovací systém</t>
  </si>
  <si>
    <t>{c4832c84-efd9-4111-b3ae-9e5c6413aa94}</t>
  </si>
  <si>
    <t>rozvody SLP - parkovací systém</t>
  </si>
  <si>
    <t>{26b9af5c-d29d-408a-898c-62e374c75980}</t>
  </si>
  <si>
    <t>{d97511f3-e9d9-4424-a945-ef57d9f4b013}</t>
  </si>
  <si>
    <t>Přeložka kabelu N.N ČEZu - zajištění před firmou AGRODATA</t>
  </si>
  <si>
    <t>{21f9aa13-fcfb-44a9-846b-e556a3630482}</t>
  </si>
  <si>
    <t>Osvětlení 1 přechodu ul. Nádražní</t>
  </si>
  <si>
    <t>{c22303ce-3196-434c-8fd1-a7330d34b31a}</t>
  </si>
  <si>
    <t>KRYCÍ LIST SOUPISU PRACÍ</t>
  </si>
  <si>
    <t>Objekt:</t>
  </si>
  <si>
    <t>01 - Způsobilé</t>
  </si>
  <si>
    <t>Soupis:</t>
  </si>
  <si>
    <t>D1.1 - Stavební část</t>
  </si>
  <si>
    <t>Úroveň 3:</t>
  </si>
  <si>
    <t>REKAPITULACE ČLENĚNÍ SOUPISU PRACÍ</t>
  </si>
  <si>
    <t>Kód dílu - Popis</t>
  </si>
  <si>
    <t>Cena celkem [CZK]</t>
  </si>
  <si>
    <t>Náklady ze soupisu prací</t>
  </si>
  <si>
    <t>-1</t>
  </si>
  <si>
    <t>1 - Zemní práce</t>
  </si>
  <si>
    <t>2 - Základy a zvláštní zakládání</t>
  </si>
  <si>
    <t>3 - Svislé a kompletní konstrukce</t>
  </si>
  <si>
    <t>311 - Sádrokartonové konstrukce</t>
  </si>
  <si>
    <t>4 - Vodorovné konstrukce</t>
  </si>
  <si>
    <t>61 - Upravy povrchů vnitřní</t>
  </si>
  <si>
    <t>62 - Úpravy povrchů vnější</t>
  </si>
  <si>
    <t>63 - Podlahy a podlahové konstrukce</t>
  </si>
  <si>
    <t>8 - Trubní vedení</t>
  </si>
  <si>
    <t>93 - Dokončovací práce inženýrských staveb</t>
  </si>
  <si>
    <t>94 - Lešení a stavební výtahy</t>
  </si>
  <si>
    <t>95 - Dokončovací konstrukce na pozemních stavbách</t>
  </si>
  <si>
    <t>99 - Staveništní přesun hmot</t>
  </si>
  <si>
    <t>711 - Izolace proti vodě</t>
  </si>
  <si>
    <t>712 - Živičné krytiny</t>
  </si>
  <si>
    <t>713 - Izolace tepelné</t>
  </si>
  <si>
    <t>766 - Konstrukce truhlářské</t>
  </si>
  <si>
    <t>767 - Konstrukce zámečnické</t>
  </si>
  <si>
    <t>777 - Podlahy ze syntetických hmot</t>
  </si>
  <si>
    <t>781 - Obklady keramické</t>
  </si>
  <si>
    <t>783 - Nátěry</t>
  </si>
  <si>
    <t>784 - Malby</t>
  </si>
  <si>
    <t>790 7 - Záchytný systém</t>
  </si>
  <si>
    <t>M33 - Montáže dopravních zařízení a vah-výtahy</t>
  </si>
  <si>
    <t>M43 - Montáže ocelových konstrukcí</t>
  </si>
  <si>
    <t>D96 - Přesuny suti a vybouraných hmot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</si>
  <si>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</si>
  <si>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</si>
  <si>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</si>
  <si>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</si>
  <si>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</si>
  <si>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</si>
  <si>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</si>
  <si>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</si>
  <si>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</si>
  <si>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</si>
  <si>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</si>
  <si>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</si>
  <si>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</si>
  <si>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</si>
  <si>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</si>
  <si>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</si>
  <si>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113107630R00</t>
  </si>
  <si>
    <t>Odstranění podkladů nebo krytů z kameniva hrubého drceného, v ploše jednotlivě nad 50 m2, tloušťka vrstvy 300 mm</t>
  </si>
  <si>
    <t>m2</t>
  </si>
  <si>
    <t>113108410R00</t>
  </si>
  <si>
    <t>Odstranění podkladů nebo krytů živičných, v ploše jednotlivě nad 50 m2, tloušťka vrstvy 100 mm</t>
  </si>
  <si>
    <t>113109410R00</t>
  </si>
  <si>
    <t>Odstranění podkladů nebo krytů z betonu prostého, v ploše jednotlivě nad 50 m2, tloušťka vrstvy 100 mm</t>
  </si>
  <si>
    <t>6</t>
  </si>
  <si>
    <t>115101201R00</t>
  </si>
  <si>
    <t>Čerpání vody na dopravní výšku do 10 m
  s uvažovaným průměrným přítokem do 500 l/min</t>
  </si>
  <si>
    <t>h</t>
  </si>
  <si>
    <t>8</t>
  </si>
  <si>
    <t>5</t>
  </si>
  <si>
    <t>115101301R00</t>
  </si>
  <si>
    <t>Pohotovost záložní čerpací soupravy na dopravní výšku do 10 m
  s uvažovaným průměrným přítokem do 500 l/min</t>
  </si>
  <si>
    <t>den</t>
  </si>
  <si>
    <t>10</t>
  </si>
  <si>
    <t>130001101R00</t>
  </si>
  <si>
    <t>Příplatek k cenám za ztížené vykopávky v horninách jakékoliv třídy</t>
  </si>
  <si>
    <t>m3</t>
  </si>
  <si>
    <t>12</t>
  </si>
  <si>
    <t>7</t>
  </si>
  <si>
    <t>131301110R00</t>
  </si>
  <si>
    <t>Hloubení nezapažených jam a zářezů do 50 m3, v hornině 4, hloubení strojně</t>
  </si>
  <si>
    <t>14</t>
  </si>
  <si>
    <t>131301113R00</t>
  </si>
  <si>
    <t>Hloubení nezapažených jam a zářezů do 10000 m3, v hornině 4, hloubení strojně</t>
  </si>
  <si>
    <t>16</t>
  </si>
  <si>
    <t>9</t>
  </si>
  <si>
    <t>132301211R00</t>
  </si>
  <si>
    <t>Hloubení rýh šířky přes 60 do 200 cm do 100 m3, v hornině 4, hloubení strojně</t>
  </si>
  <si>
    <t>18</t>
  </si>
  <si>
    <t>139601103R00</t>
  </si>
  <si>
    <t>Ruční výkop jam, rýh a šachet v hornině 4</t>
  </si>
  <si>
    <t>20</t>
  </si>
  <si>
    <t>11</t>
  </si>
  <si>
    <t>161101101R00</t>
  </si>
  <si>
    <t>Svislé přemístění výkopku z horniny 1 až 4, při hloubce výkopu přes 1 do 2,5 m</t>
  </si>
  <si>
    <t>22</t>
  </si>
  <si>
    <t>161101103R00</t>
  </si>
  <si>
    <t>Svislé přemístění výkopku z horniny 1 až 4, při hloubce výkopu přes 4 do 6 m</t>
  </si>
  <si>
    <t>24</t>
  </si>
  <si>
    <t>13</t>
  </si>
  <si>
    <t>162701105R00</t>
  </si>
  <si>
    <t>Vodorovné přemístění výkopku z horniny 1 až 4, na vzdálenost přes 9 000  do 10 000 m</t>
  </si>
  <si>
    <t>26</t>
  </si>
  <si>
    <t>167101102R00</t>
  </si>
  <si>
    <t>Nakládání, skládání, překládání neulehlého výkopku nakládání výkopku
  přes 100 m3, z horniny 1 až 4</t>
  </si>
  <si>
    <t>28</t>
  </si>
  <si>
    <t>171201201R00</t>
  </si>
  <si>
    <t>Uložení sypaniny na dočasnou skládku tak, že na 1 m2 plochy připadá přes 2 m3 výkopku nebo ornice</t>
  </si>
  <si>
    <t>30</t>
  </si>
  <si>
    <t>174101102R00</t>
  </si>
  <si>
    <t>Zásyp sypaninou se zhutněním v uzavřených prostorách s urovnáním povrchu zásypu s ručním zhutněním</t>
  </si>
  <si>
    <t>32</t>
  </si>
  <si>
    <t>17</t>
  </si>
  <si>
    <t>181101102R00</t>
  </si>
  <si>
    <t>Úprava pláně v zářezech v hornině 1 až 4, se zhutněním</t>
  </si>
  <si>
    <t>34</t>
  </si>
  <si>
    <t>199000002R00</t>
  </si>
  <si>
    <t>Poplatky za skládku horniny 1- 4</t>
  </si>
  <si>
    <t>36</t>
  </si>
  <si>
    <t>Základy a zvláštní zakládání</t>
  </si>
  <si>
    <t>19</t>
  </si>
  <si>
    <t>212571111R00</t>
  </si>
  <si>
    <t>Výplň trativodů štěrkopískem, tříděným</t>
  </si>
  <si>
    <t>38</t>
  </si>
  <si>
    <t>VV</t>
  </si>
  <si>
    <t>2*3,14*0,6*0,6*2,0</t>
  </si>
  <si>
    <t>(0,4*(0,3+0,7)/2-3,14*0,08*0,08)*(18*2+9,5*2)</t>
  </si>
  <si>
    <t>Součet</t>
  </si>
  <si>
    <t>212792112R00</t>
  </si>
  <si>
    <t>Montáž trativodů z flexibilních trubek jakékoliv DN</t>
  </si>
  <si>
    <t>m</t>
  </si>
  <si>
    <t>40</t>
  </si>
  <si>
    <t>(18*2+9,5*2)</t>
  </si>
  <si>
    <t>212971110R00</t>
  </si>
  <si>
    <t>Zřízení opláštění odvod. trativodů z geotextilie o sklonu do 2,5,</t>
  </si>
  <si>
    <t>42</t>
  </si>
  <si>
    <t>55*(0,3+0,7+0,4*2)</t>
  </si>
  <si>
    <t>271571111R00</t>
  </si>
  <si>
    <t>Polštáře zhutněné pod základy štěrkopísek tříděný,</t>
  </si>
  <si>
    <t>44</t>
  </si>
  <si>
    <t>"1pp :" (8,45*(15,634+1,56/2)-3,012*3,059+3,212*3,259)*0,3</t>
  </si>
  <si>
    <t>"1np :" (10,35*(14,4+12,8)/2+8,04*12,8/2)*0,3</t>
  </si>
  <si>
    <t>23</t>
  </si>
  <si>
    <t>273351215R00</t>
  </si>
  <si>
    <t>Bednění stěn základových desek zřízení</t>
  </si>
  <si>
    <t>46</t>
  </si>
  <si>
    <t>"1pp :" 0,4*(8,05+15,234+16,4-6,502+5,346+4,7+3,4+2,812*2*2,759*2)</t>
  </si>
  <si>
    <t>"jímka :" 0,5*(0,5*4+1,1*4)</t>
  </si>
  <si>
    <t>273351216R00</t>
  </si>
  <si>
    <t>Bednění stěn základových desek odstranění</t>
  </si>
  <si>
    <t>48</t>
  </si>
  <si>
    <t>P</t>
  </si>
  <si>
    <t>Poznámka k položce:
Včetně očištění, vytřídění a uložení bedního materiálu.</t>
  </si>
  <si>
    <t>25</t>
  </si>
  <si>
    <t>273361821R00</t>
  </si>
  <si>
    <t>Výztuž základových desek z betonářské oceli 10 505(R)</t>
  </si>
  <si>
    <t>t</t>
  </si>
  <si>
    <t>50</t>
  </si>
  <si>
    <t>Začátek provozního součtu</t>
  </si>
  <si>
    <t>1pp : 0,4*(8,05*(15,234+16,4)/2-2,412*2,459+2,812*2,759-3,4*(6,502+5,346)/2)</t>
  </si>
  <si>
    <t>jímka :0,3*0,5*(0,5*2+1,1*2)</t>
  </si>
  <si>
    <t>Konec provozního součtu</t>
  </si>
  <si>
    <t>44,08498*0,15</t>
  </si>
  <si>
    <t>274351215R00</t>
  </si>
  <si>
    <t>Bednění stěn základových pasů zřízení</t>
  </si>
  <si>
    <t>52</t>
  </si>
  <si>
    <t>(2*(19,145+10,6+9,555+5,82+10,5+2,75)+0,8)*0,4</t>
  </si>
  <si>
    <t>2*3,0*0,88</t>
  </si>
  <si>
    <t>2*0,4*(7,2+0,8+3,35+3,0)</t>
  </si>
  <si>
    <t>27</t>
  </si>
  <si>
    <t>274351216R00</t>
  </si>
  <si>
    <t>Bednění stěn základových pasů odstranění</t>
  </si>
  <si>
    <t>54</t>
  </si>
  <si>
    <t>Poznámka k položce:
Včetně očištění, vytřídění a uložení bednicího materiálu.</t>
  </si>
  <si>
    <t>274361821R00</t>
  </si>
  <si>
    <t>Výztuž základových pasů z betonářské oceli 10 505 (R)</t>
  </si>
  <si>
    <t>56</t>
  </si>
  <si>
    <t>(0,8*(19,145+10,6+9,555+5,82+10,5)+0,5*2,75)*0,4*0,15</t>
  </si>
  <si>
    <t>0,6*3,0*0,88*0,15</t>
  </si>
  <si>
    <t>0,8*0,4*(7,2+3,35+3,0)*0,15</t>
  </si>
  <si>
    <t>29</t>
  </si>
  <si>
    <t>275354111R00</t>
  </si>
  <si>
    <t>Bednění základových patek a bloků zřízení bednění</t>
  </si>
  <si>
    <t>58</t>
  </si>
  <si>
    <t>(1,0*4*0,4+0,4*4*0,4)*12</t>
  </si>
  <si>
    <t>275351216R00</t>
  </si>
  <si>
    <t>Bednění stěn základových patek odstranění</t>
  </si>
  <si>
    <t>60</t>
  </si>
  <si>
    <t>Poznámka k položce:
Včetně očištění, vytřídění a uložení bednícího materiálu.</t>
  </si>
  <si>
    <t>31</t>
  </si>
  <si>
    <t>275361821R00</t>
  </si>
  <si>
    <t>Výztuž základových patek z betonářské oceli 10 505(R)</t>
  </si>
  <si>
    <t>62</t>
  </si>
  <si>
    <t>(1,0*1,0*0,4+0,4*0,4*0,4)*12*0,14</t>
  </si>
  <si>
    <t>273323411RTx</t>
  </si>
  <si>
    <t>Železobeton základ. desek vodostavební C 25/30 XC2</t>
  </si>
  <si>
    <t>64</t>
  </si>
  <si>
    <t>"1pp :" 0,4*(8,05*(15,234+16,4)/2-2,412*2,459+2,812*2,759-3,4*(6,502+5,346)/2)</t>
  </si>
  <si>
    <t>"jímka :" 0,3*0,5*(0,5*2+1,1*2)</t>
  </si>
  <si>
    <t>33</t>
  </si>
  <si>
    <t>274323411RTx</t>
  </si>
  <si>
    <t>Železobeton základ. pasů vodostavební C25/30 XC2</t>
  </si>
  <si>
    <t>66</t>
  </si>
  <si>
    <t>(0,8*(19,145+10,6+9,555+5,82+10,5)+0,5*2,75)*0,4</t>
  </si>
  <si>
    <t>0,6*3,0*0,88</t>
  </si>
  <si>
    <t>0,8*0,4*(7,2+3,35+3,0)</t>
  </si>
  <si>
    <t>275323411RTx</t>
  </si>
  <si>
    <t>Železobeton základ. patek vodostavební C 25/30  XC2</t>
  </si>
  <si>
    <t>68</t>
  </si>
  <si>
    <t>(1,0*1,0*0,4+0,4*0,4*0,4)*12</t>
  </si>
  <si>
    <t>35</t>
  </si>
  <si>
    <t>28611225.AR</t>
  </si>
  <si>
    <t>trubka plastová drenážní PVC; ohebná; perforovaná po celém obvodu; DN 160,0 mm</t>
  </si>
  <si>
    <t>70</t>
  </si>
  <si>
    <t>55*1,05</t>
  </si>
  <si>
    <t>69366198R</t>
  </si>
  <si>
    <t>geotextilie PP; funkce separační, ochranná, výztužná, filtrační; plošná hmotnost 300 g/m2; zpevněná oboustranně</t>
  </si>
  <si>
    <t>72</t>
  </si>
  <si>
    <t>55*(0,3+0,7+0,4*2)*1,05</t>
  </si>
  <si>
    <t>Svislé a kompletní konstrukce</t>
  </si>
  <si>
    <t>37</t>
  </si>
  <si>
    <t>311351105R00</t>
  </si>
  <si>
    <t>Bednění nadzákladových zdí oboustranné za každou stranu zřízení</t>
  </si>
  <si>
    <t>74</t>
  </si>
  <si>
    <t>"1pp :"(5,34-4,72)*(2,459+2,412)*2</t>
  </si>
  <si>
    <t>5,34*(2,759+2,012)*2</t>
  </si>
  <si>
    <t>2,45*(2,459+2,012)*2-1,37*2,18*2+0,3*(1,37+2,18*2)</t>
  </si>
  <si>
    <t>2,45*(3,25-2,759+2,412)*2</t>
  </si>
  <si>
    <t>3,86*(2*(15,234-2,812)+2*(7,076+9,15+4,0))-1,5*2,0*2+0,4*(1,5+2,0*2)</t>
  </si>
  <si>
    <t>4,72*2*6,502</t>
  </si>
  <si>
    <t>(4,72-1,27)*2*3,05</t>
  </si>
  <si>
    <t>"1np :" (3,66*14,4-1,37*2,18-1,5*3,5-3,83*1,5)*2</t>
  </si>
  <si>
    <t>0,2*(1,37+2,18*2+1,5+3,5*2+3,83*4+1,5*2+0,4*2)</t>
  </si>
  <si>
    <t>3,66*(2,35*2)</t>
  </si>
  <si>
    <t>1,57*(3,0*2+0,3*2)</t>
  </si>
  <si>
    <t>"(4,25+0,6)*18,4+(4,25+0,16)*(21,13-18,4+2,15+5,292+6,8)+(3,9+0,16)*(3,6+6,0+4,3)"</t>
  </si>
  <si>
    <t>" -3,0*3,85-1,37*2,18-4,43*1,1-(1,0+3,3)*1,1"</t>
  </si>
  <si>
    <t>196,38092</t>
  </si>
  <si>
    <t>(1,1*9,8+1,57*(5,82+10,414))*2</t>
  </si>
  <si>
    <t>311351106R00</t>
  </si>
  <si>
    <t>Bednění nadzákladových zdí oboustranné za každou stranu odstranění</t>
  </si>
  <si>
    <t>76</t>
  </si>
  <si>
    <t>800,13364+203,73202</t>
  </si>
  <si>
    <t>39</t>
  </si>
  <si>
    <t>311351805R00</t>
  </si>
  <si>
    <t>Bednění nadzákladových zdí oboustranné za každou stranu pro beton pohledový, zřízení</t>
  </si>
  <si>
    <t>78</t>
  </si>
  <si>
    <t xml:space="preserve">    (4,25+,6)*18,4+(4,25+,16)*(21,13-18,4+2,15+5,292+6,8)+(3,9+,16)*(3,6+6,0+4,3)</t>
  </si>
  <si>
    <t xml:space="preserve">    "-3,0*3,85-1,37*2,18-4,43*1,1-(1,0+3,3)*1,1"</t>
  </si>
  <si>
    <t>0,19*(3,0+3,85*2+1,37+2,18*2+4,43*2+1,1*2+(1,0+3,5)*2+1,1*2)</t>
  </si>
  <si>
    <t>311361821R00</t>
  </si>
  <si>
    <t>Výztuž nadzákladových zdí z betonářské oceli 10 505(R)</t>
  </si>
  <si>
    <t>80</t>
  </si>
  <si>
    <t>87,39618*0,15</t>
  </si>
  <si>
    <t>232,64830*0,19*0,15</t>
  </si>
  <si>
    <t>41</t>
  </si>
  <si>
    <t>317168122R00</t>
  </si>
  <si>
    <t>Překlady keramické montáž a dodávka nenosné, délky 1250 mm, šířky 145 mm, výšky 71 mm</t>
  </si>
  <si>
    <t>kus</t>
  </si>
  <si>
    <t>82</t>
  </si>
  <si>
    <t>Poznámka k položce:
Včetně dodávky překladů.</t>
  </si>
  <si>
    <t xml:space="preserve">P02 : </t>
  </si>
  <si>
    <t>317168123R00</t>
  </si>
  <si>
    <t>Překlady keramické montáž a dodávka nenosné, délky 1500 mm, šířky 145 mm, výšky 71 mm</t>
  </si>
  <si>
    <t>84</t>
  </si>
  <si>
    <t>43</t>
  </si>
  <si>
    <t>317168124R00</t>
  </si>
  <si>
    <t>Překlady keramické montáž a dodávka nenosné, délky 1750 mm, šířky 145 mm, výšky 71 mm</t>
  </si>
  <si>
    <t>86</t>
  </si>
  <si>
    <t>317941121R00</t>
  </si>
  <si>
    <t>Osazení ocelových válcovaných nosníků na zdivu bez dodávky materiálu, výšky do 120 mm</t>
  </si>
  <si>
    <t>88</t>
  </si>
  <si>
    <t>"P01 :" 27,5*0,001</t>
  </si>
  <si>
    <t>"P03 :" 47,6*0,001</t>
  </si>
  <si>
    <t>45</t>
  </si>
  <si>
    <t>341351101R00</t>
  </si>
  <si>
    <t>Bednění stěn a příček jednostranné  , zřízení,</t>
  </si>
  <si>
    <t>90</t>
  </si>
  <si>
    <t>"1np :" 3,66*2,15</t>
  </si>
  <si>
    <t>341351102R00</t>
  </si>
  <si>
    <t>Bednění stěn a příček jednostranné  , odstranění,</t>
  </si>
  <si>
    <t>92</t>
  </si>
  <si>
    <t>47</t>
  </si>
  <si>
    <t>341361821R00</t>
  </si>
  <si>
    <t>Výztuž stěn a příček  z betonářské oceli 10 505(R)</t>
  </si>
  <si>
    <t>94</t>
  </si>
  <si>
    <t>"1np :" 3,66*2,15*0,15*0,15</t>
  </si>
  <si>
    <t>342262113RS3</t>
  </si>
  <si>
    <t>Příčky z desek sádrokartonových dvojité opláštění, dvojitá konstrukce CW 100 tloušťka příčky 255 mm, desky impregnované, tloušťky 12,5 mm, tl. izolace 2 x 80 mm</t>
  </si>
  <si>
    <t>96</t>
  </si>
  <si>
    <t>3,05*1,947</t>
  </si>
  <si>
    <t>49</t>
  </si>
  <si>
    <t>342248109R00</t>
  </si>
  <si>
    <t>Příčky z tvárnic pálených Příčky z tvárnic pálených tloušťky 80 mm, z děrovaných příčkovek, P 10, na maltu MVC 5</t>
  </si>
  <si>
    <t>98</t>
  </si>
  <si>
    <t>"1np :" 3,65*(2,7+1,5)-1,5*2,7</t>
  </si>
  <si>
    <t>342248114R00</t>
  </si>
  <si>
    <t>Příčky z tvárnic pálených Příčky z tvárnic pálených tloušťky 140 mm, z děrovaných příčkovek, P 10, na maltu MVC 5</t>
  </si>
  <si>
    <t>100</t>
  </si>
  <si>
    <t>"1pp :" (4,34-0,45)*(3,95*2+2,75+2,3)-(0,9*2+1,5)*2,0</t>
  </si>
  <si>
    <t>"1np :" 3,65*(4,547+2,3*2+4,419+6,8*2)-(0,9*2*2,0+(0,9*2+1,0)*2,45)</t>
  </si>
  <si>
    <t>3,65*(4,0+4,43+4,9+2,78+0,7+7,45+2,2*4)-(0,8*4+0,9*5)*2,0-1,5*2,7</t>
  </si>
  <si>
    <t>51</t>
  </si>
  <si>
    <t>342668111R00</t>
  </si>
  <si>
    <t>Těsnění styku příčky se stávající stěnou PU pěnou</t>
  </si>
  <si>
    <t>102</t>
  </si>
  <si>
    <t>"1np :" (2,7+1,5)</t>
  </si>
  <si>
    <t>"1pp :" (3,95*2+2,75+2,3)</t>
  </si>
  <si>
    <t>"1np : "(4,547+2,3*2+4,419+6,8*2)</t>
  </si>
  <si>
    <t>(4,0+4,43+4,9+2,78+0,7+7,45+2,2*4)</t>
  </si>
  <si>
    <t>342948112R00</t>
  </si>
  <si>
    <t>Kotvení příček ke konstrukci přistřelenými kotvami</t>
  </si>
  <si>
    <t>104</t>
  </si>
  <si>
    <t>Poznámka k položce:
Včetně dodávky kotev i spojovacího materiálu.</t>
  </si>
  <si>
    <t>"1np :" 3,65*13</t>
  </si>
  <si>
    <t>"1pp :" (4,34-0,45)*5</t>
  </si>
  <si>
    <t>53</t>
  </si>
  <si>
    <t>346971122R00</t>
  </si>
  <si>
    <t>Izolace proti šíření zvuku prováděná při zdění pod příčky (měrná jednotka = metr délky) jednoduchá složená z 10 mm vrstvy malty MVC 2,5, lepenky A 500/H a 10 mm vrstvy téže malty, v pruzích o tloušťce do 200 mm</t>
  </si>
  <si>
    <t>106</t>
  </si>
  <si>
    <t>Poznámka k položce:
tloušťce do 200 mm</t>
  </si>
  <si>
    <t>"1np :" (4,547+2,3*2+4,419+6,8*2)</t>
  </si>
  <si>
    <t>342264102R00</t>
  </si>
  <si>
    <t>Doplňkové práce osazení revizních dvířek do sádrokartonového podhledu, do 0,50 m2,  ,</t>
  </si>
  <si>
    <t>108</t>
  </si>
  <si>
    <t>55</t>
  </si>
  <si>
    <t>311321412R0x</t>
  </si>
  <si>
    <t>Železobeton nadzákladových zdí C 30/37  XC1</t>
  </si>
  <si>
    <t>110</t>
  </si>
  <si>
    <t xml:space="preserve">    -((4,25+,6)*8,2+(3,9+,16)*4,3)</t>
  </si>
  <si>
    <t xml:space="preserve">   " -3,0*3,85-1,37*2,18-4,43*1,1-(1,0+3,3)*1,1"</t>
  </si>
  <si>
    <t xml:space="preserve">  "  1,1*9,8+1,57*(5,82+10,414)"</t>
  </si>
  <si>
    <t>175,42030*0,19</t>
  </si>
  <si>
    <t>311321412R0y</t>
  </si>
  <si>
    <t>Železobeton nadzákladových zdí C 30/37  XC1 pohledový</t>
  </si>
  <si>
    <t>112</t>
  </si>
  <si>
    <t xml:space="preserve">    (4,25+,6)*8,2+(3,9+,16)*4,3</t>
  </si>
  <si>
    <t>57,22800*0,19</t>
  </si>
  <si>
    <t>57</t>
  </si>
  <si>
    <t>311321825R0x</t>
  </si>
  <si>
    <t>Železobeton nadzákladových zdí pohledový C 25/30 XC2</t>
  </si>
  <si>
    <t>114</t>
  </si>
  <si>
    <t>Poznámka k položce:
Včetně pomocného lešení o výšce podlahy do 1900 mm a pro zatížení 1,5 kPa.</t>
  </si>
  <si>
    <t>341321410R0x</t>
  </si>
  <si>
    <t>Beton nosných stěn železový C 25/30 XC2</t>
  </si>
  <si>
    <t>116</t>
  </si>
  <si>
    <t xml:space="preserve">1np : </t>
  </si>
  <si>
    <t>3,66*2,15*0,15</t>
  </si>
  <si>
    <t>311</t>
  </si>
  <si>
    <t>Sádrokartonové konstrukce</t>
  </si>
  <si>
    <t>59</t>
  </si>
  <si>
    <t>342266111RU7</t>
  </si>
  <si>
    <t>Předstěny opláštěné sádrokartonovými deskami obklad stěn sádrokartonem na ocelovou konstrukci z profilů CW 50 tloušťka desky 12, 5 mm, standard, bez izolace</t>
  </si>
  <si>
    <t>118</t>
  </si>
  <si>
    <t xml:space="preserve">S07 : </t>
  </si>
  <si>
    <t>(1,8+0,1)*3,5</t>
  </si>
  <si>
    <t>342266111RU9</t>
  </si>
  <si>
    <t>Předstěny opláštěné sádrokartonovými deskami obklad stěn sádrokartonem na ocelovou konstrukci z profilů CW 50 tloušťka desky 12, 5 mm, impregnovaná, bez izolace</t>
  </si>
  <si>
    <t>120</t>
  </si>
  <si>
    <t>3,5*(1,1*2+0,9+1,2+2,55+1,7+3,4+2,3*3+2,2)</t>
  </si>
  <si>
    <t>61</t>
  </si>
  <si>
    <t>342264051RT1</t>
  </si>
  <si>
    <t>Podhledy na kovové konstrukci opláštěné deskami sádrokartonovými nosná konstrukce z profilů CD s přímým uchycením 1x deska, tloušťky 12,5 mm, standard</t>
  </si>
  <si>
    <t>122</t>
  </si>
  <si>
    <t>342264051RT3</t>
  </si>
  <si>
    <t>Podhledy na kovové konstrukci opláštěné deskami sádrokartonovými nosná konstrukce z profilů CD s přímým uchycením 1x deska, tloušťky 12,5 mm, impregnovaná</t>
  </si>
  <si>
    <t>124</t>
  </si>
  <si>
    <t>63</t>
  </si>
  <si>
    <t>342264098RT1</t>
  </si>
  <si>
    <t>Příplatky k podhledům sádrokartonovým příplatek k podhledu sádrokartonovému za plochu do 2 m2</t>
  </si>
  <si>
    <t>126</t>
  </si>
  <si>
    <t>342264098RT2</t>
  </si>
  <si>
    <t>Příplatky k podhledům sádrokartonovým příplatek k podhledu sádrokartonovému za plochu přes 2 do 5 m2</t>
  </si>
  <si>
    <t>128</t>
  </si>
  <si>
    <t>65</t>
  </si>
  <si>
    <t>342264098RT3</t>
  </si>
  <si>
    <t>Příplatky k podhledům sádrokartonovým příplatek k podhledu sádrokartonovému za plochu přes 5 do 10 m2</t>
  </si>
  <si>
    <t>130</t>
  </si>
  <si>
    <t>342263</t>
  </si>
  <si>
    <t>příplatek za výztuhy v SDK konstrukcích pro kotvení zař.předmětů</t>
  </si>
  <si>
    <t>ks</t>
  </si>
  <si>
    <t>132</t>
  </si>
  <si>
    <t>67</t>
  </si>
  <si>
    <t>342264</t>
  </si>
  <si>
    <t>Příplatek k podhledu sádrokart. za délku závěsů  800-1000mm</t>
  </si>
  <si>
    <t>134</t>
  </si>
  <si>
    <t>Vodorovné konstrukce</t>
  </si>
  <si>
    <t>411321414R00</t>
  </si>
  <si>
    <t>Beton stropů železový stropů deskových, desek plochých střech, desek balkónových, desek hřibových stropů včetně hlavic hřibových sloupů, železový (bez výztuže) třídy C 25/30</t>
  </si>
  <si>
    <t>136</t>
  </si>
  <si>
    <t xml:space="preserve">  1np : ,3*(8,05*7,623+4,65*(6,0+5,4)/2)</t>
  </si>
  <si>
    <t xml:space="preserve">   0 ,4*(1,87-,46)*5,291</t>
  </si>
  <si>
    <t>29,34517</t>
  </si>
  <si>
    <t>0,42*2,412*5,291</t>
  </si>
  <si>
    <t>"D1-D4 :" (10,162+16,6+9,0)*0,15+56,018</t>
  </si>
  <si>
    <t>69</t>
  </si>
  <si>
    <t>411351205R00</t>
  </si>
  <si>
    <t>Bednění stropů deskových včetně podpěrné konstrukce výšky do 3,5 m přes 10 do 12 kPa, - zřízení</t>
  </si>
  <si>
    <t>138</t>
  </si>
  <si>
    <t>411351213R00</t>
  </si>
  <si>
    <t>Bednění stropů deskových včetně podpěrné konstrukce výšky do 5,9 m přes 5 do 10 kPa, - zřízení</t>
  </si>
  <si>
    <t>140</t>
  </si>
  <si>
    <t>"1np :" (8,05*7,623+4,65*(6,0+5,4)/2)</t>
  </si>
  <si>
    <t>"D4 :" 2,25*(16,3+23,3)/2+0,1*23,32+0,2*2,339+0,08*16,3</t>
  </si>
  <si>
    <t>"D3 :" 6,25*(14,3+12,3)/2+0,2*14,3+0,1*12,3</t>
  </si>
  <si>
    <t>"D1 :" 6,25*(3,8+4,7)/2+3,8*(6,92+6,2)/2+0,1*4,7+0,2*(12,964+3,8+6,2)</t>
  </si>
  <si>
    <t>"D2 :" 6,75*3,35+(15,0+12,7)/2*14,2+12,7*8,3/2-2,412*1,5</t>
  </si>
  <si>
    <t>0,2*(0,7*2+1,2*2)</t>
  </si>
  <si>
    <t>71</t>
  </si>
  <si>
    <t>411361821R00</t>
  </si>
  <si>
    <t>Výztuž stropů z betonářské oceli 10 505(R)</t>
  </si>
  <si>
    <t>142</t>
  </si>
  <si>
    <t>29,34517*0,15</t>
  </si>
  <si>
    <t>0,42*2,412*5,291*0,175</t>
  </si>
  <si>
    <t>"D1-D4 :" (10,162+16,6+9,0)*0,15+56,018*0,135</t>
  </si>
  <si>
    <t>413351107R00</t>
  </si>
  <si>
    <t>Bednění nosníků zřízení</t>
  </si>
  <si>
    <t>144</t>
  </si>
  <si>
    <t>(0,3+0,52+0,32)*15,7+(0,3+0,4+0,2)*10,3</t>
  </si>
  <si>
    <t>(0,4+(1,87-0,46)+(1,45-0,46))*5,291</t>
  </si>
  <si>
    <t>73</t>
  </si>
  <si>
    <t>413351108R00</t>
  </si>
  <si>
    <t>Bednění nosníků odstranění</t>
  </si>
  <si>
    <t>146</t>
  </si>
  <si>
    <t>413351215R00</t>
  </si>
  <si>
    <t>Podpěrná konstrukce bednění nosníků přes 10 do 20 kPa, - zřízení</t>
  </si>
  <si>
    <t>148</t>
  </si>
  <si>
    <t>0,3*15,7+0,3*10,3</t>
  </si>
  <si>
    <t>75</t>
  </si>
  <si>
    <t>413351216R00</t>
  </si>
  <si>
    <t>Podpěrná konstrukce bednění nosníků přes 10 do 20 kPa, odstranění</t>
  </si>
  <si>
    <t>150</t>
  </si>
  <si>
    <t>413351219R00</t>
  </si>
  <si>
    <t>Podpěrná konstrukce bednění nosníků přes 30 do 45 kPa, - zřízení</t>
  </si>
  <si>
    <t>152</t>
  </si>
  <si>
    <t>0,4*5,291</t>
  </si>
  <si>
    <t>77</t>
  </si>
  <si>
    <t>413351220R00</t>
  </si>
  <si>
    <t>Podpěrná konstrukce bednění nosníků přes 30 do 45 kPa, odstranění</t>
  </si>
  <si>
    <t>154</t>
  </si>
  <si>
    <t>430361821R00</t>
  </si>
  <si>
    <t>Výztuž schodišťových konstrukcí  (stupňů, schodnic, ramen, podest s nosníky) z betonářské oceli 10505</t>
  </si>
  <si>
    <t>156</t>
  </si>
  <si>
    <t>3,0*(2,2*0,3+6*0,3*0,1617/2)*0,15</t>
  </si>
  <si>
    <t>3,0*((3,0+0,6+3,5+(0,7+0,4)/2)*0,3+20*0,295*0,167/2)*0,165</t>
  </si>
  <si>
    <t>79</t>
  </si>
  <si>
    <t>434351141R00</t>
  </si>
  <si>
    <t>Bednění stupňů betonovaných na podstupňové desce nebo na terénu přímočarých zřízení</t>
  </si>
  <si>
    <t>158</t>
  </si>
  <si>
    <t>3,0*6*(0,3+0,1617)</t>
  </si>
  <si>
    <t>3,0*20*(0,295+0,167)</t>
  </si>
  <si>
    <t>434351142R00</t>
  </si>
  <si>
    <t>Bednění stupňů betonovaných na podstupňové desce nebo na terénu přímočarých odstranění</t>
  </si>
  <si>
    <t>160</t>
  </si>
  <si>
    <t>81</t>
  </si>
  <si>
    <t>31135</t>
  </si>
  <si>
    <t>prostup  sendvičovou stěnou  tl.400mm  kompl.dod+mtz</t>
  </si>
  <si>
    <t>162</t>
  </si>
  <si>
    <t>411321414R0x</t>
  </si>
  <si>
    <t>Stropy deskové ze železobetonu C 25/30 XC2</t>
  </si>
  <si>
    <t>164</t>
  </si>
  <si>
    <t>"1np :" 0,3*(8,05*7,623+4,65*(6,0+5,4)/2)</t>
  </si>
  <si>
    <t>0,4*(1,87-0,46)*5,291</t>
  </si>
  <si>
    <t>83</t>
  </si>
  <si>
    <t>411321414R0y</t>
  </si>
  <si>
    <t>Stropy deskové ze železobetonu C 25/30 XC1 pohledový</t>
  </si>
  <si>
    <t>166</t>
  </si>
  <si>
    <t>"D1-D4 :" 10,162+56,018+16,6+9,0</t>
  </si>
  <si>
    <t>411321825R0x</t>
  </si>
  <si>
    <t>Stropy deskové ze železobetonu pohledového C 25/30 XC2</t>
  </si>
  <si>
    <t>168</t>
  </si>
  <si>
    <t>85</t>
  </si>
  <si>
    <t>41135</t>
  </si>
  <si>
    <t>bednění prostupu stropem tl.200 mm (zřízení + odstranění)</t>
  </si>
  <si>
    <t>170</t>
  </si>
  <si>
    <t>41136 1</t>
  </si>
  <si>
    <t>Prvek pro přerušení tepelného mostu v.200mm</t>
  </si>
  <si>
    <t>172</t>
  </si>
  <si>
    <t>87</t>
  </si>
  <si>
    <t>41136 2</t>
  </si>
  <si>
    <t>Prvek pro přerušení tepelného mostu š.300mm</t>
  </si>
  <si>
    <t>174</t>
  </si>
  <si>
    <t>41136 3</t>
  </si>
  <si>
    <t>Prvek pro přerušení tepelného mostu š.190mm</t>
  </si>
  <si>
    <t>176</t>
  </si>
  <si>
    <t>3,5+6,0</t>
  </si>
  <si>
    <t>89</t>
  </si>
  <si>
    <t>41136 4</t>
  </si>
  <si>
    <t>montážní prvek pro kotvení výtahu nosnost min 20kN- kompl.dod+mtz</t>
  </si>
  <si>
    <t>178</t>
  </si>
  <si>
    <t>430321414R0x</t>
  </si>
  <si>
    <t>Schodišťové konstrukce, železobeton C 25/30 XC2</t>
  </si>
  <si>
    <t>180</t>
  </si>
  <si>
    <t>3,0*(2,2*0,3+6*0,3*0,1617/2)</t>
  </si>
  <si>
    <t>3,0*((3,0+0,6+3,5+(0,7+0,4)/2)*0,3+20*0,295*0,167/2)</t>
  </si>
  <si>
    <t>Upravy povrchů vnitřní</t>
  </si>
  <si>
    <t>91</t>
  </si>
  <si>
    <t>601021104R00</t>
  </si>
  <si>
    <t>Omítka stropů a podhledů z hotových směsí adhézní nátěr, akrylátová disperze</t>
  </si>
  <si>
    <t>182</t>
  </si>
  <si>
    <t>"1pp :" 3,0*7,0+3,22+4,5+2,78+20,52</t>
  </si>
  <si>
    <t>602021104R00</t>
  </si>
  <si>
    <t>Omítka stěn z hotových směsí adhézní nátěr, akrylátová disperze</t>
  </si>
  <si>
    <t>184</t>
  </si>
  <si>
    <t>"1pp :" 4,9*1,31+3,978*4,35</t>
  </si>
  <si>
    <t>"1pp :" 3,76*2,75-1,4*1,97+0,3*(1,5+2,0*2)</t>
  </si>
  <si>
    <t>2,8*1,2+(2,8-2,0)*1,4</t>
  </si>
  <si>
    <t>"1np :" (2,8-2,0)*(1,9*2+3,1+1,947+2,3)</t>
  </si>
  <si>
    <t>2,8*(2,83+1,5+3,571+4,092+4,153+1,65+0,7+2,55+4,43)</t>
  </si>
  <si>
    <t>-3,83*1,5+0,15*(3,83*2+1,5*2)</t>
  </si>
  <si>
    <t>-(3,2+0,8)*1,1+0,35*(3,5+0,8+1,1*2)</t>
  </si>
  <si>
    <t>-4,43*1,1+0,35*(4,43+1,1*2)</t>
  </si>
  <si>
    <t>93</t>
  </si>
  <si>
    <t>612421637R00</t>
  </si>
  <si>
    <t>Omítky vnitřní stěn vápenné nebo vápenocementové v podlaží i ve schodišti štukové</t>
  </si>
  <si>
    <t>186</t>
  </si>
  <si>
    <t>"1.11-1.15 :" (2,8-2,0)*(1,9*10+1,1*2+0,9+1,2+2,55)</t>
  </si>
  <si>
    <t>"1.16-1.20 :" (2,8-2,0)*(2,3*3+1,947+3,1*2+3,3+2,0*2+2,2+2,05*2)</t>
  </si>
  <si>
    <t>"105 :" 2,8*(4,75*2)-(0,7*2+0,8*4)*1,97</t>
  </si>
  <si>
    <t>"106,107 :" 2,8*(2,7*4+2,83*2+1,5*2)-0,8*2*1,97-3,83*1,5+0,15*(3,83*2+1,5*2)</t>
  </si>
  <si>
    <t>"108 :" 2,8*(4,153+4,092+3,571+4,0)-(3,2+0,8)*1,1-0,8*1,97+0,35*(3,5+0,8+1,1*2)</t>
  </si>
  <si>
    <t>"109 :" 2,8*(1,9*2+4,43*2)-0,8*3*1,97</t>
  </si>
  <si>
    <t>"110 :" 2,8*(4,43*2+2,55*2+0,7*2-1,5)-4,43*1,1+0,35*(4,43+1,1*2)</t>
  </si>
  <si>
    <t>"0.03 :" (2,8-2,0)*(1,4*2+2,3*2)</t>
  </si>
  <si>
    <t>"0.04 :" 3,76*(2,75*2+2,5*2)-(1,4*2+0,8*2)*1,97+0,3*(1,5+2,0*2)</t>
  </si>
  <si>
    <t>"0.05 :" 2,8*(1,2*2+2,3*2)-0,8*1,97</t>
  </si>
  <si>
    <t>"0.06 : " 3,76*3,95-0,4*1,97</t>
  </si>
  <si>
    <t>Úpravy povrchů vnější</t>
  </si>
  <si>
    <t>622311750RT6</t>
  </si>
  <si>
    <t>Povrchová úprava ostění zateplovacího systému z minerální vlny, kontaktní nátěr a silikátová omítka</t>
  </si>
  <si>
    <t>188</t>
  </si>
  <si>
    <t>Poznámka k položce:
Položka obsahuje: okenní a rohové lišty, výztužnou stěrku, kontaktní nátěr a povrchovou úpravu omítkou.</t>
  </si>
  <si>
    <t>0,4*(1,37+2,18*2)</t>
  </si>
  <si>
    <t>95</t>
  </si>
  <si>
    <t>620</t>
  </si>
  <si>
    <t>zavěšená fasáda z prefabrikovaných pohledových  betonových panelů tl.6cm -kompl.dod+mtz</t>
  </si>
  <si>
    <t>190</t>
  </si>
  <si>
    <t xml:space="preserve">    (4,25+,6)*(18,4+,486)+(4,25+,16)*(21,55-18,79+2,41+5,292)+(4,25+,16+,56/2)*7,623+(3,9+,56)*(3,0+6,0)+,4*3,9+(3,9+1,0)*4,5</t>
  </si>
  <si>
    <t xml:space="preserve">  "  -3,0*2,45-1,37*2,18-4,43*1,1-(1,0+3,3)*1,1"</t>
  </si>
  <si>
    <t>"    1,1*9,8+1,57*(5,82+10,414)"</t>
  </si>
  <si>
    <t>253,56417</t>
  </si>
  <si>
    <t>622311</t>
  </si>
  <si>
    <t>Zatepl.syst. fasáda+strop, miner.desky KV 100 mm,povrch stěrka imitující pohl.beton, kompl.dod+mtz celého systému(lepidlo,TI,stěrka+arm.tkanina.penetrace,ppohledová stěrka)</t>
  </si>
  <si>
    <t>192</t>
  </si>
  <si>
    <t>"1pp :" 4,9*1,31+3,0*7,0+3,978*4,35+3,22+4,5+2,78+20,52</t>
  </si>
  <si>
    <t>Podlahy a podlahové konstrukce</t>
  </si>
  <si>
    <t>97</t>
  </si>
  <si>
    <t>631312611R00</t>
  </si>
  <si>
    <t>Mazanina z betonu prostého tl. přes 50 do 80 mm třídy C 16/20,</t>
  </si>
  <si>
    <t>194</t>
  </si>
  <si>
    <t>Poznámka k položce:
Včetně vytvoření dilatačních spár, bez zaplnění.</t>
  </si>
  <si>
    <t>"ST05 :" 4,8*2,412*0,05</t>
  </si>
  <si>
    <t>3,0*(6,102+4,946)/2*0,05</t>
  </si>
  <si>
    <t>631312621R00</t>
  </si>
  <si>
    <t>Mazanina z betonu prostého tl. přes 50 do 80 mm třídy C 20/25,</t>
  </si>
  <si>
    <t>196</t>
  </si>
  <si>
    <t>"SP01 :" 189,28*(0,05+0,05*0,5)</t>
  </si>
  <si>
    <t>"SP03 :" 65,79*(0,05+0,05*0,5)</t>
  </si>
  <si>
    <t>99</t>
  </si>
  <si>
    <t>631315611R00</t>
  </si>
  <si>
    <t>Mazanina z betonu prostého tl. přes 120 do 240 mm třídy C 16/20 ,</t>
  </si>
  <si>
    <t>198</t>
  </si>
  <si>
    <t>"1pp :" (8,45*(15,634+1,56/2)-3,012*3,059+3,212*3,259-3,4*(6,502+5,346)/2)*0,15</t>
  </si>
  <si>
    <t>"1pp :" 2,8*(5,902+4,736)/2*0,15</t>
  </si>
  <si>
    <t>"pod schody :" 3,0*(0,2+3,0+0,8+3,5+0,4/2)*0,15</t>
  </si>
  <si>
    <t>631319151R00</t>
  </si>
  <si>
    <t>Příplatek za přehlazení povrchu tloušťka mazaniny do 80 mm</t>
  </si>
  <si>
    <t>200</t>
  </si>
  <si>
    <t>"SP01 :" 189,28*0,05</t>
  </si>
  <si>
    <t>"SP03 :" 65,79*0,05</t>
  </si>
  <si>
    <t>101</t>
  </si>
  <si>
    <t>631319155R00</t>
  </si>
  <si>
    <t>Příplatek za přehlazení povrchu tloušťka mazaniny od 120 mm do 240 mm</t>
  </si>
  <si>
    <t>202</t>
  </si>
  <si>
    <t>(8,45*(15,634+1,56/2)-3,012*3,059+3,212*3,259)*0,15</t>
  </si>
  <si>
    <t>(10,35*(14,4+12,8)/2+8,04*12,8/2-3,0*1,8+3,0*2,0)*0,15</t>
  </si>
  <si>
    <t>631319171R00</t>
  </si>
  <si>
    <t>Příplatek za stržení povrchu tloušťka mazaniny do 80 mm</t>
  </si>
  <si>
    <t>204</t>
  </si>
  <si>
    <t>103</t>
  </si>
  <si>
    <t>631319175R00</t>
  </si>
  <si>
    <t>Příplatek za stržení povrchu tloušťka mazaniny od 120 mm do 240 mm</t>
  </si>
  <si>
    <t>206</t>
  </si>
  <si>
    <t>(8,45*(15,634+1,56/2)-3,012*3,059+3,212*3,259-3,4*(6,502+5,346)/2)*0,15</t>
  </si>
  <si>
    <t>2,8*(5,902+4,736)/2*0,15</t>
  </si>
  <si>
    <t>3,0*(0,2+3,0+0,8+3,5+0,4/2)*0,15</t>
  </si>
  <si>
    <t>631319185R00</t>
  </si>
  <si>
    <t>Příplatek za sklon tloušťka mazaniny od 120 mm do 240 mm</t>
  </si>
  <si>
    <t>208</t>
  </si>
  <si>
    <t>3,0*(0,2+3,0+3,5)*0,15</t>
  </si>
  <si>
    <t>3,0*2,0*0,15</t>
  </si>
  <si>
    <t>105</t>
  </si>
  <si>
    <t>631362021R00</t>
  </si>
  <si>
    <t>Výztuž mazanin z betonů a z lehkých betonů ze svařovaných sítí ze svařovaných sítí</t>
  </si>
  <si>
    <t>210</t>
  </si>
  <si>
    <t>"SP01 :" 189,28*5,4*0,001*1,05</t>
  </si>
  <si>
    <t>"pod příčky :" 0,75*(4,547+2,3*2+4,419+6,8*2)*5,4*0,001*1,05</t>
  </si>
  <si>
    <t>"SP03 :" 65,79*1,35*0,001*1,05</t>
  </si>
  <si>
    <t xml:space="preserve">    "(8,45*(15,634+1,56/2)-3,012*3,059+3,212*3,259-3,4*(6,502+5,346)/2)"</t>
  </si>
  <si>
    <t xml:space="preserve">   " 2,8*(5,902+4,736)/2"</t>
  </si>
  <si>
    <t xml:space="preserve">    "(10,35*(14,4+12,8)/2+8,04*12,8/2-3,0*1,8+3,0*2,0)"</t>
  </si>
  <si>
    <t>327,52010*5,4*0,001*1,05</t>
  </si>
  <si>
    <t>3,0*(6,102+4,946)/2*5,4*0,001*1,05</t>
  </si>
  <si>
    <t>3,0*(0,2+3,0+0,8+3,5+0,4/2)*5,4*0,001*1,05</t>
  </si>
  <si>
    <t>634601111R00</t>
  </si>
  <si>
    <t>Zaplnění dilatačních spár v mazaninách tl. do 10 cm v šířce spáry do 10 mm</t>
  </si>
  <si>
    <t>212</t>
  </si>
  <si>
    <t>"cca :" 300</t>
  </si>
  <si>
    <t>107</t>
  </si>
  <si>
    <t>631315711R0x</t>
  </si>
  <si>
    <t>Mazanina betonová tl. 12 - 24 cm C 25/30 XC1</t>
  </si>
  <si>
    <t>214</t>
  </si>
  <si>
    <t>"1np :" (10,35*(14,4+12,8)/2+8,04*12,8/2-3,0*1,8+3,0*2,0)*0,15</t>
  </si>
  <si>
    <t>Trubní vedení</t>
  </si>
  <si>
    <t>894401211R0v</t>
  </si>
  <si>
    <t>Osazení betonových skruží rovných 100/100/9</t>
  </si>
  <si>
    <t>216</t>
  </si>
  <si>
    <t>109</t>
  </si>
  <si>
    <t>59225330R</t>
  </si>
  <si>
    <t>skruž železobetonová TBH; DN = 800,0 mm; h = 990,0 mm; s = 80,00 mm</t>
  </si>
  <si>
    <t>218</t>
  </si>
  <si>
    <t>Dokončovací práce inženýrských staveb</t>
  </si>
  <si>
    <t>931961112R00</t>
  </si>
  <si>
    <t>Vložky do dilat. spár svislé z miner. plsti a PPS z minerální plsti, tloušťky 30 mm</t>
  </si>
  <si>
    <t>220</t>
  </si>
  <si>
    <t>2,35*3,86</t>
  </si>
  <si>
    <t>111</t>
  </si>
  <si>
    <t>931981011R00</t>
  </si>
  <si>
    <t>Zřízení těsnění pracovní spáry bentonitovou páskou včetně mřížky, rozměr 20x25 mm</t>
  </si>
  <si>
    <t>222</t>
  </si>
  <si>
    <t>(8,1+8,05+15,99+15,234)*2</t>
  </si>
  <si>
    <t>Lešení a stavební výtahy</t>
  </si>
  <si>
    <t>940</t>
  </si>
  <si>
    <t>lešení  pro všechny profese (mimo lešení obsažené v položkách)- mtz,nájem,dmt,přesun hmot</t>
  </si>
  <si>
    <t>224</t>
  </si>
  <si>
    <t>Dokončovací konstrukce na pozemních stavbách</t>
  </si>
  <si>
    <t>113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</si>
  <si>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</si>
  <si>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t>
  </si>
  <si>
    <t>226</t>
  </si>
  <si>
    <t>Poznámka k položce:
zárubněmi, umytí a vyčištění jiných zasklených a natíraných ploch a zařizovacích předmětů před předáním do užívání světlá výška podlaží do 4 m</t>
  </si>
  <si>
    <t>8,05*(15,234+1,156/2)</t>
  </si>
  <si>
    <t>7,6*3,72+(16+13,6)/2*15-1,8*2,41+8,4*13,6/2</t>
  </si>
  <si>
    <t>953921115R00</t>
  </si>
  <si>
    <t>Dlaždice betonové na ploché střechy o rozměru 500 x 500 x 60 mm</t>
  </si>
  <si>
    <t>228</t>
  </si>
  <si>
    <t>115</t>
  </si>
  <si>
    <t>953943123R00</t>
  </si>
  <si>
    <t>Osazování jiných kovových výrobků do betonu (např. kotev) se zajištěním polohy k bednění nebo k výztuži před zabetonováním
  přes 5 kg do 15 kg/kus</t>
  </si>
  <si>
    <t>230</t>
  </si>
  <si>
    <t>"plotny sloupů :" 12</t>
  </si>
  <si>
    <t>953981103R00</t>
  </si>
  <si>
    <t>Chemické kotvy do betonu, do cihelného zdiva do betonu, hloubky 110 mm, M 12, ampule pro chemickou kotvu</t>
  </si>
  <si>
    <t>232</t>
  </si>
  <si>
    <t>"P01 :" 4</t>
  </si>
  <si>
    <t>"P03 :" 4</t>
  </si>
  <si>
    <t>117</t>
  </si>
  <si>
    <t>953921116R0x</t>
  </si>
  <si>
    <t>Příplatek za čtverce z geotextilie pod dlaždice</t>
  </si>
  <si>
    <t>234</t>
  </si>
  <si>
    <t>4*2</t>
  </si>
  <si>
    <t>Staveništní přesun hmot</t>
  </si>
  <si>
    <t>998012021R00</t>
  </si>
  <si>
    <t>Přesun hmot pro budovy s nosnou konstr. monolit. výšky do 6 m</t>
  </si>
  <si>
    <t>236</t>
  </si>
  <si>
    <t>711</t>
  </si>
  <si>
    <t>Izolace proti vodě</t>
  </si>
  <si>
    <t>119</t>
  </si>
  <si>
    <t>711212002RT3</t>
  </si>
  <si>
    <t>Izolace proti netlakové vodě - nátěry a stěrky stěrka hydroizolační  proti vlhkosti</t>
  </si>
  <si>
    <t>238</t>
  </si>
  <si>
    <t>Poznámka k položce:
jednovrstvá</t>
  </si>
  <si>
    <t>"1.12 :" 2,15+2,0*(1,9*2+1,1*2-0,7)</t>
  </si>
  <si>
    <t>711212601RT2</t>
  </si>
  <si>
    <t>Izolace proti netlakové vodě - nátěry a stěrky doplňky
  těsnicí pás do spoje podlaha stěna š 100 mm</t>
  </si>
  <si>
    <t>240</t>
  </si>
  <si>
    <t>"1.12 :" 2,0*4+(1,9*2+1,1*2-0,7)</t>
  </si>
  <si>
    <t>121</t>
  </si>
  <si>
    <t>711212602RT2</t>
  </si>
  <si>
    <t>Izolace proti netlakové vodě - nátěry a stěrky doplňky
  těsnicí roh do spoje podlaha stěna</t>
  </si>
  <si>
    <t>242</t>
  </si>
  <si>
    <t>"1.12 :" 4</t>
  </si>
  <si>
    <t>711471051RZ5</t>
  </si>
  <si>
    <t>Provedení izolace proti tlakové vodě fóliemi z plastů vodorovná, včetně dodávky fólie</t>
  </si>
  <si>
    <t>244</t>
  </si>
  <si>
    <t>"-5,740,-4,720 :" 8,05*(15,234+1,156/2)</t>
  </si>
  <si>
    <t>"-0,150 :" 10,35*(15,2+13,6)/2+(18,79-10,35)*13,6/2-3,0*1,5+3,0*2,0</t>
  </si>
  <si>
    <t>"-1,450 :" 2,912*4,8</t>
  </si>
  <si>
    <t>123</t>
  </si>
  <si>
    <t>711472051RZ5</t>
  </si>
  <si>
    <t>Provedení izolace proti tlakové vodě fóliemi z plastů svislá, včetně dodávky fólie</t>
  </si>
  <si>
    <t>246</t>
  </si>
  <si>
    <t>(5,74-4,72)*(2,759+2,812)+(5,74-0,15)*2,812+(4,72-0,15)*(15,234-2,812)</t>
  </si>
  <si>
    <t>5,74*2,759+4,72*(3,25-2,759)+1,45*4,8</t>
  </si>
  <si>
    <t>4,72*16,0+(4,72-1,0)*8,2</t>
  </si>
  <si>
    <t>0,5*1,1*4</t>
  </si>
  <si>
    <t>711491171RT1</t>
  </si>
  <si>
    <t>Provedení izolace proti tlakové vodě ostatní práce vodorovná, podkladní textílie, materiál ve specifikaci</t>
  </si>
  <si>
    <t>248</t>
  </si>
  <si>
    <t>125</t>
  </si>
  <si>
    <t>711491172RT1</t>
  </si>
  <si>
    <t>Provedení izolace proti tlakové vodě ostatní práce vodorovná, ochranná textílie, materiál ve specifikaci</t>
  </si>
  <si>
    <t>250</t>
  </si>
  <si>
    <t>711491271RT1</t>
  </si>
  <si>
    <t>Provedení izolace proti tlakové vodě ostatní práce svislá, podkladní textílie, materiál ve specifikaci</t>
  </si>
  <si>
    <t>252</t>
  </si>
  <si>
    <t>127</t>
  </si>
  <si>
    <t>711491272RT1</t>
  </si>
  <si>
    <t>Provedení izolace proti tlakové vodě ostatní práce svislá, ochranná textílie, materiál ve specifikaci</t>
  </si>
  <si>
    <t>254</t>
  </si>
  <si>
    <t>69366197R</t>
  </si>
  <si>
    <t>geotextilie PP; funkce separační, ochranná, výztužná, filtrační; plošná hmotnost 200 g/m2; zpevněná oboustranně</t>
  </si>
  <si>
    <t>256</t>
  </si>
  <si>
    <t>129</t>
  </si>
  <si>
    <t>998711101R00</t>
  </si>
  <si>
    <t>Přesun hmot pro izolace proti vodě svisle do 6 m</t>
  </si>
  <si>
    <t>258</t>
  </si>
  <si>
    <t>712</t>
  </si>
  <si>
    <t>Živičné krytiny</t>
  </si>
  <si>
    <t>71237</t>
  </si>
  <si>
    <t>Homogenní střešní izolace s nakašírovanou separ.vrstvou-střešní pás dle EN13956-antracit.šedá lepená, puk lepidlem-kompl.dod+mtz vč.všech systém. detailů,prostupů  a vytažení na atiky</t>
  </si>
  <si>
    <t>260</t>
  </si>
  <si>
    <t>Poznámka k položce:
součástí krytiny jsou i ukončující plechy,závětrné lišty a atikové plechy</t>
  </si>
  <si>
    <t>"ST01-04 :" 5,292*(20,187+19,7)/2+11,5*(22,1+19,85)/2+(23,887-11,5)*19,85/2</t>
  </si>
  <si>
    <t>"sklon přídavek :" 469,7*0,01</t>
  </si>
  <si>
    <t>0,15*(23,407+2,412+5,292+19,707)</t>
  </si>
  <si>
    <t>131</t>
  </si>
  <si>
    <t>7129</t>
  </si>
  <si>
    <t>bezpečnostní přepad 50/300mm systémový s PVC manžetou-kompl.dod+mtz</t>
  </si>
  <si>
    <t>262</t>
  </si>
  <si>
    <t>998712101R00</t>
  </si>
  <si>
    <t>Přesun hmot pro povlakové krytiny v objektech výšky do 6 m</t>
  </si>
  <si>
    <t>264</t>
  </si>
  <si>
    <t>713</t>
  </si>
  <si>
    <t>Izolace tepelné</t>
  </si>
  <si>
    <t>133</t>
  </si>
  <si>
    <t>713121111RT1</t>
  </si>
  <si>
    <t>Montáž tepelné izolace podlah  jednovrstvá, bez dodávky materiálu</t>
  </si>
  <si>
    <t>266</t>
  </si>
  <si>
    <t>"SP01 :" 189,28</t>
  </si>
  <si>
    <t>"SP03 :" 65,79</t>
  </si>
  <si>
    <t>713131131R00</t>
  </si>
  <si>
    <t>Montáž tepelné izolace stěn lepením</t>
  </si>
  <si>
    <t>268</t>
  </si>
  <si>
    <t>Poznámka k položce:
Očištění povrchu stěny od prachu, nařezání izolačních desek na požadovaný rozměr, nanesení lepicího tmelu, osazení desek.</t>
  </si>
  <si>
    <t>(5,74-4,72)*(2,759+2,812+0,08*2)+(5,74-0,3)*(2,812+0,08*2)+(4,72-0,3)*(15,234-2,812)</t>
  </si>
  <si>
    <t>5,74*(2,759+0,08*2)+4,72*(3,25-2,759)+1,45*4,8</t>
  </si>
  <si>
    <t>4,72*(16,39+0,08)+(4,72-1,0)*8,2</t>
  </si>
  <si>
    <t>0,5*1,18*4</t>
  </si>
  <si>
    <t>"(4,25+0,6)*(18,4+0,486)+(4,25+0,16)*(21,55-18,79+2,41+5,292)+(4,2+0,16+0,56/2)*7,1+(3,9+0,56)*(3,6+6,0)+(3,9+1,0)*4,5"</t>
  </si>
  <si>
    <t>"-3,0*3,85-1,37*2,18-4,43*1,1-(1,0+3,3)*1,1"</t>
  </si>
  <si>
    <t xml:space="preserve">   " 1,1*9,8+1,57*(5,82+10,414)"</t>
  </si>
  <si>
    <t>247,67230</t>
  </si>
  <si>
    <t>135</t>
  </si>
  <si>
    <t>713141221RK2</t>
  </si>
  <si>
    <t>Montáž tepelné izolace střech na plný podklad montáž parozábrany na plný podklad plochých střech, včetně dodávky materiálu</t>
  </si>
  <si>
    <t>270</t>
  </si>
  <si>
    <t>"ST01-03 : "3,32*6,75+(4,812-3,32)*(12,6+12,3)/2+(14,8+12,7)/2*12,3+7,8*12,7/2</t>
  </si>
  <si>
    <t>"atiky : "(0,19*0,55)*(7,2+5,292+2,412+23,887)</t>
  </si>
  <si>
    <t>0,4*(16,0+14,7+6,0+3,4)</t>
  </si>
  <si>
    <t>713131153R0x</t>
  </si>
  <si>
    <t>Montáž izolace  střechy 2vrstvé minerální tl.240-440mm - kotvení  do betonu (3-9kotev /m2) vč.kotev</t>
  </si>
  <si>
    <t>272</t>
  </si>
  <si>
    <t>"ST01-03 :" 3,32*6,75+(4,812-3,32)*(12,6+12,3)/2+(14,8+12,7)/2*12,3+7,8*12,7/2</t>
  </si>
  <si>
    <t>137</t>
  </si>
  <si>
    <t>713131163R0x</t>
  </si>
  <si>
    <t>Montáž izolace na tmel a hmožd.8 ks/m2, beton - vč.tmele a hmoždinek</t>
  </si>
  <si>
    <t>274</t>
  </si>
  <si>
    <t>"atiky :" (0,19*0,55)*(7,2+5,292+2,412+23,887)</t>
  </si>
  <si>
    <t>0,3*(16,0+14,7)</t>
  </si>
  <si>
    <t>713134</t>
  </si>
  <si>
    <t>Montáž a dodávka pojistné hydroizolace  na stěny s přelepením spojů</t>
  </si>
  <si>
    <t>276</t>
  </si>
  <si>
    <t>(4,25+0,6)*(18,4+0,486)+(4,25+0,16)*(21,55-18,79+2,41+5,292)+(4,2+0,16+0,56/2)*7,1+(3,9+0,56)*(3,6+6,0)+(3,9+1,0)*4,5</t>
  </si>
  <si>
    <t>-3,0*2,45-1,37*2,18-4,43*1,1-(1,0+3,3)*1,1</t>
  </si>
  <si>
    <t>1,1*9,8+1,57*(5,82+10,414)</t>
  </si>
  <si>
    <t>0,15*(3,0+2,45*2+1,37+2,18*2+4,43*2+1,1*2+(1,0+3,5)*2+1,1*2)</t>
  </si>
  <si>
    <t>139</t>
  </si>
  <si>
    <t>28375460R</t>
  </si>
  <si>
    <t>deska izolační tepelně izol.; extrudovaný polystyren; povrch hladký; součinitel tepelné vodivosti 0,035 W/mK; obj. hmotnost 40,00 kg/m3</t>
  </si>
  <si>
    <t>278</t>
  </si>
  <si>
    <t xml:space="preserve">  atiky : (,19*,55)*(7,2+5,292+2,412+23,887)</t>
  </si>
  <si>
    <t xml:space="preserve">    ,3*(16,0+14,7)</t>
  </si>
  <si>
    <t>13,26366*0,08*1,1</t>
  </si>
  <si>
    <t xml:space="preserve">    (5,74-4,72)*(2,759+2,812+,08*2)+(5,74-,3)*(2,812+,08*2)+(4,72-,3)*(15,234-2,812)</t>
  </si>
  <si>
    <t xml:space="preserve">    5,74*(2,759+,08*2)+4,72*(3,25-2,759)+1,45*4,8</t>
  </si>
  <si>
    <t xml:space="preserve">    4,72*(16,39+,08)+(4,72-1,0)*8,2</t>
  </si>
  <si>
    <t xml:space="preserve">    ,5*1,18*4</t>
  </si>
  <si>
    <t>0,08*213,55352*1,02</t>
  </si>
  <si>
    <t>28375766.AR</t>
  </si>
  <si>
    <t>deska izolační EPS 100; pěnový polystyren; povrch hladký; součinitel tepelné vodivosti 0,037 W/mK; obj. hmotnost 20,00 kg/m3</t>
  </si>
  <si>
    <t>280</t>
  </si>
  <si>
    <t>"SP01 :" 189,28*0,05*1,05</t>
  </si>
  <si>
    <t>"SP03 :" 65,79*0,05*1,05</t>
  </si>
  <si>
    <t>141</t>
  </si>
  <si>
    <t>63140227R</t>
  </si>
  <si>
    <t>deska izolační tuhá, dvouvrstvá, střešní; minerální vlákno; povrch zpevněný; tl. 220,0 mm; součinitel tepelné vodivosti 0,038 W/mK; R = 5,750 m2K/W; obj. hmotnost 121,00 kg/m3; hydrofobizováno</t>
  </si>
  <si>
    <t>282</t>
  </si>
  <si>
    <t>Poznámka k položce:
hydrofobizováno</t>
  </si>
  <si>
    <t>"ST01-03 :" (3,32*6,75+(4,812-3,32)*(12,6+12,3)/2+(14,8+12,7)/2*12,3+7,8*12,7/2)*1,02</t>
  </si>
  <si>
    <t>63150976R</t>
  </si>
  <si>
    <t>deska izolační fasádní; minerální vlákno; tl. 150,0 mm; kašírování netkaná skelná textilie; součinitel tepelné vodivosti 0,031 W/mK; R = 4,800 m2K/W; obj. hmotnost 50,00 kg/m3; hydrofobizováno</t>
  </si>
  <si>
    <t>284</t>
  </si>
  <si>
    <t>143</t>
  </si>
  <si>
    <t>63151</t>
  </si>
  <si>
    <t>Deska střešní spádová minerální vata  tl.20-220mm</t>
  </si>
  <si>
    <t>286</t>
  </si>
  <si>
    <t>"ST01-03 :" (3,32*6,75+(4,812-3,32)*(12,6+12,3)/2+(14,8+12,7)/2*12,3+7,8*12,7/2)*1,25</t>
  </si>
  <si>
    <t>998713101R00</t>
  </si>
  <si>
    <t>Přesun hmot pro izolace tepelné v objektech výšky do 6 m</t>
  </si>
  <si>
    <t>288</t>
  </si>
  <si>
    <t>766</t>
  </si>
  <si>
    <t>Konstrukce truhlářské</t>
  </si>
  <si>
    <t>145</t>
  </si>
  <si>
    <t>766 1</t>
  </si>
  <si>
    <t>akustický dřevěný obklad (špalíková mozaika)vč.podkladu z OSB desek - kompl.dod+mtz vč.podkonstrukce</t>
  </si>
  <si>
    <t>290</t>
  </si>
  <si>
    <t>(9,05+4,842)*3,5-(0,9*2+1,0)*2,45</t>
  </si>
  <si>
    <t>767</t>
  </si>
  <si>
    <t>Konstrukce zámečnické</t>
  </si>
  <si>
    <t>ocelová podkonstrukce pod dřev.obklad - kompl.dod+mtz</t>
  </si>
  <si>
    <t>292</t>
  </si>
  <si>
    <t>1,8*3,5</t>
  </si>
  <si>
    <t>147</t>
  </si>
  <si>
    <t>767990010RAC</t>
  </si>
  <si>
    <t>Ostatní atypické kovové prvky 10 - 50 kg/kus</t>
  </si>
  <si>
    <t>kg</t>
  </si>
  <si>
    <t>294</t>
  </si>
  <si>
    <t>777</t>
  </si>
  <si>
    <t>Podlahy ze syntetických hmot</t>
  </si>
  <si>
    <t>777 R1</t>
  </si>
  <si>
    <t>Podlaha stěrková polyuretanová s hladkým matným povrchem tl.2,5-4mm, kompl.dod+mtz</t>
  </si>
  <si>
    <t>296</t>
  </si>
  <si>
    <t>Poznámka k položce:
vč. -přípravy podkladu;      - úpravy pracovních a dil.spár,lokálních trhlin podkladu;      - penetrace  s posypem křem.pískem;      - případná vyrov. vrstva;      - nosná vrstva;      - krycí nátěr; vč.přesunu hmot</t>
  </si>
  <si>
    <t>149</t>
  </si>
  <si>
    <t>777 R1s</t>
  </si>
  <si>
    <t>D+M Stěrka soklová -  První vrstvou je Pigmentovaný, dvousložkový nátěr obsahující epoxidové pryskyřice, ředitelný vodou tl 0,2 mm + druhá vrstva tvořená tyxotropním epoxy nátěrem tl 0,4 mm</t>
  </si>
  <si>
    <t>298</t>
  </si>
  <si>
    <t>Poznámka k položce:
vč. -přípravy podkladu;      - úpravy pracovních a dil.spár,lokálních trhlin podkladu;      - penetrace  s posypem křem.pískem;      - případná vyrov. vrstva;      - nosná vrstva;      - krycí nátěr; vč.přesunu hmot
Pigmentovaný, dvousložkový nátěr obsahující epoxidové pryskyřice, ředitelný vodou tl 0,2 mm + druhá vrstva tvořená tyxotropním epoxy nátěrem tl 0,4 mm
Hustota (25 °C): 1,5 g/cm3 1,1 g/cm3 1,4 g/cm3
Viskozita (25 °C): 2000 mPas 350 mPas 900 mPas
Barevný tón: pigmentová transparentní pigmentová
Odolnost proti otěru: 0,10 g (Taber Rolle CS 17/1000 U/1000 g)
Obsah pevné fáze: 55 % hm.</t>
  </si>
  <si>
    <t>"1.11-1.15 :" 2,0*(1,9*10+1,1*4+0,9*2+1,2*2+2,55*2-0,7*6-0,8)</t>
  </si>
  <si>
    <t>"1.16-1.20 :" 2,0*(2,3*6+1,947*2+1,7*2+3,1*2+3,3*2+2,0*2+2,2*2+2,05*2-0,8*6-0,9)</t>
  </si>
  <si>
    <t>"0.03 :" 2,0*(1,4*2+2,3*2-0,9)</t>
  </si>
  <si>
    <t>777 R2</t>
  </si>
  <si>
    <t>Podlaha stěrková polyuretanbetonová 2vrstvá  s hladkým matným povrchem tl.4mm, kompl.dod+mtz</t>
  </si>
  <si>
    <t>300</t>
  </si>
  <si>
    <t>Poznámka k položce:
vč. -přípravy podkladu;      - úpravy pracovních a dil.spár,lokálních trhlin podkladu;      - provedení kotvicích drážek;      - penetrační stěrka -záškrab(polyuretanbeton);      - nosná vrstva 4mm(protiskluznost R10) polyuretanbeton; vč.přesunu hmot</t>
  </si>
  <si>
    <t>"SP04 :" 89,79</t>
  </si>
  <si>
    <t>151</t>
  </si>
  <si>
    <t>777 R3</t>
  </si>
  <si>
    <t>Soklík z podlahové stěrky v. 50mm vč.ukončovací nerez lišty  kompl.dod+mtz</t>
  </si>
  <si>
    <t>302</t>
  </si>
  <si>
    <t>Poznámka k položce:
včetně dvousložkové epoxidové penetrace.</t>
  </si>
  <si>
    <t>781</t>
  </si>
  <si>
    <t>Obklady keramické</t>
  </si>
  <si>
    <t>781101210RT1</t>
  </si>
  <si>
    <t>Příprava podkladu pod obklady penetrace podkladu pod obklady</t>
  </si>
  <si>
    <t>304</t>
  </si>
  <si>
    <t>Poznámka k položce:
včetně dodávky materiálu.</t>
  </si>
  <si>
    <t>153</t>
  </si>
  <si>
    <t>781415015RT6</t>
  </si>
  <si>
    <t>Montáž obkladů vnitřních z obkládaček pórovinových montáž obkladů vnitřních  z obkladaček pórovinových do tmele  , 200 x 200, nebo 300 x 150 mm, lepených do flexibilního tmele</t>
  </si>
  <si>
    <t>306</t>
  </si>
  <si>
    <t>"110 :" 0,6*(1,78+0,7*2)</t>
  </si>
  <si>
    <t>781419711R00</t>
  </si>
  <si>
    <t>Montáž obkladů vnitřních z obkládaček pórovinových příplatky k položkám montáže obkladů vnitřních z obkladaček pórovinových příplatek k obkladu stěn za plochu do 10 m2 jedntl</t>
  </si>
  <si>
    <t>308</t>
  </si>
  <si>
    <t>155</t>
  </si>
  <si>
    <t>597813602R</t>
  </si>
  <si>
    <t>obklad keramický š = 198 mm; l = 198 mm; h = 6,5 mm; pro interiér; barva světle šedá; mat</t>
  </si>
  <si>
    <t>310</t>
  </si>
  <si>
    <t>"110 :" 0,6*(1,78+0,7*2)*1,1</t>
  </si>
  <si>
    <t>998781101R00</t>
  </si>
  <si>
    <t>Přesun hmot pro obklady keramické v objektech výšky do 6 m</t>
  </si>
  <si>
    <t>312</t>
  </si>
  <si>
    <t>783</t>
  </si>
  <si>
    <t>Nátěry</t>
  </si>
  <si>
    <t>157</t>
  </si>
  <si>
    <t>783222100R00</t>
  </si>
  <si>
    <t>Nátěry kov.stavebních doplňk.konstrukcí syntetické dvojnásobné,</t>
  </si>
  <si>
    <t>314</t>
  </si>
  <si>
    <t>Poznámka k položce:
včetně pomocného lešení.</t>
  </si>
  <si>
    <t>1,752+5,888+5,178+1,116</t>
  </si>
  <si>
    <t>783226100R00</t>
  </si>
  <si>
    <t>Nátěry kov.stavebních doplňk.konstrukcí syntetické základní,</t>
  </si>
  <si>
    <t>316</t>
  </si>
  <si>
    <t>159</t>
  </si>
  <si>
    <t>783992000R00</t>
  </si>
  <si>
    <t>Nátěry ostatní bezpečnostními barvami
  šrafováním</t>
  </si>
  <si>
    <t>318</t>
  </si>
  <si>
    <t>"schod.stupně :" 3,0*(4+2)*0,3</t>
  </si>
  <si>
    <t>78322OA0</t>
  </si>
  <si>
    <t>PROTIKOROZ OCHRANA DOPLŇK OK NÁTĚREM VÍCEVRST</t>
  </si>
  <si>
    <t>M2</t>
  </si>
  <si>
    <t>320</t>
  </si>
  <si>
    <t>3,14*0,197*(4,924*5+3,89*2+3,5*5)</t>
  </si>
  <si>
    <t>161</t>
  </si>
  <si>
    <t>783942</t>
  </si>
  <si>
    <t>Semi-permanentní  antigraffiti ochranný nátěr pro minerální povrchy  kompl.dod+mtz</t>
  </si>
  <si>
    <t>322</t>
  </si>
  <si>
    <t>Poznámka k položce:
včetně montáže, dodávky a demontáže pomocného lešení.</t>
  </si>
  <si>
    <t>"002 :" 2,45*(4,3+4,4+2,459)</t>
  </si>
  <si>
    <t>"001 :" 2,45*(2,412*2+0,9)-1,37*2,18+0,3*(1,37+2,18*2)</t>
  </si>
  <si>
    <t>3,76*(7,15+3,1)-1,5*2,0</t>
  </si>
  <si>
    <t>2,5*(4,0+2,2)/2+0,7*2,2+2,95*(2,2+1,0)/2+0,75*1,0</t>
  </si>
  <si>
    <t>2,5*(7,9+6,57)/2+0,7*6,57+1,6*(6,57+5,4)/2+1,212*(1,5+1,1)/2</t>
  </si>
  <si>
    <t>1,31*3,0+4,46*3,0+0,4*3,9</t>
  </si>
  <si>
    <t>"strop :"3,35*(6,5+6,0)/2+3,0*9,5+2,0*1,9</t>
  </si>
  <si>
    <t>"1np strop :" 45,37+88,66+29,64</t>
  </si>
  <si>
    <t>"nad schodištěm :" 3,4*(6,502+6,014)/2</t>
  </si>
  <si>
    <t>"přesah :" (2,1+0,1)*((21,0+23,2)/2+(16,1+17,0)/2)+4,05*(16,1+18,547)/2+0,3*16,0+0,3/2*5,1+0,2*(2,4+6,0)</t>
  </si>
  <si>
    <t>"101,102,103 :" 3,5*(15,2-1,5+0,2*2+0,1+1,8+4,169+8,15)-1,37*2,18+0,2*(1,37+2,18*2)-3,83*(1,5+0,4)+0,05*(3,83*4+1,5*2+0,4*2)</t>
  </si>
  <si>
    <t>0,97*(2,0+1,6)+0,97/2*1,5*2</t>
  </si>
  <si>
    <t>"fasáda :" 4,25*(21,55+2,41+5,292)-3,0*3,85-1,37*2,18+0,4*(1,37+2,18*2)</t>
  </si>
  <si>
    <t>(4,25+0,5*2)*7,623-4,43*1,1+6,502*((0,5+1,0)/2+0,4)+6,502*0,4</t>
  </si>
  <si>
    <t>(4,25+1,0)*4,697-3,687*1,1</t>
  </si>
  <si>
    <t>1,0*10,415+1,0/2*15,864</t>
  </si>
  <si>
    <t>784</t>
  </si>
  <si>
    <t>Malby</t>
  </si>
  <si>
    <t>784191101R00</t>
  </si>
  <si>
    <t>Příprava povrchu Penetrace (napouštění) podkladu disperzní, jednonásobná</t>
  </si>
  <si>
    <t>324</t>
  </si>
  <si>
    <t>163</t>
  </si>
  <si>
    <t>784195412R00</t>
  </si>
  <si>
    <t>Malby z malířských směsí otěruvzdorných,  , bělost 92 %, dvojnásobné</t>
  </si>
  <si>
    <t>326</t>
  </si>
  <si>
    <t xml:space="preserve">podhledy SDK : </t>
  </si>
  <si>
    <t>"1np :" 7,13+7,51+4,05+15,28+5,91+12,54</t>
  </si>
  <si>
    <t>0,8*(0,7*2+1,2*2)</t>
  </si>
  <si>
    <t>"1pp :" 17,33+3,22+2,78</t>
  </si>
  <si>
    <t>"1np :" 2,15+2,15+1,76+2,34+4,97+4,72+5,95+4,73+4,6+5,61</t>
  </si>
  <si>
    <t xml:space="preserve">stěny : </t>
  </si>
  <si>
    <t>"1.11-1.15 :" (2,7-2,0)*(1,9*10+1,1*4+0,9*2+1,2*2+2,55*2)</t>
  </si>
  <si>
    <t>"1.16-1.20 :" (2,7-2,0)*(2,3*6+1,947*2+1,7*2+3,1*2+3,3*2+2,0*2+2,2*2+2,05*2)</t>
  </si>
  <si>
    <t>"105 :" 2,7*(4,75*2)</t>
  </si>
  <si>
    <t>"106,107 :" 2,7*(2,7*4+2,83*2+1,5*2)</t>
  </si>
  <si>
    <t>"108 :" 2,7*(4,153+4,092+3,571+4,0)-(3,2+0,8)*1,1-4,0</t>
  </si>
  <si>
    <t>"109 :" 2,7*(1,9*2+4,43*2)</t>
  </si>
  <si>
    <t>"110 :" 2,7*(4,43*2+2,55*2+0,7*2-1,5)-(4,43*1,1-4,0)</t>
  </si>
  <si>
    <t>"0.03 :" (2,7-2,0)*(1,4*2+2,3*2)</t>
  </si>
  <si>
    <t>"0.04 :" 3,76*(2,75*2+2,5*2)</t>
  </si>
  <si>
    <t>"0.05 :" 2,7*(1,2*2+2,3*2)</t>
  </si>
  <si>
    <t>"0.06 :" 3,76*3,95</t>
  </si>
  <si>
    <t>790 7</t>
  </si>
  <si>
    <t>Záchytný systém</t>
  </si>
  <si>
    <t>790</t>
  </si>
  <si>
    <t>Záchytný sysytém proti pádu z výšky - kompl.dod+mtz</t>
  </si>
  <si>
    <t>328</t>
  </si>
  <si>
    <t>M33</t>
  </si>
  <si>
    <t>Montáže dopravních zařízení a vah-výtahy</t>
  </si>
  <si>
    <t>165</t>
  </si>
  <si>
    <t>330</t>
  </si>
  <si>
    <t>výtah  bez strojovny kompl.dod+mtz</t>
  </si>
  <si>
    <t>Poznámka k položce:
Provedení; Elektrický osobní výtah pro přepravu osob (třída výtahu I), s plynulou regulací frekvenčním měničem.; Jmenovitá nosnost 1150 kg, max. 14 osob(y).; Jmenovitá rychlost 1 m/s; Zdvih 4.2 m; Výtah má celkem 2 stanic(e).; Nástupišť(ě) má na hlavní nástupní straně (strana A). Nástupišť(ě) má na opačné nástupní straně (strana C). Hlavní stanice 2</t>
  </si>
  <si>
    <t>M43</t>
  </si>
  <si>
    <t>Montáže ocelových konstrukcí</t>
  </si>
  <si>
    <t>430</t>
  </si>
  <si>
    <t>sekundární ocelová konstrukce žárově pozinkovaná  pro vzduchotechniku - kompl.dod+mtz</t>
  </si>
  <si>
    <t>332</t>
  </si>
  <si>
    <t>167</t>
  </si>
  <si>
    <t>431</t>
  </si>
  <si>
    <t>ocelové    sloupy - kompl.dod+mtz</t>
  </si>
  <si>
    <t>334</t>
  </si>
  <si>
    <t>Poznámka k položce:
vč.otryskání na stupeň přípravy povrchu Sa 2,5 a nátěrového ochranného systému odpovídajícím stupni korozní agresivity atmosféry dle ČSN EN ISO 12944</t>
  </si>
  <si>
    <t>2434+361+12*14</t>
  </si>
  <si>
    <t>D96</t>
  </si>
  <si>
    <t>Přesuny suti a vybouraných hmot</t>
  </si>
  <si>
    <t>979990001R00</t>
  </si>
  <si>
    <t>Poplatek za skládku stavební suti</t>
  </si>
  <si>
    <t>336</t>
  </si>
  <si>
    <t>607,32-119,295</t>
  </si>
  <si>
    <t>169</t>
  </si>
  <si>
    <t>979990113R00</t>
  </si>
  <si>
    <t>Poplatek za skládku obalovaný asfalt</t>
  </si>
  <si>
    <t>338</t>
  </si>
  <si>
    <t>119,295</t>
  </si>
  <si>
    <t>979082213R00</t>
  </si>
  <si>
    <t>Vodorovná doprava suti po suchu bez naložení, ale se složením a hrubým urovnáním na vzdálenost do 1 km</t>
  </si>
  <si>
    <t>340</t>
  </si>
  <si>
    <t>171</t>
  </si>
  <si>
    <t>979082219R00</t>
  </si>
  <si>
    <t>Vodorovná doprava suti po suchu příplatek k ceně za každý další i započatý 1 km přes 1 km</t>
  </si>
  <si>
    <t>342</t>
  </si>
  <si>
    <t>979087212R00</t>
  </si>
  <si>
    <t>Nakládání na dopravní prostředky suti</t>
  </si>
  <si>
    <t>344</t>
  </si>
  <si>
    <t>SO 02 - Zastřešení nástupišť</t>
  </si>
  <si>
    <t>721 - Vnitřní kanalizace</t>
  </si>
  <si>
    <t>767 C - Opláštění cortenovým  plechem</t>
  </si>
  <si>
    <t>130901123R00</t>
  </si>
  <si>
    <t>Bourání konstrukcí v hloubených vykopávkách z betonu, železového nebo z předpjatého, pneumatickým kladivem</t>
  </si>
  <si>
    <t>131201111R00</t>
  </si>
  <si>
    <t>Hloubení nezapažených jam a zářezů do 100 m3, v hornině 3, hloubení strojně</t>
  </si>
  <si>
    <t>139601102R00</t>
  </si>
  <si>
    <t>Ruční výkop jam, rýh a šachet v hornině 3</t>
  </si>
  <si>
    <t>151101201R00</t>
  </si>
  <si>
    <t>Zřízení pažení stěn výkopu bez rozepření, vzepření příložné, hloubky do 4 m</t>
  </si>
  <si>
    <t>151101211R00</t>
  </si>
  <si>
    <t>Odstranění pažení stěn výkopu příložné, hloubky do 4 m</t>
  </si>
  <si>
    <t>161101151R00</t>
  </si>
  <si>
    <t>Svislé přemístění výkopku z horniny 5 až 7, při hloubce výkopu přes 1 do 2,5 m</t>
  </si>
  <si>
    <t>162601102R00</t>
  </si>
  <si>
    <t>Vodorovné přemístění výkopku z horniny 1 až 4, na vzdálenost přes 4 000  do 5 000 m</t>
  </si>
  <si>
    <t>162701155R00</t>
  </si>
  <si>
    <t>Vodorovné přemístění výkopku z horniny 5 až 7, na vzdálenost přes 9 000  do 10 000 m</t>
  </si>
  <si>
    <t>167101101R00</t>
  </si>
  <si>
    <t>Nakládání, skládání, překládání neulehlého výkopku nakládání výkopku
  do 100 m3, z horniny 1 až 4</t>
  </si>
  <si>
    <t>167101151R00</t>
  </si>
  <si>
    <t>Nakládání, skládání, překládání neulehlého výkopku nakládání výkopku
  do 100 m3, z horniny 5 až 7</t>
  </si>
  <si>
    <t>174101101R00</t>
  </si>
  <si>
    <t>Zásyp sypaninou se zhutněním jam, šachet, rýh nebo kolem objektů v těchto vykopávkách</t>
  </si>
  <si>
    <t>Poznámka k položce:
včetně strojního přemístění materiálu pro zásyp ze vzdálenosti do 10 m od okraje zásypu</t>
  </si>
  <si>
    <t>979990108R00</t>
  </si>
  <si>
    <t>Poplatek za skládku železobeton</t>
  </si>
  <si>
    <t>274323411RT3</t>
  </si>
  <si>
    <t>Beton základových pasů železový vodostavební třídy C 25/30, stupeň vlivu prostředí XF1, odolnost proti střídavému působení mrazu</t>
  </si>
  <si>
    <t>7,796*8+7,857*4</t>
  </si>
  <si>
    <t>8*(4,5*2+1,2*2)*1,5</t>
  </si>
  <si>
    <t>4*(4,5*2+1,2*2)*1,5</t>
  </si>
  <si>
    <t>((0,5+0,4)/2*2+(0,85+0,75)/2*2)*0,9*8</t>
  </si>
  <si>
    <t>((0,5+0,4)/2*2+(0,7+0,6)/2*2)*0,9*4</t>
  </si>
  <si>
    <t>(7,796*8+7,857*4)*0,175</t>
  </si>
  <si>
    <t>289971211R00</t>
  </si>
  <si>
    <t>Zřízení vrstvy z geotextilie na upraveném povrchu sklon do 1:5, šířka od 0 do 3 m</t>
  </si>
  <si>
    <t>"ochrana podlahy nástupiště  cca :" 13*92,535+8,5*46</t>
  </si>
  <si>
    <t>224321010RAx</t>
  </si>
  <si>
    <t xml:space="preserve">D+M Vrtané piloty, vytaž. výpažnice, výplň ŽB C25/30 XA1, výztuž 150kg/m3  D 600 </t>
  </si>
  <si>
    <t>8*(6,0+4,0)+4*(6,0+4,0)</t>
  </si>
  <si>
    <t>"ochrana podlahy nástupiště  cca :" (13*92,535+8,5*46)*1,1</t>
  </si>
  <si>
    <t>721</t>
  </si>
  <si>
    <t>Vnitřní kanalizace</t>
  </si>
  <si>
    <t>721176146R00</t>
  </si>
  <si>
    <t>Potrubí HT dešťové (svislé) vnější průměr D 125 mm, tloušťka stěny 3,1 mm, DN 125</t>
  </si>
  <si>
    <t>Poznámka k položce:
Potrubí včetně tvarovek, objímek a vložek pro tlumení hluku. Bez zednických výpomocí.; Včetně zřízení a demontáže pomocného lešení.</t>
  </si>
  <si>
    <t>5,6*8+5,2*4</t>
  </si>
  <si>
    <t>998721101R00</t>
  </si>
  <si>
    <t>Přesun hmot pro vnitřní kanalizaci v objektech výšky do 6 m</t>
  </si>
  <si>
    <t>767 R1</t>
  </si>
  <si>
    <t>D+M revizní lávka pochozí FeZn š. 0,5m  pro přístřešek 1</t>
  </si>
  <si>
    <t>Poznámka k položce:
nosná pozinkovaná ocel.konstrukce,pororošty</t>
  </si>
  <si>
    <t>767 R2</t>
  </si>
  <si>
    <t xml:space="preserve">D+M revizní lávka pochozí FeZn š. 0,5m  pro přístřešek 2 </t>
  </si>
  <si>
    <t>767 C</t>
  </si>
  <si>
    <t>Opláštění cortenovým  plechem</t>
  </si>
  <si>
    <t>767 1</t>
  </si>
  <si>
    <t xml:space="preserve">D+M opláštění cortenovým  plechem tl.2mm  přístřešku 1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</si>
  <si>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922,4m2; Celková plocha podhledu Corten - plný		62,4m2; Celková plocha atika Corten - plný		74,1m2											,; Celková plocha sloupů Corten - plný	              108,0m2</t>
  </si>
  <si>
    <t>767 2</t>
  </si>
  <si>
    <t xml:space="preserve">D+M opláštění cortenovým plechem tl.2mm  přístřešku 2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</si>
  <si>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258,4m2; Celková plocha podhledu Corten - plný		 27,6m2; Celková plocha atika Corten - plný		 42,9m2; Celková plocha sloupů Corten - plný	 	 54,0m2</t>
  </si>
  <si>
    <t>767 3</t>
  </si>
  <si>
    <t xml:space="preserve">D+M revizní dvířka 500/500 mm  do  perforovaného podhledu </t>
  </si>
  <si>
    <t>767 4</t>
  </si>
  <si>
    <t xml:space="preserve">D+M revizní dvířka 500/500 mm  do  obkladu sloupu  </t>
  </si>
  <si>
    <t>767 5</t>
  </si>
  <si>
    <t xml:space="preserve">lemování atiky  </t>
  </si>
  <si>
    <t>767 6</t>
  </si>
  <si>
    <t xml:space="preserve">D+M otvory pro osvětlení  DN 200mm  </t>
  </si>
  <si>
    <t>7+2</t>
  </si>
  <si>
    <t>767 m</t>
  </si>
  <si>
    <t>montážní plošina  pro opláštění  přístřešků 1 a 2</t>
  </si>
  <si>
    <t>767 n</t>
  </si>
  <si>
    <t>jemný postřik netlakovou vodou viditelných částí cortenového plechu</t>
  </si>
  <si>
    <t>(90590+31600)/1000*32</t>
  </si>
  <si>
    <t>D+M Záchytný sysytém proti pádu z výšky - na 2 zastřešení  nástupišť</t>
  </si>
  <si>
    <t xml:space="preserve">D+M ocelová konstrukce přístřešků </t>
  </si>
  <si>
    <t>90590+31600</t>
  </si>
  <si>
    <t xml:space="preserve">D+M zastřešení  nástupiště 11,0x96,2m  </t>
  </si>
  <si>
    <t>Poznámka k položce:
bezúdržbová kce, přírodní hliník zasklení polykarbonát tl.100mm. čirý, plný; sekundární OK I 80 RAL7016; odtokový žlab s hydroizolací + vyhřívané vpusti; čelní závětrná lišta tl.0,8mm RAL7016</t>
  </si>
  <si>
    <t>432</t>
  </si>
  <si>
    <t xml:space="preserve">D+M zastřešení  nástupiště 6,5x44,2m  </t>
  </si>
  <si>
    <t>SO 03 - Prodloužení podchodu</t>
  </si>
  <si>
    <t>96 - Bourání konstrukcí</t>
  </si>
  <si>
    <t>763 - Dřevostavby</t>
  </si>
  <si>
    <t>131301112R00</t>
  </si>
  <si>
    <t>Hloubení nezapažených jam a zářezů do 1000 m3, v hornině 4, hloubení strojně</t>
  </si>
  <si>
    <t>131301202R00</t>
  </si>
  <si>
    <t>Hloubení zapažených jam a zářezů do 1000 m3, v hornině 4, hloubení ručně a strojně</t>
  </si>
  <si>
    <t>151101202R00</t>
  </si>
  <si>
    <t>Zřízení pažení stěn výkopu bez rozepření, vzepření příložné, hloubky do 8 m</t>
  </si>
  <si>
    <t>151101212R00</t>
  </si>
  <si>
    <t>Odstranění pažení stěn výkopu příložné, hloubky do 8 m</t>
  </si>
  <si>
    <t>151101402R00</t>
  </si>
  <si>
    <t>Zřízení vzepření zapažených stěn výkopů při roubení příložném, hloubky do 8 m</t>
  </si>
  <si>
    <t>151101412R00</t>
  </si>
  <si>
    <t>Odstranění vzepření stěn výkopů při roubení příložném, hloubky do 8 m</t>
  </si>
  <si>
    <t>161101104R00</t>
  </si>
  <si>
    <t>Svislé přemístění výkopku z horniny 1 až 4, při hloubce výkopu přes 6 do 8 m</t>
  </si>
  <si>
    <t>2*3,14*0,5*0,5*2,0</t>
  </si>
  <si>
    <t>(0,4*(0,3+0,7)/2-3,14*0,08*0,08)*2*(35,431+10,15)</t>
  </si>
  <si>
    <t>2*(35,431+10,15)</t>
  </si>
  <si>
    <t>91,162*(0,3+0,7+0,4*2)</t>
  </si>
  <si>
    <t>0,4*2*(35,431+10,35)</t>
  </si>
  <si>
    <t>((0,4*4,8+0,05*0,05/2*2)*35,431+0,4*2,675*10,35)*0,175</t>
  </si>
  <si>
    <t>"ochrana podlahy podchodu  cca :" 40</t>
  </si>
  <si>
    <t>273313621R0x</t>
  </si>
  <si>
    <t>Beton C 20/25  XC1</t>
  </si>
  <si>
    <t>35,431*4,0*0,3</t>
  </si>
  <si>
    <t>273323711RTx</t>
  </si>
  <si>
    <t>Železobeton základ. desek vodostavební C 35/45, XA2 odolnost proti chemicky agresivnímu prostředí</t>
  </si>
  <si>
    <t>(0,4*4,8+0,05*0,05/2*2)*35,431+0,4*2,675*10,35</t>
  </si>
  <si>
    <t>91,162*1,05</t>
  </si>
  <si>
    <t>"ochrana podlahy nástupiště  cca :" 40*1,1</t>
  </si>
  <si>
    <t>91,162*(0,3+0,7+0,4*2)*1,05</t>
  </si>
  <si>
    <t>2*2,66*(15,55+17,206+35,431)</t>
  </si>
  <si>
    <t>2*4,26*2,075+2*(1,4*4,52+8,0*4,81+0,9*(3,85+3,75)/2)*2</t>
  </si>
  <si>
    <t>-2,66*(15,55+17,206+35,431)</t>
  </si>
  <si>
    <t>-(1,4*4,52+8,0*4,81+0,9*(3,85+3,75)/2)*2</t>
  </si>
  <si>
    <t>2,66*(15,55+17,206+35,431)</t>
  </si>
  <si>
    <t>(1,4*4,52+8,0*4,81+0,9*(3,85+3,75)/2)*2</t>
  </si>
  <si>
    <t>0,4*2,66*((15,55+17,206+35,431-2,675)*0,175+2,675*0,185)</t>
  </si>
  <si>
    <t>0,4*4,26*2,075*0,16+0,3*(1,4*4,52+8,0*4,81+0,9*(3,85+3,75)/2)*2*0,17</t>
  </si>
  <si>
    <t>35,431*4-2,075</t>
  </si>
  <si>
    <t>300R</t>
  </si>
  <si>
    <t>dilatační spára v celém profilu podchodu - systémové řešení-kompl.dod+mtz</t>
  </si>
  <si>
    <t>4*(4,08*2+5,85*2)</t>
  </si>
  <si>
    <t>311321414R0x</t>
  </si>
  <si>
    <t>Železobeton nadzákladových zdí C 35/45 pohledový, XA2 odolnost proti chemicky agresivnímu prostředí</t>
  </si>
  <si>
    <t>0,4*2,66*(15,55+17,206+35,431)</t>
  </si>
  <si>
    <t>0,4*4,26*2,075+0,3*(1,4*4,52+8,0*4,81+0,9*(3,85+3,75)/2)*2</t>
  </si>
  <si>
    <t>411351206R00</t>
  </si>
  <si>
    <t>Bednění stropů deskových včetně podpěrné konstrukce výšky do 3,5 m přes 10 do 12 kPa, - odstranění</t>
  </si>
  <si>
    <t>((0,4*0,1*2+4,8*(0,362+0,42)/2)*(15,85+17,506)+0,4*1,25*4,8)*0,175</t>
  </si>
  <si>
    <t>(0,4*5,8+(1,1+0,4)/2*0,9)*2,675*0,185</t>
  </si>
  <si>
    <t>2,5*0,6/2*0,4*2*0,185</t>
  </si>
  <si>
    <t>413351217R00</t>
  </si>
  <si>
    <t>Podpěrná konstrukce bednění nosníků přes 20 do 30 kPa, - zřízení</t>
  </si>
  <si>
    <t>"cca :" 4,0*0,4*2+1,0*2,075</t>
  </si>
  <si>
    <t>413351218R00</t>
  </si>
  <si>
    <t>Podpěrná konstrukce bednění nosníků přes 20 do 30 kPa, odstranění</t>
  </si>
  <si>
    <t>413351221R00</t>
  </si>
  <si>
    <t>Podpěrná konstrukce bednění nosníků přes 45 do 60 kPa, - zřízení</t>
  </si>
  <si>
    <t>0,4*4,0</t>
  </si>
  <si>
    <t>413351222R00</t>
  </si>
  <si>
    <t>Podpěrná konstrukce bednění nosníků přes 45 do 60 kPa, odstranění</t>
  </si>
  <si>
    <t xml:space="preserve">    (,3*(4,3+1,0+4,3)+,26*1,4)*2,075</t>
  </si>
  <si>
    <t xml:space="preserve">    26*,3*,16/2*2,075</t>
  </si>
  <si>
    <t>8,0261*0,15</t>
  </si>
  <si>
    <t>2,075*26*(0,3+0,16)</t>
  </si>
  <si>
    <t>411321515R0x</t>
  </si>
  <si>
    <t>Stropy deskové ze železobetonu C 35/45 XF4 pohledový</t>
  </si>
  <si>
    <t>(0,4*0,1*2+4,8*(0,362+0,42)/2)*(15,85+17,506)+0,4*1,25*4,8</t>
  </si>
  <si>
    <t>(0,4*5,8+(1,1+0,4)/2*0,9)*2,675</t>
  </si>
  <si>
    <t>2,5*0,6/2*0,4*2</t>
  </si>
  <si>
    <t>411351205R0x</t>
  </si>
  <si>
    <t>Bednění stropů deskových, podepřen, do 3,5m, 12kPa  pohledové hladké</t>
  </si>
  <si>
    <t>(0,462*2+3,8+0,14*2)*(15,85+17,506)+0,4*2*1,25+1,25*4,8</t>
  </si>
  <si>
    <t>(0,462+0,5)*2,675+(0,14+5,7+1,0)*2,075</t>
  </si>
  <si>
    <t>2,5*0,6/2*2*2</t>
  </si>
  <si>
    <t>430321514R0x</t>
  </si>
  <si>
    <t>Schodišťové konstrukce, železobeton C 35/45 XA2</t>
  </si>
  <si>
    <t>(0,3*(4,3+1,0+4,3)+0,26*1,4)*2,075</t>
  </si>
  <si>
    <t>26*0,3*0,16/2*2,075</t>
  </si>
  <si>
    <t>"ST5 :" 0,05*((4,8+0,1*2)*(15,55+17,206)+(5,5+0,1)*(2,675+0,1*2))</t>
  </si>
  <si>
    <t>0,15*(5,5*35,431+3,375*10,15)</t>
  </si>
  <si>
    <t>0,05*(4,8*(35,431-2,675)+5,5*2,675)</t>
  </si>
  <si>
    <t>0,15*(0,4+4,4+0,9+4,4+1,0)*2,075</t>
  </si>
  <si>
    <t>0,15*(0,4+4,4+4,4)*2,075</t>
  </si>
  <si>
    <t>631351101R00</t>
  </si>
  <si>
    <t>Bednění stěn, rýh a otvorů v podlahách zřízení</t>
  </si>
  <si>
    <t>0,1*((15,55+17,206)*2+2,675)</t>
  </si>
  <si>
    <t>0,05*2*(35,431+10,35)</t>
  </si>
  <si>
    <t>0,15*2*35,431</t>
  </si>
  <si>
    <t>0,15*2*(35,431+10,35)</t>
  </si>
  <si>
    <t>631351102R00</t>
  </si>
  <si>
    <t>Bednění stěn, rýh a otvorů v podlahách odstranění</t>
  </si>
  <si>
    <t>(5,5*35,431+3,375*10,35)*5,4*0,001*1,05</t>
  </si>
  <si>
    <t>(0,4+4,4+0,9+4,4+1,0)*2,075*5,4*0,001*1,05</t>
  </si>
  <si>
    <t>(4,8*(35,431-2,675)+2,675*10,35)*1,35*0,001*1,05</t>
  </si>
  <si>
    <t>631312711R0x</t>
  </si>
  <si>
    <t>Mazanina betonová tl. 5 - 8 cm C 30/37 XA2</t>
  </si>
  <si>
    <t>0,05*(4,8*(35,431-2,675)+2,675*10,35)</t>
  </si>
  <si>
    <t>631315511R0x</t>
  </si>
  <si>
    <t>Mazanina betonová tl. 12 - 24 cm C 12/16 XA2</t>
  </si>
  <si>
    <t>5,6*35,431*0,15</t>
  </si>
  <si>
    <t>Mazanina betonová tl. 12 - 24 cm C 30/37 XA2</t>
  </si>
  <si>
    <t>0,15*(5,5*35,431+3,375*10,35)</t>
  </si>
  <si>
    <t>952901411R00</t>
  </si>
  <si>
    <t>Vyčištění budov a ostatních objektů ostatních objektů (např. kanálů, zásobníků, kůlen apod.) - vynesení zbytků stavebního rumu, kropení a 2 x zametení podlah, oprášení stěn a výplní otvorů jakékoliv výšky podlaží</t>
  </si>
  <si>
    <t>Poznámka k položce:
jakékoliv výšky podlaží</t>
  </si>
  <si>
    <t>4,0*35,431+2,675*9,704</t>
  </si>
  <si>
    <t>950</t>
  </si>
  <si>
    <t>úprava  okolních navazujících konstrukcí</t>
  </si>
  <si>
    <t>951</t>
  </si>
  <si>
    <t>konstrukce pro přemostění výkopů pro dočasné přeložky vč.ochrany překládaných vedení, zřízení+odstranění dle tech.zprávy</t>
  </si>
  <si>
    <t>Bourání konstrukcí</t>
  </si>
  <si>
    <t>919735113R00</t>
  </si>
  <si>
    <t>Řezání stávajících krytů nebo podkladů živičných, hloubky přes 100 do 150 mm</t>
  </si>
  <si>
    <t>35,431*2+10,15*2</t>
  </si>
  <si>
    <t>961055111R00</t>
  </si>
  <si>
    <t>Bourání základů železobetonových</t>
  </si>
  <si>
    <t>4,6*1,3*(1,7+1,0)/2</t>
  </si>
  <si>
    <t>"schodiště :" 4,0*(0,5*(6+1+4,5)+0,8*1,2/2)</t>
  </si>
  <si>
    <t>962052211R00</t>
  </si>
  <si>
    <t>Bourání zdiva železobetonového nadzákladového</t>
  </si>
  <si>
    <t>4,6*0,4*(1,5+0,4)</t>
  </si>
  <si>
    <t>0,3*(1,5*9,5+1,85*(9+5,1)/2+1,3*(4+1,3)/2)*2</t>
  </si>
  <si>
    <t>965042241R00</t>
  </si>
  <si>
    <t>Bourání podkladů pod dlažby nebo litých celistvých dlažeb a mazanin  betonových nebo z litého asfaltu, tloušťky přes 100 mm, plochy přes 4 m2</t>
  </si>
  <si>
    <t>4,0*(1+1,8+3+1,3+4,5+1,3+0,8)*0,15</t>
  </si>
  <si>
    <t>970241250R00</t>
  </si>
  <si>
    <t>Řezání prostého betonu hloubka řezu 250 mm</t>
  </si>
  <si>
    <t>970241400R00</t>
  </si>
  <si>
    <t>Řezání prostého betonu hloubka řezu 400 mm</t>
  </si>
  <si>
    <t>970251150R00</t>
  </si>
  <si>
    <t>Řezání železobetonu hloubka řezu 150 mm</t>
  </si>
  <si>
    <t>970251300R00</t>
  </si>
  <si>
    <t>Řezání železobetonu hloubka řezu 300 mm</t>
  </si>
  <si>
    <t>3,26*2</t>
  </si>
  <si>
    <t>970251400R00</t>
  </si>
  <si>
    <t>Řezání železobetonu hloubka řezu 400 mm</t>
  </si>
  <si>
    <t>4,6*2</t>
  </si>
  <si>
    <t>711140102R00</t>
  </si>
  <si>
    <t>Odstranění izolace proti vodě - pásy přitavením vodorovné, 2 vrstvy</t>
  </si>
  <si>
    <t>767112812R00</t>
  </si>
  <si>
    <t>Demontáž stěn a příček pro zasklení svařovaných</t>
  </si>
  <si>
    <t>2,3*(4,5+9,2*2)</t>
  </si>
  <si>
    <t>787100802R00</t>
  </si>
  <si>
    <t>Vysklení stěn,příček,balk.zábradlí a výtah.šachet sklo ploché přes 1 do 3 m2</t>
  </si>
  <si>
    <t>76790</t>
  </si>
  <si>
    <t>demontáž přístřešku nad výstupem z  podchodu - vč.likvidace</t>
  </si>
  <si>
    <t>Poznámka k položce:
proti radonu</t>
  </si>
  <si>
    <t>5,5*35,431+3,275*10,15</t>
  </si>
  <si>
    <t>"ST5 :" (4,8+0,1*2)*(15,55+17,206)+(5,5+0,1)*(2,675+0,1*2)</t>
  </si>
  <si>
    <t>0,5*2,675+4,8*1,085/2*2</t>
  </si>
  <si>
    <t>3,572*(35,431+15,55+17,206)+4,92*(2,675+1,4*2)+4,96*8,0*2+4,7*0,9*2</t>
  </si>
  <si>
    <t xml:space="preserve">Hmotnosti z položek s pořadovými čísly: : </t>
  </si>
  <si>
    <t xml:space="preserve">83,84,87,88,89, : </t>
  </si>
  <si>
    <t>2,14570</t>
  </si>
  <si>
    <t xml:space="preserve">Součet: : </t>
  </si>
  <si>
    <t>Homogenní střešní izolace s nakašírovanou separ.vrstvou-střešní pás dle EN13956-antracit.šedá lepená, puk lepidlem-kompl.dod+mtz vč.všech systém. detailů</t>
  </si>
  <si>
    <t>Poznámka k položce:
součástí krytiny jsou i ukončující plechy</t>
  </si>
  <si>
    <t>2,675*9,8</t>
  </si>
  <si>
    <t>"0,5*2,675+4,8*1,085/2*2"</t>
  </si>
  <si>
    <t>"3,572*(35,431+15,55+17,206)+4,92*(2,675+1,4*2)+4,96*8,0*2+4,7*0,9*2"</t>
  </si>
  <si>
    <t>0,08*364,86646*1,02</t>
  </si>
  <si>
    <t>763</t>
  </si>
  <si>
    <t>Dřevostavby</t>
  </si>
  <si>
    <t>763611232R00</t>
  </si>
  <si>
    <t>Montáž opláštění z aglomerovaných desek  bednění střech, z desek tl. nad 18 mm, na P+D, šroubované</t>
  </si>
  <si>
    <t>60726123R</t>
  </si>
  <si>
    <t>deska dřevoštěpková třívrstvá pro prostředí vlhké; strana broušená; hrana pero/drážka; tl = 25,0 mm</t>
  </si>
  <si>
    <t>2,675*9,8*1,1</t>
  </si>
  <si>
    <t>998763101R00</t>
  </si>
  <si>
    <t>Přesun hmot dřevostaveb v objektech výšky do 6 m</t>
  </si>
  <si>
    <t>767 10</t>
  </si>
  <si>
    <t>D+M opláštění cortenovým  plechem tl.2mm výstupu z podchodu vč.sekundární ocel.konstrukce</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</si>
  <si>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24,5,4m2; Celková plocha podhledu Corten - plný		22,1m2; Celková plocha atika Corten - plný		  1,2m2											,; Celková plocha sloupů Corten - plný	                12,0m2</t>
  </si>
  <si>
    <t xml:space="preserve">D+M lemování atiky </t>
  </si>
  <si>
    <t>9,8*2+2,675*2</t>
  </si>
  <si>
    <t xml:space="preserve">D+M otvory pro osvětlení  DN 200mm </t>
  </si>
  <si>
    <t>postřik netlakovou vodou viditelných částí cortenového plechu</t>
  </si>
  <si>
    <t>56*(24,5+22,1+1,2+12,0)</t>
  </si>
  <si>
    <t>4,0*35,431</t>
  </si>
  <si>
    <t>2,075*(10,5+4,12)</t>
  </si>
  <si>
    <t>Soklík z podlahové stěrky v. 50mm  vč.ukončovací nerez lišty kompl.dod+mtz</t>
  </si>
  <si>
    <t>Poznámka k položce:
vč.přípravy podkladu; vč.přesunu hmot</t>
  </si>
  <si>
    <t>2*35,431-2,075</t>
  </si>
  <si>
    <t>(10,5+4,12)*2</t>
  </si>
  <si>
    <t>53,8</t>
  </si>
  <si>
    <t>(35,431-2,075)*(4,0+2*2,45)+2,075*(2,45+5,8+0,95)</t>
  </si>
  <si>
    <t>(1,4*(3,2+2,8)/2+2,0*(3,4+2,5)/2+1,2*2,33+4,0*(2,33+0,29)/2)*2</t>
  </si>
  <si>
    <t>0,3*(0,29+8,0)*2+1,1*2,075+(0,25+0,29)/2*8,0*2+0,25*2,675</t>
  </si>
  <si>
    <t xml:space="preserve">D+M ocelová konstrukce (hlavní nosníky +nosníky pro opláštění) - </t>
  </si>
  <si>
    <t>979011111R00</t>
  </si>
  <si>
    <t>Svislá doprava suti a vybouraných hmot za prvé podlaží nad nebo pod základním podlažím</t>
  </si>
  <si>
    <t xml:space="preserve">Demontážní hmotnosti z položek s pořadovými čísly: : </t>
  </si>
  <si>
    <t xml:space="preserve">1,2,3,70,71,72,73,74,75,76,77,78,79,80, : </t>
  </si>
  <si>
    <t>464,90824</t>
  </si>
  <si>
    <t>979081111R00</t>
  </si>
  <si>
    <t>Odvoz suti a vybouraných hmot na skládku do 1 km</t>
  </si>
  <si>
    <t>Poznámka k položce:
Včetně naložení na dopravní prostředek a složení na skládku, bez poplatku za skládku.</t>
  </si>
  <si>
    <t>979081121R00</t>
  </si>
  <si>
    <t>Odvoz suti a vybouraných hmot na skládku příplatek za každý další 1 km</t>
  </si>
  <si>
    <t>6508,71537</t>
  </si>
  <si>
    <t>979082111R00</t>
  </si>
  <si>
    <t>Vnitrostaveništní doprava suti a vybouraných hmot do 10 m</t>
  </si>
  <si>
    <t>979082121R00</t>
  </si>
  <si>
    <t>Vnitrostaveništní doprava suti a vybouraných hmot příplatek k ceně za každých dalších 5 m</t>
  </si>
  <si>
    <t>Úroveň 4:</t>
  </si>
  <si>
    <t>01 - výrobky  PSV</t>
  </si>
  <si>
    <t>767 F - Fasádní výplně otvorů</t>
  </si>
  <si>
    <t>767AL - Skleněné výplně</t>
  </si>
  <si>
    <t>799 - Ostatní prvky</t>
  </si>
  <si>
    <t>T  1</t>
  </si>
  <si>
    <t>T 1 -dýhovaná příčka 1500/3500mm  s dveřmi, kompl.dod+mtz dle výpisu výrobků</t>
  </si>
  <si>
    <t>Vlastní</t>
  </si>
  <si>
    <t>Poznámka k položce:
výrobky nacenit kompletně vč. povrch.úprav,kování, kotvení ,zárubní a veškerých  prvků dle výpisu mimo generálního klíče</t>
  </si>
  <si>
    <t>T  2</t>
  </si>
  <si>
    <t>T 2 -interiér. dýhované dveře 800/2400mm se skrytou zárubní, kompl.dod+mtz dle výpisu výrobků</t>
  </si>
  <si>
    <t>T  3</t>
  </si>
  <si>
    <t>T 3 -interiér. dýhované dveře 900/2400mm se skrytou zárubní, kompl.dod+mtz dle výpisu výrobků</t>
  </si>
  <si>
    <t>T  4</t>
  </si>
  <si>
    <t>T 4 -interiér. dveře 800/1970 HPL do ocel.zárubně, kompl.dod+mtz dle výpisu výrobků</t>
  </si>
  <si>
    <t>T  5</t>
  </si>
  <si>
    <t>T 5- lehká mont.příčka na  nohách  1700/2020mm s dveřmi, kompl.dod+mtz dle výpisu výrobků</t>
  </si>
  <si>
    <t>T  6</t>
  </si>
  <si>
    <t>T 6- lehká mont.příčka na  nohách  (1925+1800)/2020mm s dveřmi, kompl.dod+mtz dle výpisu výrobků</t>
  </si>
  <si>
    <t>T  7</t>
  </si>
  <si>
    <t>T 7- lehká mont.příčka na  nohách  1950/2020mm s dveřmi, kompl.dod+mtz dle výpisu výrobků</t>
  </si>
  <si>
    <t>T  8</t>
  </si>
  <si>
    <t>T 8 - dveřní sestava s bočním a horním nadsvětlíkem 1500/2700mm- s dveřmi, kompl.dod+mtz dle výpisu výrobků</t>
  </si>
  <si>
    <t>T  9</t>
  </si>
  <si>
    <t>T 9 -interiér. dveře CPL 800/1970mm  bezpečnostní B2 do ocel.zárubně, kompl.dod+mtz dle výpisu výrobků</t>
  </si>
  <si>
    <t>T 10</t>
  </si>
  <si>
    <t>T 10 -interiér. dveře 700/1970 CPL do ocel.zárubně, kompl.dod+mtz dle výpisu výrobků</t>
  </si>
  <si>
    <t>T 11</t>
  </si>
  <si>
    <t>T 11-interiér. dveře 700/1970 CPL do ocel.zárubně, kompl.dod+mtz dle výpisu výrobků</t>
  </si>
  <si>
    <t>T 12</t>
  </si>
  <si>
    <t>T 12 -interiér. dveře 700/1970 CPL do ocel.zárubně, kompl.dod+mtz dle výpisu výrobků</t>
  </si>
  <si>
    <t>T 13</t>
  </si>
  <si>
    <t>T 13 -interiér. dveře 800/1970 CPL do ocel.zárubně, kompl.dod+mtz dle výpisu výrobků</t>
  </si>
  <si>
    <t>T 14</t>
  </si>
  <si>
    <t>T 14 -interiér. dveře 800/1970 CPL do ocel.zárubně, kompl.dod+mtz dle výpisu výrobků</t>
  </si>
  <si>
    <t>T 15</t>
  </si>
  <si>
    <t>T 15 -interiér. dveře (900+500) /1970mm  CPL do ocel.zárubně, kompl.dod+mtz dle výpisu výrobků</t>
  </si>
  <si>
    <t>T 16</t>
  </si>
  <si>
    <t>T 16 -ocelové  dveře (900+500) /1970mm  do ocel.zárubně, kompl.dod+mtz dle výpisu výrobků</t>
  </si>
  <si>
    <t>T 17</t>
  </si>
  <si>
    <t>T 17 -revizní výlez na střechu, kompl.dod+mtz dle výpisu výrobků</t>
  </si>
  <si>
    <t>T 17a</t>
  </si>
  <si>
    <t>T 17 -kovové stahovací schody, kompl.dod+mtz dle výpisu výrobků</t>
  </si>
  <si>
    <t>Z 01</t>
  </si>
  <si>
    <t>Z01 zábradlí schodů - madlo v 1.01, kompl.dodávka a montáž dle výpisu výrobků</t>
  </si>
  <si>
    <t>Poznámka k položce:
výrobky nacenit kompletně vč. povrch.úprav,kování, kotvení ,zárubní a veškerých  prvků dle výpisu
- nové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stěny,  průměr příruby 60mm, vnitřní závit M8 na chem. kotvu  - madlo přichyceno ke kotvícímu prvku zespodu   - přesné zaměření průřezu, výběr materiálu a výrobní detaily zajistí dodavatel prvku - délka zábradlí cca 2045 mm, výška zábradlí 900mm, před výrobou přesně doměřit - madlo při spodním konci opatřit lepkou s označením braillovým písmem - materiál: nerezová ocel AISI 304 - povrchová úprava: brus K320 - výrobek musí odpovídat požadavkům normy ČSN 763110.</t>
  </si>
  <si>
    <t>Z 02</t>
  </si>
  <si>
    <t>Z02 zábradlí  podchod, kompl.dodávka a montáž dle výpisu výrobků</t>
  </si>
  <si>
    <t>Poznámka k položce:
výrobky nacenit kompletně vč. povrch.úprav,kování, kotvení ,zárubní a veškerých  prvků dle výpisu
1- nové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stěny,  průměr příruby 60mm, vnitřní závit M8 na chem. kotvu  - madlo přichyceno ke kotvícímu prvku zespodu   - přesné zaměření průřezu, výběr materiálu a výrobní detaily zajistí dodavatel prvku - délka zábradlí cca 2045 mm, výška zábradlí 900mm, před výrobou přesně doměřit - madlo při spodním konci opatřit lepkou s označením braillovým písmem - materiál: nerezová ocel AISI 304 - povrchová úprava: brus K320 - výrobek musí odpovídat požadavkům normy ČSN 763110.</t>
  </si>
  <si>
    <t>Z 03</t>
  </si>
  <si>
    <t>Z03 zábradlí schodů - podchod - madlo v 1.01, kompl.dodávka a montáž dle výpisu výrobků</t>
  </si>
  <si>
    <t>Poznámka k položce:
výrobky nacenit kompletně vč. povrch.úprav,kování, kotvení ,zárubní a veškerých  prvků dle výpisu
1- nové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železobetonové stěny,  průměr příruby 60mm, vnitřní závit M8, na chemickou kotvu - madlo přichyceno ke kotvícímu prvku zespodu   - přesné zaměření průřezu, výběr materiálu a výrobní detaily zajistí dodavatel prvku - délka zábradlí cca 7470 mm, výška zábradlí 900mm, před výrobou přesně doměřit - materiál: nerezová ocel AISI 304 - povrchová úprava: brus K320 - madlo při spodním konci opatřit lepkou s označením braillovým písmem - výrobek musí odpovídat požadavkům normy ČSN 763110.</t>
  </si>
  <si>
    <t>Z 04</t>
  </si>
  <si>
    <t>Z04 zábradlí  podchod výlez na chodník - madlo, kompl.dodávka a montáž dle výpisu výrobků</t>
  </si>
  <si>
    <t>Poznámka k položce:
výrobky nacenit kompletně vč. povrch.úprav,kování, kotvení ,zárubní a veškerých  prvků dle výpisu
1- madlo z broušené nerezové oceli o průřezu  48,3 x 2,0 mm. Umístěno ve výšce 900 mm nad schodišťovými stupni. - madlo bude neseno nerezovými držáky pro montáž na zeď - přesné zaměření profilu madla a výrobní detaily zajistí dodavatel prvku 2- nerezový džák madla pro uchycení madla zábradlí - kotveno do stěny,  průměr příruby 60mm, vnitřní závit M8,  - madlo přichyceno ke kotvícímu prvku zespodu   - přesné zaměření průřezu, výběr materiálu a výrobní detaily zajistí dodavatel prvku - délka zábradlí cca 10625 mm, výška zábradlí 900mm, před výrobou přesně doměřit - materiál: nerezová ocel AISI 304 - povrchová úprava: brus K320 - madlo při spodním konci opatřit lepkou s označením braillovým písmem - výrobek musí odpovídat požadavkům normy ČSN 763110.</t>
  </si>
  <si>
    <t>Z 05</t>
  </si>
  <si>
    <t>Z05 bezodtokový liniový žlábek  dl.3000mm, kompl.dodávka a montáž dle výpisu výrobků</t>
  </si>
  <si>
    <t>Poznámka k položce:
výrobky nacenit kompletně vč. povrch.úprav,kování, kotvení ,zárubní a veškerých  prvků dle výpisu</t>
  </si>
  <si>
    <t>Z 06</t>
  </si>
  <si>
    <t>Z06 krycí stěnová mřížka 6750/400mm, kompl.dodávka a montáž dle výpisu výrobků</t>
  </si>
  <si>
    <t>Z 07</t>
  </si>
  <si>
    <t>Z07 krycí stěnová mřížka 3890/400mm, kompl.dodávka a montáž dle výpisu výrobků</t>
  </si>
  <si>
    <t>Z 08</t>
  </si>
  <si>
    <t>Z08 krycí  mříž  pro čerpací jímku  500/500mm, kompl.dodávka a montáž dle výpisu výrobků</t>
  </si>
  <si>
    <t>Z 09</t>
  </si>
  <si>
    <t>Z09 bezodtokový liniový žlábek  dl. 2075mm, kompl.dodávka a montáž dle výpisu výrobků</t>
  </si>
  <si>
    <t>Z 10</t>
  </si>
  <si>
    <t>Z10 rohož zapuštěná do podlahy - 1.čisticí zóna, kompl.dodávka a montáž dle výpisu výrobků</t>
  </si>
  <si>
    <t>Z 11</t>
  </si>
  <si>
    <t>Z11 rohož zapuštěná do podlahy - 1.čisticí zóna, kompl.dodávka a montáž dle výpisu výrobků</t>
  </si>
  <si>
    <t>Z 12</t>
  </si>
  <si>
    <t>Z12 2křídlová ocel.dvířka 1250/1250mm, kompl.dodávka a montáž dle výpisu výrobků</t>
  </si>
  <si>
    <t>Z 13</t>
  </si>
  <si>
    <t>Z13 1křídlová ocel.dvířka 650/1250mm, kompl.dodávka a montáž dle výpisu výrobků</t>
  </si>
  <si>
    <t>Z 14</t>
  </si>
  <si>
    <t>Z14  revizní dvířka SDK 600/600mm, kompl.dodávka a montáž dle výpisu výrobků</t>
  </si>
  <si>
    <t>Z 15</t>
  </si>
  <si>
    <t>Z15  masivní ocelový patník chránící závoru, kompl.dodávka a montáž dle výpisu výrobků</t>
  </si>
  <si>
    <t>Z 16</t>
  </si>
  <si>
    <t>Z16  ostatní a pomocné zámečnické konstrukce do 5kg žárově zinkované, kompl.dodávka a montáž dle výpisu výrobků</t>
  </si>
  <si>
    <t>Z 17</t>
  </si>
  <si>
    <t>Z17  ostatní a pomocné zámečnické konstrukce do 5kg  povrch prášková barva, kompl.dodávka a montáž dle výpisu výrobků</t>
  </si>
  <si>
    <t>Z 18</t>
  </si>
  <si>
    <t>Z18  ostatní a pomocné zámečnické konstrukce do 10kg žárově zinkované, kompl.dodávka a montáž dle výpisu výrobků</t>
  </si>
  <si>
    <t>Z 19</t>
  </si>
  <si>
    <t>Z19  ostatní a pomocné zámečnické konstrukce do 10kg  povrch prášková barva, kompl.dodávka a montáž dle výpisu výrobků</t>
  </si>
  <si>
    <t>Z 20</t>
  </si>
  <si>
    <t>Z20  ostatní a pomocné zámečnické konstrukce do 50kg  povrch prášková barva, kompl.dodávka a montáž dle výpisu výrobků</t>
  </si>
  <si>
    <t>Z 21</t>
  </si>
  <si>
    <t>Z21   pomocná ocelová  konstrukce vynášející  AL/06, kompl.dodávka a montáž dle výpisu výrobků</t>
  </si>
  <si>
    <t>Z 22</t>
  </si>
  <si>
    <t>Z22   pomocná ocelová  konstrukce vynášející zavěšené prvky zastřešení   povrch prášková barva, kompl.dodávka a montáž dle výpisu výrobků</t>
  </si>
  <si>
    <t>Z 23</t>
  </si>
  <si>
    <t>Z23   nápis BENEŠOV - kovová písmena  kotvená do fasády, kompl.dodávka a montáž dle výpisu výrobků</t>
  </si>
  <si>
    <t>767 F</t>
  </si>
  <si>
    <t>Fasádní výplně otvorů</t>
  </si>
  <si>
    <t>F 01</t>
  </si>
  <si>
    <t>F01 - Fasádní prvek 3040/3850mm  s automat.dveřmi, kompl.dod+mtz dle výpisu výrobků</t>
  </si>
  <si>
    <t>F 02</t>
  </si>
  <si>
    <t>F02 - Fasádní prvek 25960/3850-4850mm s automat.dveřmi, kompl.dod+mtz dle výpisu výrobků</t>
  </si>
  <si>
    <t>F 03</t>
  </si>
  <si>
    <t>F03 -Okenní prvek 4430/1100mm, kompl.dod+mtz dle výpisu výrobků</t>
  </si>
  <si>
    <t>F 04</t>
  </si>
  <si>
    <t>F04 -Okenní prvek 4950/1200mm, kompl.dod+mtz dle výpisu výrobků</t>
  </si>
  <si>
    <t>767AL</t>
  </si>
  <si>
    <t>Skleněné výplně</t>
  </si>
  <si>
    <t>AL 01</t>
  </si>
  <si>
    <t>AL01 -prodejní přepážky 3830/1500mm, kompl.dod+mtz dle výpisu výrobků</t>
  </si>
  <si>
    <t>AL 02</t>
  </si>
  <si>
    <t>AL02 -skleněná bezrámová pevná stěna 5650/2400mm, kompl.dod+mtz dle výpisu výrobků</t>
  </si>
  <si>
    <t>AL 03</t>
  </si>
  <si>
    <t>AL03 -skleněná bezrámová pevná stěna 5000/3500mm, kompl.dod+mtz dle výpisu výrobků</t>
  </si>
  <si>
    <t>AL 04</t>
  </si>
  <si>
    <t>AL04 -skleněné  bezrámové posuvné dveře s pevným dílem (2450+856) /3500mm, kompl.dod+mtz dle výpisu výrobků</t>
  </si>
  <si>
    <t>AL 05</t>
  </si>
  <si>
    <t>AL05 -skleněná bezrámová rohová  příčka (4458+1900)/2450mm s 1křídl.dveřmi, kompl.dod+mtz dle výpisu výrobků</t>
  </si>
  <si>
    <t>AL 06</t>
  </si>
  <si>
    <t>AL06 -venkovní zasklení cca 7800/2500mm, kompl.dod+mtz dle výpisu výrobků</t>
  </si>
  <si>
    <t>AL 07</t>
  </si>
  <si>
    <t>AL07 -celoskleněná exteriérová příčka 6500/3850mm, kompl.dod+mtz dle výpisu výrobků</t>
  </si>
  <si>
    <t>799</t>
  </si>
  <si>
    <t>Ostatní prvky</t>
  </si>
  <si>
    <t>O 01</t>
  </si>
  <si>
    <t>O 01 hasicí přístroj práškový 21A - kompl.dod+mtz dle výpisu prvků</t>
  </si>
  <si>
    <t>O 02</t>
  </si>
  <si>
    <t>O 02  výstražné a bezpečnostní značky a tabulky      kompl.dod+mtz dle výpisu prvků</t>
  </si>
  <si>
    <t>O 04</t>
  </si>
  <si>
    <t>O 04  popisky v Brailově písmu      kompl.dod+mtz dle výpisu prvků</t>
  </si>
  <si>
    <t>02 - svítidla</t>
  </si>
  <si>
    <t>M21 - Elektromontáže</t>
  </si>
  <si>
    <t>M21</t>
  </si>
  <si>
    <t>Elektromontáže</t>
  </si>
  <si>
    <t>O/03</t>
  </si>
  <si>
    <t>O/03  venkovní osvětlení stožár uliční - kompl.dod+mtz dle výpisu výrobků</t>
  </si>
  <si>
    <t>A1</t>
  </si>
  <si>
    <t>Svítidlo typ A1  - kompl.dodávka dle knihy svítidel</t>
  </si>
  <si>
    <t>A2</t>
  </si>
  <si>
    <t>Svítidlo typ A2  - kompl.dodávka dle knihy svítidel</t>
  </si>
  <si>
    <t>A3</t>
  </si>
  <si>
    <t>Svítidlo typ A3  - kompl.dodávka dle knihy svítidel</t>
  </si>
  <si>
    <t>A4</t>
  </si>
  <si>
    <t>Svítidlo typ A4  - kompl.dodávka dle knihy svítidel</t>
  </si>
  <si>
    <t>B1</t>
  </si>
  <si>
    <t>Svítidlo typ B1  - kompl.dodávka dle knihy svítidel</t>
  </si>
  <si>
    <t>B2</t>
  </si>
  <si>
    <t>Svítidlo typ B2  - kompl.dodávka dle knihy svítidel</t>
  </si>
  <si>
    <t>B3</t>
  </si>
  <si>
    <t>Svítidlo typ B3  - kompl.dodávka dle knihy svítidel</t>
  </si>
  <si>
    <t>C1</t>
  </si>
  <si>
    <t>Svítidlo typ C1  - kompl.dodávka dle knihy svítidel</t>
  </si>
  <si>
    <t>D1</t>
  </si>
  <si>
    <t>Svítidlo typ D1  - kompl.dodávka dle knihy svítidel</t>
  </si>
  <si>
    <t>E1</t>
  </si>
  <si>
    <t>Svítidlo typ E1  - kompl.dodávka dle knihy svítidel</t>
  </si>
  <si>
    <t>E2</t>
  </si>
  <si>
    <t>Svítidlo typ E2  - kompl.dodávka dle knihy svítidel</t>
  </si>
  <si>
    <t>F1</t>
  </si>
  <si>
    <t>Svítidlo typ F1  - kompl.dodávka dle knihy svítidel</t>
  </si>
  <si>
    <t>F2</t>
  </si>
  <si>
    <t>Svítidlo typ F2  - kompl.dodávka dle knihy svítidel</t>
  </si>
  <si>
    <t>G1</t>
  </si>
  <si>
    <t>Svítidlo typ G1  - kompl.dodávka dle knihy svítidel</t>
  </si>
  <si>
    <t>15+3</t>
  </si>
  <si>
    <t>G2</t>
  </si>
  <si>
    <t>Svítidlo typ G2  - kompl.dodávka dle knihy svítidel</t>
  </si>
  <si>
    <t>3+3</t>
  </si>
  <si>
    <t>H1</t>
  </si>
  <si>
    <t>Svítidlo typ H1  - kompl.dodávka dle knihy svítidel</t>
  </si>
  <si>
    <t>I1</t>
  </si>
  <si>
    <t>Svítidlo typ I1  - kompl.dodávka dle knihy svítidel</t>
  </si>
  <si>
    <t>I2</t>
  </si>
  <si>
    <t>Svítidlo typ I2  - kompl.dodávka dle knihy svítidel</t>
  </si>
  <si>
    <t>J1</t>
  </si>
  <si>
    <t>Svítidlo typ J1  - kompl.dodávka dle knihy svítidel</t>
  </si>
  <si>
    <t>J2</t>
  </si>
  <si>
    <t>Svítidlo typ J2  - kompl.dodávka dle knihy svítidel</t>
  </si>
  <si>
    <t>03 - mobiliář</t>
  </si>
  <si>
    <t>794 - Mobiliář</t>
  </si>
  <si>
    <t>794</t>
  </si>
  <si>
    <t>Mobiliář</t>
  </si>
  <si>
    <t>M01</t>
  </si>
  <si>
    <t>M01 - informační ukazatel - mapa města, kompl.dod+mtz dle výpisu výrobků</t>
  </si>
  <si>
    <t>Poznámka k položce:
výrobky nacenit kompletně vč. povrch.úprav,kování,kotvení  a veškerých  prvků dle výpisu výrobků</t>
  </si>
  <si>
    <t>M02</t>
  </si>
  <si>
    <t>M02 - informační ukazatel - jízdní řády, kompl.dod+mtz dle výpisu výrobků</t>
  </si>
  <si>
    <t>M03</t>
  </si>
  <si>
    <t>M03 - informační ukazatel -, kompl.dod+mtz dle výpisu výrobků</t>
  </si>
  <si>
    <t>M04</t>
  </si>
  <si>
    <t>M04 - nádražní hodiny, kompl.dod+mtz dle výpisu výrobků</t>
  </si>
  <si>
    <t>M05</t>
  </si>
  <si>
    <t>M05 - panel číslování nástupišť, kompl.dod+mtz dle výpisu výrobků</t>
  </si>
  <si>
    <t>M06</t>
  </si>
  <si>
    <t>M06 - informační ukazatel - mapa města (nástěnné provedení), kompl.dod+mtz dle výpisu výrobků</t>
  </si>
  <si>
    <t>M07</t>
  </si>
  <si>
    <t>M07 - monolitická lavička z rokonstituované žuly, kompl.dod+mtz dle výpisu výrobků</t>
  </si>
  <si>
    <t>M08</t>
  </si>
  <si>
    <t>M08 - oboustranná uzavíratelná vitrína s celoskleněnými bezrámovými otevíravými dvířky, kompl.dod+mtz dle výpisu výrobků</t>
  </si>
  <si>
    <t>M09</t>
  </si>
  <si>
    <t>M09 - odpadkový koš 32l, kompl.dod+mtz dle výpisu výrobků</t>
  </si>
  <si>
    <t>M10a</t>
  </si>
  <si>
    <t>M10 - odpadkový koš 55l, kompl.dod+mtz dle výpisu výrobků</t>
  </si>
  <si>
    <t>M10b</t>
  </si>
  <si>
    <t>M10 - odpadkový koš 55l, kompl.dod+mtz dle výpisu výrobků vč.základu</t>
  </si>
  <si>
    <t>M11</t>
  </si>
  <si>
    <t>M11 - odpadkový koš na tříděný odpad 2x32l+ 55l, kompl.dod+mtz dle výpisu výrobků</t>
  </si>
  <si>
    <t>M12</t>
  </si>
  <si>
    <t>M12 - odpadkový koš na tříděný odpad 2x32l+ 50l, kompl.dod+mtz dle výpisu výrobků</t>
  </si>
  <si>
    <t>M13</t>
  </si>
  <si>
    <t>M13 - odpadkový koš na tříděný odpad 32l+ 55l, kompl.dod+mtz dle výpisu výrobků</t>
  </si>
  <si>
    <t>M14</t>
  </si>
  <si>
    <t>M14 - sestava odpadkových  košů  na tříděný odpad 32l+ 55l a 55l, kompl.dod+mtz dle výpisu výrobků</t>
  </si>
  <si>
    <t>M18</t>
  </si>
  <si>
    <t>M18 - informační ukazatel  3 stranný, kompl.dod+mtz dle výpisu výrobků</t>
  </si>
  <si>
    <t>M19</t>
  </si>
  <si>
    <t>M19 - orientační tabule + směrový ukazatel, kompl.dod+mtz dle výpisu výrobků</t>
  </si>
  <si>
    <t>M20</t>
  </si>
  <si>
    <t>M20 - orientační tabule + směrový ukazatel, kompl.dod+mtz dle výpisu výrobků</t>
  </si>
  <si>
    <t>M21 - označení + směrový ukazatel výtahu - oboustranný, kompl.dod+mtz dle výpisu výrobků</t>
  </si>
  <si>
    <t>M22</t>
  </si>
  <si>
    <t>M22 - orientační tabule + směrový ukazatel, kompl.dod+mtz dle výpisu výrobků</t>
  </si>
  <si>
    <t>SO 05 - Demolice</t>
  </si>
  <si>
    <t>941955002R00</t>
  </si>
  <si>
    <t>Lešení lehké pracovní pomocné pomocné, o výšce lešeňové podlahy přes 1,2 do 1,9 m</t>
  </si>
  <si>
    <t>10*3,8*3</t>
  </si>
  <si>
    <t>941955004R00</t>
  </si>
  <si>
    <t>Lešení lehké pracovní pomocné pomocné, o výšce lešeňové podlahy přes 2,5 do 3,5 m</t>
  </si>
  <si>
    <t>70*7+12*8+10</t>
  </si>
  <si>
    <t>962032314R00</t>
  </si>
  <si>
    <t>Bourání zdiva nadzákladového pilířů cihelných , na maltu vápenou nebo vápenocementovou</t>
  </si>
  <si>
    <t>"21:" 0,84*0,84*(0,97+0,3)</t>
  </si>
  <si>
    <t>"16 skruže :" 35*1,3*3,14*0,12*0,4</t>
  </si>
  <si>
    <t>971033541R00</t>
  </si>
  <si>
    <t>Vybourání otvorů ve zdivu cihelném z jakýchkoliv cihel pálených
  na jakoukoliv maltu vápenou nebo vápenocementovou, plochy do 1 m2, tloušťky do 300 mm</t>
  </si>
  <si>
    <t>Poznámka k položce:
Včetně pomocného lešení o výšce podlahy do 1900 mm a pro zatížení do 1,5 kPa  (150 kg/m2).</t>
  </si>
  <si>
    <t>"21 :" 3*0,075*0,8*4*0,3</t>
  </si>
  <si>
    <t>976071111R00</t>
  </si>
  <si>
    <t>Vybourání kovových doplňkových konstrukcí madel a zábradlí
  v jakémkoliv zdivu</t>
  </si>
  <si>
    <t>"01 :" 490</t>
  </si>
  <si>
    <t>766421821R00</t>
  </si>
  <si>
    <t>Demontáž obložení podhledů palubkami</t>
  </si>
  <si>
    <t>10,37*(5,95-2,2+0,9)</t>
  </si>
  <si>
    <t>67,46*(5,1+0,9)-(16,45+14,96+15,16+16,66)*2,2</t>
  </si>
  <si>
    <t>10*3,8*(1,35+0,9)</t>
  </si>
  <si>
    <t>10*3,5*2,3</t>
  </si>
  <si>
    <t>767311810R00</t>
  </si>
  <si>
    <t>Demontáž světlíků všech typů včetně zasklení</t>
  </si>
  <si>
    <t>(10,37+67,46-1,36-1,34-1,54)*1,5*2+2,2*1,0/2*5*2</t>
  </si>
  <si>
    <t>767392802R00</t>
  </si>
  <si>
    <t>Demontáž krytin střech z plechů šroubovaných</t>
  </si>
  <si>
    <t>10,37*(6,1-2,2+1,1)</t>
  </si>
  <si>
    <t>67,46*(5,35+1,1)-(16,45+14,96+15,16+16,66)*2,2</t>
  </si>
  <si>
    <t>10*3,8*(1,5+1,0)</t>
  </si>
  <si>
    <t>787600802R00</t>
  </si>
  <si>
    <t>Vysklení oken a dveří sklo ploché přes 1 do 3 m2</t>
  </si>
  <si>
    <t>960  A</t>
  </si>
  <si>
    <t>odstranění ocelové konstrukce zastřešení společného  nástupiště - kompl. vč.ekologické likvidace</t>
  </si>
  <si>
    <t>960  A1</t>
  </si>
  <si>
    <t>odstranění  zářivkových svítidel ze zastřešení nástupiště   - kompletní vč. ekologické likvidace</t>
  </si>
  <si>
    <t>960  B</t>
  </si>
  <si>
    <t>odstranění ocelové konstrukce zastřešení  nástupiště  pro stanoviště- kompl. vč.ekologické likvidace</t>
  </si>
  <si>
    <t>960  B1</t>
  </si>
  <si>
    <t>demontáž zavěšené lavice 270/32cm  kompl. vč.ekologické likvidace</t>
  </si>
  <si>
    <t>960  C</t>
  </si>
  <si>
    <t>odstranění ocelové konstrukce zastřešení přechodového nástupiště - kompl. vč.ekologické likvidace</t>
  </si>
  <si>
    <t>960 02</t>
  </si>
  <si>
    <t>odstranění uliční lampy s  1 světlem (nižší) - kompletní vč. ekologické likvidace</t>
  </si>
  <si>
    <t>960 03</t>
  </si>
  <si>
    <t>odstranění uliční lampy s  2 světly  (nižší) - kompletní vč. ekologické likvidace</t>
  </si>
  <si>
    <t>960 05</t>
  </si>
  <si>
    <t>odstranění vývěsky s jízdními řády - kompletní vč. ekologické likvidace</t>
  </si>
  <si>
    <t>960 12</t>
  </si>
  <si>
    <t>odstranění uliční lampy vysoké 2ramenné - kompletní vč. ekologické likvidace</t>
  </si>
  <si>
    <t>960 13</t>
  </si>
  <si>
    <t>odstranění uliční lampy vysoké 1ramenné - kompletní vč. ekologické likvidace</t>
  </si>
  <si>
    <t>960 14</t>
  </si>
  <si>
    <t>odstranění  vykonzolované  lampy nad přechodem - kompletní vč. ekologické likvidace</t>
  </si>
  <si>
    <t>960 15</t>
  </si>
  <si>
    <t>odstranění  stánku trafiky - kompletní vč. ekologické likvidace</t>
  </si>
  <si>
    <t>960 17</t>
  </si>
  <si>
    <t>odstranění  směrového ukazatele - kompletní vč. ekologické likvidace</t>
  </si>
  <si>
    <t>960 19</t>
  </si>
  <si>
    <t>odstranění  dopravního zrcadla  - kompletní vč. ekologické likvidace</t>
  </si>
  <si>
    <t>960 22</t>
  </si>
  <si>
    <t>odstranění bilboardu  - kompletní vč. ekologické likvidace</t>
  </si>
  <si>
    <t>960 23</t>
  </si>
  <si>
    <t>odstranění  cedule s mapou města  - kompletní vč. ekologické likvidace</t>
  </si>
  <si>
    <t>960 24</t>
  </si>
  <si>
    <t>odstranění  světelné reklamy  - kompletní vč. ekologické likvidace</t>
  </si>
  <si>
    <t>960 25</t>
  </si>
  <si>
    <t>odstranění  drobného městského mobiliáře 20kg  - kompletní vč. ekologické likvidace</t>
  </si>
  <si>
    <t>960 26</t>
  </si>
  <si>
    <t>odstranění  drobného městského mobiliáře 50kg  - kompletní vč. ekologické likvidace</t>
  </si>
  <si>
    <t xml:space="preserve">3,4,5,6,7,8,9,10,11, : </t>
  </si>
  <si>
    <t>52,72625</t>
  </si>
  <si>
    <t>474,53626</t>
  </si>
  <si>
    <t>210,90500</t>
  </si>
  <si>
    <t>D.1.4a - Technické prostředí budov - vytápění</t>
  </si>
  <si>
    <t>713 - Izolace tepelné těles ploch tvarových</t>
  </si>
  <si>
    <t>730 - Ústřední vytápění</t>
  </si>
  <si>
    <t>731 - Kotelny(tepelné čerpadlo)</t>
  </si>
  <si>
    <t>732 - Strojovny</t>
  </si>
  <si>
    <t>733 - Rozvod potrubí</t>
  </si>
  <si>
    <t>734 - Armatury</t>
  </si>
  <si>
    <t>735 - Otopná tělesa</t>
  </si>
  <si>
    <t>Izolace tepelné těles ploch tvarových</t>
  </si>
  <si>
    <t>6310011389</t>
  </si>
  <si>
    <t>IZOLACE POTRUBÍ, ?=0,035 W/K DN15/25</t>
  </si>
  <si>
    <t>6310011391</t>
  </si>
  <si>
    <t>IZOLACE POTRUBÍ, ?=0,035 W/K DN 22/40</t>
  </si>
  <si>
    <t>6310011392</t>
  </si>
  <si>
    <t>IZOLACE POTRUBÍ, ?=0,035 W/K DN28/40</t>
  </si>
  <si>
    <t>6310011393</t>
  </si>
  <si>
    <t>IZOLACE POTRUBÍ, ?=0,035 W/K DNt 35/40</t>
  </si>
  <si>
    <t>6310011394</t>
  </si>
  <si>
    <t>IZOLACE POTRUBÍ, ?=0,035 W/K DN 42/40</t>
  </si>
  <si>
    <t>722182001R00</t>
  </si>
  <si>
    <t>Montáž izolačních skruží na potrubí přímé DN 25</t>
  </si>
  <si>
    <t>722182004R00</t>
  </si>
  <si>
    <t>Montáž izolačních skruží na potrubí přímé DN 40</t>
  </si>
  <si>
    <t>631-0011613</t>
  </si>
  <si>
    <t>IZOLACE tl.16mm, DESKY SAMOLEPICI</t>
  </si>
  <si>
    <t>713311121</t>
  </si>
  <si>
    <t>713391121</t>
  </si>
  <si>
    <t>Izolace těles -oplechování snímatelné ploch tvarových</t>
  </si>
  <si>
    <t>71349-1126</t>
  </si>
  <si>
    <t>AL plech tl.0,66mm</t>
  </si>
  <si>
    <t>998713201R00</t>
  </si>
  <si>
    <t>Přesun hmot pro izolace tepelné, výšky do 6 m</t>
  </si>
  <si>
    <t>%</t>
  </si>
  <si>
    <t>998713292R00</t>
  </si>
  <si>
    <t>Příplatek zvětš. přesun, izolace tepelné do 100 m</t>
  </si>
  <si>
    <t>730</t>
  </si>
  <si>
    <t>Ústřední vytápění</t>
  </si>
  <si>
    <t>904      R00</t>
  </si>
  <si>
    <t>Hzs-zkousky v rámci montáž.prací</t>
  </si>
  <si>
    <t>hod</t>
  </si>
  <si>
    <t>904      R01</t>
  </si>
  <si>
    <t>Hzs-nepředvidané práce</t>
  </si>
  <si>
    <t>904      R02</t>
  </si>
  <si>
    <t>Hzs-provozni zkouška</t>
  </si>
  <si>
    <t>904      R03</t>
  </si>
  <si>
    <t>Hzs-revize</t>
  </si>
  <si>
    <t>904      V04</t>
  </si>
  <si>
    <t>Hzs-doregulovani systemu</t>
  </si>
  <si>
    <t>904      V08</t>
  </si>
  <si>
    <t>Hzs-seřizení a uvedení do provozu</t>
  </si>
  <si>
    <t>731</t>
  </si>
  <si>
    <t>Kotelny(tepelné čerpadlo)</t>
  </si>
  <si>
    <t>R-pol..2</t>
  </si>
  <si>
    <t>Venkovní jednotka - tepelné čerpadlo vzduch - voda</t>
  </si>
  <si>
    <t>Poznámka k položce:
Výkon při venkovní tep.35°C/chl. voda/ 8/14°C,Q=12,55kW 1 ks
Výkon při venkovní tep. 7°C/topná voda/ 35°C, Q=11,2kW 1 ks</t>
  </si>
  <si>
    <t>R-pol..3</t>
  </si>
  <si>
    <t>Vnitřní jednotka(hydromodul) s el.ohřevem 9 kW</t>
  </si>
  <si>
    <t>Poznámka k položce:
Vnitřní jednotka(hydromodul) s el.ohřevem 9 kW 1ks
- elektrokotel 6kW 1ks
vzdálená správa přes internet</t>
  </si>
  <si>
    <t>R-pol..4</t>
  </si>
  <si>
    <t>ovladač s češtinou</t>
  </si>
  <si>
    <t>R-pol..5</t>
  </si>
  <si>
    <t>vnitřní vanička kondenzátu</t>
  </si>
  <si>
    <t>R-pol..8</t>
  </si>
  <si>
    <t>Cu potrubí kapalina/plyn, izolace, tlak.zkouška vč.montáže</t>
  </si>
  <si>
    <t>R-pol..9</t>
  </si>
  <si>
    <t>Práce na zprovoznění</t>
  </si>
  <si>
    <t>R-pol..10</t>
  </si>
  <si>
    <t>Střešní rám pod vnější jednotku</t>
  </si>
  <si>
    <t>R-pol..11</t>
  </si>
  <si>
    <t>Doprava a přesuny</t>
  </si>
  <si>
    <t>R-pol..12</t>
  </si>
  <si>
    <t>Komplexní zkoušky a zaregulování</t>
  </si>
  <si>
    <t>998731202R00</t>
  </si>
  <si>
    <t>Přesun hmot pro kotelny, výšky do 6 m</t>
  </si>
  <si>
    <t>998731293R00</t>
  </si>
  <si>
    <t>Příplatek zvětšený přesun, kotelny do 500 m</t>
  </si>
  <si>
    <t>732</t>
  </si>
  <si>
    <t>Strojovny</t>
  </si>
  <si>
    <t>732331517R00</t>
  </si>
  <si>
    <t>Nádoby expanzní tlakové -50/6 ,50 L</t>
  </si>
  <si>
    <t>R-pol..13</t>
  </si>
  <si>
    <t>Zásobník TV  vč.izolace V=400L</t>
  </si>
  <si>
    <t>R-pol..14</t>
  </si>
  <si>
    <t>Akumulační nádrž otopné vody  vč.izolace V=500L</t>
  </si>
  <si>
    <t>R-pol..15</t>
  </si>
  <si>
    <t>Akumulační nádrž chladné vody  vč.izolace V=500L</t>
  </si>
  <si>
    <t>R-pol..16</t>
  </si>
  <si>
    <t>Kabinetní chem.úpravna vody   s objem. řízením</t>
  </si>
  <si>
    <t>732412112</t>
  </si>
  <si>
    <t>Požární těsnící sada</t>
  </si>
  <si>
    <t>732412113</t>
  </si>
  <si>
    <t>Čerpadlová skupina  1"</t>
  </si>
  <si>
    <t>732412115</t>
  </si>
  <si>
    <t>Čerpadlová skupina  5/4"</t>
  </si>
  <si>
    <t>732429111</t>
  </si>
  <si>
    <t>Montáž oběhových čerpadel spirálních DN25</t>
  </si>
  <si>
    <t>732429114</t>
  </si>
  <si>
    <t>Montáž oběhových čerpadel spirálních DN40</t>
  </si>
  <si>
    <t>732111132</t>
  </si>
  <si>
    <t>Kombin.rozděl. a sběrač-2 okruhový</t>
  </si>
  <si>
    <t>732199103</t>
  </si>
  <si>
    <t>Mtž kombin.rozděl. a sběrač-2 okruhový</t>
  </si>
  <si>
    <t>73248-2115</t>
  </si>
  <si>
    <t>Vodoměr Q=1,5m3/h</t>
  </si>
  <si>
    <t>998732202R00</t>
  </si>
  <si>
    <t>Přesun hmot pro strojovny, výšky do 12 m</t>
  </si>
  <si>
    <t>998732293R00</t>
  </si>
  <si>
    <t>Příplatek zvětšený přesun, strojovny do 500 m</t>
  </si>
  <si>
    <t>733</t>
  </si>
  <si>
    <t>Rozvod potrubí</t>
  </si>
  <si>
    <t>733164013T00</t>
  </si>
  <si>
    <t>Potrubí z měděné lisované 15/1</t>
  </si>
  <si>
    <t>733164014T00</t>
  </si>
  <si>
    <t>Potrubí z měděné lisované 22/1</t>
  </si>
  <si>
    <t>733164015T00</t>
  </si>
  <si>
    <t>Potrubí z měděné lisované 28/1,5</t>
  </si>
  <si>
    <t>733164015T00.1</t>
  </si>
  <si>
    <t>Potrubí z měděné lisované 35/1,5</t>
  </si>
  <si>
    <t>733164015T00.2</t>
  </si>
  <si>
    <t>Potrubí z měděné lisované 42/1,5</t>
  </si>
  <si>
    <t>733164020T00</t>
  </si>
  <si>
    <t>Měděné fitinky DN15-40(kolena, T-kusy)</t>
  </si>
  <si>
    <t>733113115R00</t>
  </si>
  <si>
    <t>Příplatek za zhotovení přípojky</t>
  </si>
  <si>
    <t>R-pol..17</t>
  </si>
  <si>
    <t>Potrubí umělohmotné polybutenové18x2, trubka 200m</t>
  </si>
  <si>
    <t>R-pol..18</t>
  </si>
  <si>
    <t>Montáž potrubí umělohmotného do systémové desky</t>
  </si>
  <si>
    <t>R-pol..19</t>
  </si>
  <si>
    <t>Ochranná trubka  GT-SR25-60m</t>
  </si>
  <si>
    <t>R-pol..20</t>
  </si>
  <si>
    <t>Press-spojka   15/15</t>
  </si>
  <si>
    <t>R-pol..21</t>
  </si>
  <si>
    <t>Opěrné pouzdro vel.15</t>
  </si>
  <si>
    <t>R-pol..22</t>
  </si>
  <si>
    <t>Systémová deska  35/32-6,075m2</t>
  </si>
  <si>
    <t>R-pol..23</t>
  </si>
  <si>
    <t>Dilatační pás  25m</t>
  </si>
  <si>
    <t>R-pol..24</t>
  </si>
  <si>
    <t>Plastifikátor 5kg</t>
  </si>
  <si>
    <t>R-pol..25</t>
  </si>
  <si>
    <t>Skříň rozdělovací stanice vel. 4</t>
  </si>
  <si>
    <t>R-pol..26</t>
  </si>
  <si>
    <t>Rozd.stanice 1" s integr.násuv.spojkami vel. 3 1"</t>
  </si>
  <si>
    <t>R-pol..27</t>
  </si>
  <si>
    <t>Skříň rozdělovací stanice vel.10</t>
  </si>
  <si>
    <t>R-pol..28</t>
  </si>
  <si>
    <t>Rozd.stanice 1" s integr.násuv.spojkami vel. 10 1"</t>
  </si>
  <si>
    <t>R-pol..29</t>
  </si>
  <si>
    <t>Skříň rozdělovací stanice vel. 12</t>
  </si>
  <si>
    <t>R-pol..30</t>
  </si>
  <si>
    <t>Rozd.stanice 1" s integr.násuv.spojkami vel. 12 1"</t>
  </si>
  <si>
    <t>R-pol..31</t>
  </si>
  <si>
    <t>Uzavírací kohout 1"</t>
  </si>
  <si>
    <t>pár</t>
  </si>
  <si>
    <t>733190107R00</t>
  </si>
  <si>
    <t>Tlaková zkouška potrubí měděného a umělohmotného</t>
  </si>
  <si>
    <t>998733202R00</t>
  </si>
  <si>
    <t>Přesun hmot pro rozvody potrubí, výšky do 12 m</t>
  </si>
  <si>
    <t>998733293R00</t>
  </si>
  <si>
    <t>Příplatek zvětš. přesun, rozvody potrubí do 500 m</t>
  </si>
  <si>
    <t>734</t>
  </si>
  <si>
    <t>Armatury</t>
  </si>
  <si>
    <t>734209102R00</t>
  </si>
  <si>
    <t>Montáž armatur závitových,s 1závitem, G 3/8</t>
  </si>
  <si>
    <t>734209103R00</t>
  </si>
  <si>
    <t>Montáž armatur závitových,s 1závitem, G 1/2</t>
  </si>
  <si>
    <t>734209114R00</t>
  </si>
  <si>
    <t>Montáž armatur závitových,se 2závity, G 3/4</t>
  </si>
  <si>
    <t>734209115R00</t>
  </si>
  <si>
    <t>Montáž armatur závitových,se 2závity, G 1</t>
  </si>
  <si>
    <t>734209116R00</t>
  </si>
  <si>
    <t>Montáž armatur závitových,se 2závity, G 5/4</t>
  </si>
  <si>
    <t>734209118R00</t>
  </si>
  <si>
    <t>Montáž armatur závitových,se 2závity, G 6/4</t>
  </si>
  <si>
    <t>734211120T00</t>
  </si>
  <si>
    <t>Automatický odvzdušňovací ventil</t>
  </si>
  <si>
    <t>734291116T00</t>
  </si>
  <si>
    <t>Vypouštěcí kulový kohout 1/2"</t>
  </si>
  <si>
    <t>734292652T00</t>
  </si>
  <si>
    <t>Kulový kohout 3/4"</t>
  </si>
  <si>
    <t>734292653T00</t>
  </si>
  <si>
    <t>Kulový kohout 1"</t>
  </si>
  <si>
    <t>734292654T00</t>
  </si>
  <si>
    <t>Kulový kohout 5/4"</t>
  </si>
  <si>
    <t>734292656T00</t>
  </si>
  <si>
    <t>Kulový kohout 6/4"</t>
  </si>
  <si>
    <t>734292657T00</t>
  </si>
  <si>
    <t>Zpětná klapka G 5/4</t>
  </si>
  <si>
    <t>734192450R00</t>
  </si>
  <si>
    <t>Zpětná klapka G 6/4</t>
  </si>
  <si>
    <t>734192460R00</t>
  </si>
  <si>
    <t>Regulátor tlaku vlnovcový</t>
  </si>
  <si>
    <t>734192480R00</t>
  </si>
  <si>
    <t>Solenoid.ventil DN 25</t>
  </si>
  <si>
    <t>734192530R00</t>
  </si>
  <si>
    <t>3-cestný ventil rozdělovací DN 32</t>
  </si>
  <si>
    <t>734192530R00.1</t>
  </si>
  <si>
    <t>3-cestný ventil směšovací DN 32</t>
  </si>
  <si>
    <t>73441-1143.00</t>
  </si>
  <si>
    <t>Teploměr 2kovový DTR stonek 160mm</t>
  </si>
  <si>
    <t>73442-1150.00</t>
  </si>
  <si>
    <t>Tlakoměr deformační 53312, D100</t>
  </si>
  <si>
    <t>73442-4921.00</t>
  </si>
  <si>
    <t>Kohout tlakoměrný K71-481-716,M 20x1,5</t>
  </si>
  <si>
    <t>73442-4121.00</t>
  </si>
  <si>
    <t>Návarky M 20x1,5 do délky 220mm</t>
  </si>
  <si>
    <t>73442-4213.00</t>
  </si>
  <si>
    <t>Návarky s trubkovým závitem G 1/2"</t>
  </si>
  <si>
    <t>73442-9212.00</t>
  </si>
  <si>
    <t>Montáž návarků M 20x1,5</t>
  </si>
  <si>
    <t>998734203R00</t>
  </si>
  <si>
    <t>Přesun hmot pro armatury, výšky do 24 m</t>
  </si>
  <si>
    <t>998734293R00</t>
  </si>
  <si>
    <t>Příplatek zvětšený přesun, armatury do 500 m</t>
  </si>
  <si>
    <t>735</t>
  </si>
  <si>
    <t>Otopná tělesa</t>
  </si>
  <si>
    <t>735191901R00</t>
  </si>
  <si>
    <t>Vyzkoušení otopných hadů tlakem</t>
  </si>
  <si>
    <t>735191903R00</t>
  </si>
  <si>
    <t>Propláchnutí otopných hadů</t>
  </si>
  <si>
    <t>735494811R00</t>
  </si>
  <si>
    <t>Vypuštění vody z otopných hadů</t>
  </si>
  <si>
    <t>998735201R00</t>
  </si>
  <si>
    <t>Přesun hmot pro otopná tělesa, výšky do 6 m</t>
  </si>
  <si>
    <t>998735293R00</t>
  </si>
  <si>
    <t>Příplatek zvětšený přesun, otopná tělesa do 500 m</t>
  </si>
  <si>
    <t>767998105R00</t>
  </si>
  <si>
    <t>Montáž atypických konstrukcí hmotnosti do 5 kg</t>
  </si>
  <si>
    <t>767998106R00</t>
  </si>
  <si>
    <t>Montáž atypických konstrukcí hmotnosti do 10 kg</t>
  </si>
  <si>
    <t>998767201R00</t>
  </si>
  <si>
    <t>Přesun hmot pro zámečnické konstr., výšky do 6 m</t>
  </si>
  <si>
    <t>998767292R00</t>
  </si>
  <si>
    <t>Příplatek zvětš. přesun, zámeč. konstr. do 100 m</t>
  </si>
  <si>
    <t>783225100R00</t>
  </si>
  <si>
    <t>Nátěr syntetický kovových konstrukcí 2x + 1x email</t>
  </si>
  <si>
    <t>Nátěr syntetický kovových konstrukcí základní</t>
  </si>
  <si>
    <t>D1.4c - Technika prostředí budov - vzduchotechnika</t>
  </si>
  <si>
    <t>D1 - Zař.č.1-Hygienické větrání a chlazení</t>
  </si>
  <si>
    <t>D2 - Zař.č.2 Vratové clony</t>
  </si>
  <si>
    <t>Zař.č.1-Hygienické větrání a chlazení</t>
  </si>
  <si>
    <t>Pol1</t>
  </si>
  <si>
    <t>Universální větrací j.s rekuper. vel-1500 , V=1350/1250 m3/h</t>
  </si>
  <si>
    <t>Pol2</t>
  </si>
  <si>
    <t>Venkovní kondenz j. Qch/Qt=10/11,2kW, N=3,12/3,02kW</t>
  </si>
  <si>
    <t>Pol3</t>
  </si>
  <si>
    <t>Ovládání inverteru</t>
  </si>
  <si>
    <t>Pol4</t>
  </si>
  <si>
    <t>Příslušenství-exp.ventil, tryska, magnet.ventil, cívka, průhledítko</t>
  </si>
  <si>
    <t>Pol5</t>
  </si>
  <si>
    <t>Vnitřní nástěnný fan-coil Qch=2,73kW, chl.voda 8/14C</t>
  </si>
  <si>
    <t>Pol6</t>
  </si>
  <si>
    <t>Drátový ovladač k fan-coiům, Qch=2,73kW, chl.voda 8/14C</t>
  </si>
  <si>
    <t>Pol7</t>
  </si>
  <si>
    <t>Nástěnný radiál.ventilátor vel.100s časovačem</t>
  </si>
  <si>
    <t>Pol8</t>
  </si>
  <si>
    <t>Tlumič hluku buňkový   400x250/1000</t>
  </si>
  <si>
    <t>Pol9</t>
  </si>
  <si>
    <t>Klapka škrtící-vel. 125   plastové ovládání</t>
  </si>
  <si>
    <t>Pol10</t>
  </si>
  <si>
    <t>Klapka škrtící-vel. 160   kovové ovládání</t>
  </si>
  <si>
    <t>Pol11</t>
  </si>
  <si>
    <t>Regulační klapka těsná ruční  200 x 200</t>
  </si>
  <si>
    <t>Pol12</t>
  </si>
  <si>
    <t>Regulační klapka těsná ruční  400 x 250</t>
  </si>
  <si>
    <t>Pol14</t>
  </si>
  <si>
    <t>Vyústka dvouřadá přívodní  325 x  75 s boxem do podhledu</t>
  </si>
  <si>
    <t>Pol15</t>
  </si>
  <si>
    <t>Vyústka dvouřadá přívodní  525 x  125 s boxem do podhledu</t>
  </si>
  <si>
    <t>Pol16</t>
  </si>
  <si>
    <t>Vyústka dvouřadá 200x100-přívod</t>
  </si>
  <si>
    <t>Pol17</t>
  </si>
  <si>
    <t>Vyústka dvouřadá 280x140-přívod s nástavcem</t>
  </si>
  <si>
    <t>Pol18</t>
  </si>
  <si>
    <t>Vyústka dvouřadá 560x280-přívod s nástavcem</t>
  </si>
  <si>
    <t>Pol19</t>
  </si>
  <si>
    <t>Vyústka jedenořadá odvodní 325 x  75 s boxem do podhledu</t>
  </si>
  <si>
    <t>Pol20</t>
  </si>
  <si>
    <t>Vyústka jednořadá odvodní  525 x  125 s boxem do podhledu</t>
  </si>
  <si>
    <t>Pol21</t>
  </si>
  <si>
    <t>Vyústka jednořadá 200x100-odvod</t>
  </si>
  <si>
    <t>Pol22</t>
  </si>
  <si>
    <t>Vyústka jednořadá 315x280-odvod</t>
  </si>
  <si>
    <t>Pol23</t>
  </si>
  <si>
    <t>Talíř.vent.plast.přívod vel. 100</t>
  </si>
  <si>
    <t>Pol24</t>
  </si>
  <si>
    <t>Talíř.vent.plast.přívod vel. 125</t>
  </si>
  <si>
    <t>Pol25</t>
  </si>
  <si>
    <t>Tal.ventil.kov.odvodní vel. 100</t>
  </si>
  <si>
    <t>Pol26</t>
  </si>
  <si>
    <t>Kruhové potrubí vinuté do prům.100 mm/  30% tvar. sk.I pozink</t>
  </si>
  <si>
    <t>bm</t>
  </si>
  <si>
    <t>Pol27</t>
  </si>
  <si>
    <t>Kruhové potrubí vinuté do prům.125 mm/  50% tvar. sk.I pozink</t>
  </si>
  <si>
    <t>Pol28</t>
  </si>
  <si>
    <t>Kruhové potrubí vinuté do prům.160 mm/  50% tvar. sk.I pozink</t>
  </si>
  <si>
    <t>Pol29</t>
  </si>
  <si>
    <t>Potrubí čtyřhranné-rovné s=1,0mm pozink plech</t>
  </si>
  <si>
    <t>Pol30</t>
  </si>
  <si>
    <t>Potrubí čtyřhranné-tvarovky s=1,0mm pozink plech</t>
  </si>
  <si>
    <t>Pol31</t>
  </si>
  <si>
    <t>Ohebná hadice vel.102    1m</t>
  </si>
  <si>
    <t>Pol32</t>
  </si>
  <si>
    <t>Ohebná hadice vel. 127    1m</t>
  </si>
  <si>
    <t>Pol33</t>
  </si>
  <si>
    <t>Mřížka dveř. otvoru  445x82 bílá</t>
  </si>
  <si>
    <t>Pol34</t>
  </si>
  <si>
    <t>Potrubí chladiva 6,35x15,88 izol.</t>
  </si>
  <si>
    <t>Pol35</t>
  </si>
  <si>
    <t>Potrubí chladiva 9,52x15,88 izol.</t>
  </si>
  <si>
    <t>Pol36</t>
  </si>
  <si>
    <t>Rohož z minerální vlny s AL plech obalem tl - 8 cm</t>
  </si>
  <si>
    <t>Pol37</t>
  </si>
  <si>
    <t>Rohož z minerální vlny s AL polep - 4 cm-vnitřní</t>
  </si>
  <si>
    <t>Pol38</t>
  </si>
  <si>
    <t>Objímka 100 s gumou</t>
  </si>
  <si>
    <t>Pol39</t>
  </si>
  <si>
    <t>Objímka 125 s gumou</t>
  </si>
  <si>
    <t>Pol40</t>
  </si>
  <si>
    <t>Objímka 160 s gumou</t>
  </si>
  <si>
    <t>Pol41</t>
  </si>
  <si>
    <t>Závitová tyč M 10 - 1 m</t>
  </si>
  <si>
    <t>Pol42</t>
  </si>
  <si>
    <t>Spojovací matice pro tyč M 10</t>
  </si>
  <si>
    <t>Pol43</t>
  </si>
  <si>
    <t>Závěsy,konzoly</t>
  </si>
  <si>
    <t>Pol44</t>
  </si>
  <si>
    <t>Upevňovací,těsnící a spojovací  materiál</t>
  </si>
  <si>
    <t>D2</t>
  </si>
  <si>
    <t>Zař.č.2 Vratové clony</t>
  </si>
  <si>
    <t>Pol45</t>
  </si>
  <si>
    <t>Vzduch.clona  design. dl.1,5m  el. ohřev N=6,75kW</t>
  </si>
  <si>
    <t>Pol46</t>
  </si>
  <si>
    <t>Řídící jednotka pro vratové clony</t>
  </si>
  <si>
    <t>Pol47</t>
  </si>
  <si>
    <t>Náklady na dopravu</t>
  </si>
  <si>
    <t>Pol48</t>
  </si>
  <si>
    <t>Přesun strojů a zařízení</t>
  </si>
  <si>
    <t>Pol49</t>
  </si>
  <si>
    <t>Přesun potrubí</t>
  </si>
  <si>
    <t>Pol50</t>
  </si>
  <si>
    <t>Malý rozsah</t>
  </si>
  <si>
    <t>Pol51</t>
  </si>
  <si>
    <t>Komlexní vyzkoušení</t>
  </si>
  <si>
    <t>Pol52</t>
  </si>
  <si>
    <t>Zaregulování VZT</t>
  </si>
  <si>
    <t>Pol53</t>
  </si>
  <si>
    <t>Zaškolení obsluhy</t>
  </si>
  <si>
    <t>D1.4d - Technika prostředí budov - MaR</t>
  </si>
  <si>
    <t>D1 - Řídící systém</t>
  </si>
  <si>
    <t>D2 - Polní instrumentace</t>
  </si>
  <si>
    <t>D3 - Rozváděče</t>
  </si>
  <si>
    <t>D4 - Montážní materiál</t>
  </si>
  <si>
    <t>D5 - Elektromontážní práce</t>
  </si>
  <si>
    <t>D6 - Služby</t>
  </si>
  <si>
    <t>Řídící systém</t>
  </si>
  <si>
    <t>Pol54</t>
  </si>
  <si>
    <t xml:space="preserve">Řídicí systém 8DI, 8DO, 8UI, 4AO, RS232, RS485, Ethernet, 1 MB RAM, displej, webserver, GSM přenos, komunikace </t>
  </si>
  <si>
    <t>Pol55</t>
  </si>
  <si>
    <t>Rozšiřující modul  8xUI, 8x RDO, napájení 24Vss, RS485</t>
  </si>
  <si>
    <t>Pol56</t>
  </si>
  <si>
    <t>Komunikační převodník RS232/RS485</t>
  </si>
  <si>
    <t>Pol57</t>
  </si>
  <si>
    <t>Komunikační převodník KNX (RS485)</t>
  </si>
  <si>
    <t>Polní instrumentace</t>
  </si>
  <si>
    <t>Pol58</t>
  </si>
  <si>
    <t>Snímač teploty venkovní, termistor, IP 54</t>
  </si>
  <si>
    <t>Pol59</t>
  </si>
  <si>
    <t>Snímač teploty jímkový, délka 120mm, termistor Ni1000, včetně jímky 100mm</t>
  </si>
  <si>
    <t>Pol60</t>
  </si>
  <si>
    <t>Snímač teploty příložný, termistor Ni1000</t>
  </si>
  <si>
    <t>Pol61</t>
  </si>
  <si>
    <t>Plovákový spínač zaplavení</t>
  </si>
  <si>
    <t>Pol62</t>
  </si>
  <si>
    <t>Příložný termostat, spínací rozsah 30-90°C</t>
  </si>
  <si>
    <t>Pol63</t>
  </si>
  <si>
    <t>Vlnovcový regulátor tlaku, spínací rozsah 0,5-2 bar</t>
  </si>
  <si>
    <t>Pol64</t>
  </si>
  <si>
    <t>Snímač tlaku, výstup 4-20mA, napájení 24Vss, rozsah 0-6bar</t>
  </si>
  <si>
    <t>Pol65</t>
  </si>
  <si>
    <t>Pohon  směšovače 24V, 0-10V, včetně adaptéru na 3-cest ventil</t>
  </si>
  <si>
    <t>Pol66</t>
  </si>
  <si>
    <t>Pohon otočného přepínacího ventilu do DN 32, napájení 230V, 3-bod ovládání, mikrospínač polohy, včetně adaptéru na 3-cest ventil</t>
  </si>
  <si>
    <t>D3</t>
  </si>
  <si>
    <t>Rozváděče</t>
  </si>
  <si>
    <t>Pol67</t>
  </si>
  <si>
    <t>Rozváděč MaR pro PK osazený (1200x600x260), OCEP, Pi, 7kW, IP 43/20, výzbroj dle PD</t>
  </si>
  <si>
    <t>D4</t>
  </si>
  <si>
    <t>Montážní materiál</t>
  </si>
  <si>
    <t>Pol68</t>
  </si>
  <si>
    <t>Kabelový žlab 100/50 vč. Podpěr a spojovacího materiálu</t>
  </si>
  <si>
    <t>Pol69</t>
  </si>
  <si>
    <t>Kabelový žlab 50/50 , vč. Podpěr a spojovacího materálu</t>
  </si>
  <si>
    <t>Pol70</t>
  </si>
  <si>
    <t>Trubka pevná PVC D21, vč. úchytek</t>
  </si>
  <si>
    <t>Pol71</t>
  </si>
  <si>
    <t>Trubka ohebná D16</t>
  </si>
  <si>
    <t>Pol72</t>
  </si>
  <si>
    <t>Krabice rozvodná, povrchová, plastová</t>
  </si>
  <si>
    <t>Pol73</t>
  </si>
  <si>
    <t>Svorkovnice šroubovací do 2,5mm</t>
  </si>
  <si>
    <t>Pol74</t>
  </si>
  <si>
    <t>Kabel sdělovací stíněný, jádro CU, izolace PVC, 2x1</t>
  </si>
  <si>
    <t>Pol75</t>
  </si>
  <si>
    <t>Kabel sdělovací stíněný, jádro CU, izolace PVC, 4x1</t>
  </si>
  <si>
    <t>Pol76</t>
  </si>
  <si>
    <t>Kabel datový stíněný, jádro CU, izolace PVC, 2x2x0,8</t>
  </si>
  <si>
    <t>Pol77</t>
  </si>
  <si>
    <t>Kabel silnoproudý, jádro CU, izolace PVC 3x1,5</t>
  </si>
  <si>
    <t>Pol78</t>
  </si>
  <si>
    <t>Kabel silnoproudý, jádro CU, izolace PVC 5x1,5</t>
  </si>
  <si>
    <t>Pol79</t>
  </si>
  <si>
    <t>Kabel silnoproudý, jádro CU, izolace PVC 3x2,5</t>
  </si>
  <si>
    <t>Pol80</t>
  </si>
  <si>
    <t>Podružný pomocný materiál, železné konstrukce, držáky, hmoždinky…)</t>
  </si>
  <si>
    <t>D5</t>
  </si>
  <si>
    <t>Elektromontážní práce</t>
  </si>
  <si>
    <t>Pol81</t>
  </si>
  <si>
    <t>Pol82</t>
  </si>
  <si>
    <t>Pol83</t>
  </si>
  <si>
    <t>Pol84</t>
  </si>
  <si>
    <t>Pol85</t>
  </si>
  <si>
    <t>Pol86</t>
  </si>
  <si>
    <t>Pol87</t>
  </si>
  <si>
    <t>Pol88</t>
  </si>
  <si>
    <t>Pol89</t>
  </si>
  <si>
    <t>Pol90</t>
  </si>
  <si>
    <t>Pol91</t>
  </si>
  <si>
    <t>Pol92</t>
  </si>
  <si>
    <t>Montáž oceloplechové rozvodnice</t>
  </si>
  <si>
    <t>Pol93</t>
  </si>
  <si>
    <t>Montáž prvků MaR</t>
  </si>
  <si>
    <t>D6</t>
  </si>
  <si>
    <t>Služby</t>
  </si>
  <si>
    <t>Pol94</t>
  </si>
  <si>
    <t>Oživení a uvedení do provozu</t>
  </si>
  <si>
    <t>Pol95</t>
  </si>
  <si>
    <t>Test 1:1</t>
  </si>
  <si>
    <t>Pol96</t>
  </si>
  <si>
    <t>Řízení montáží a koordinace s ostaními profesemi</t>
  </si>
  <si>
    <t>Pol97</t>
  </si>
  <si>
    <t>Uživatelský software pro DDC regulátor - parametrizace</t>
  </si>
  <si>
    <t>Pol98</t>
  </si>
  <si>
    <t>Uživatelský software pro DDC regulátor - parametrizace KNX</t>
  </si>
  <si>
    <t>Pol99</t>
  </si>
  <si>
    <t>Uživatelský software pro webserver - parametrizace</t>
  </si>
  <si>
    <t>Pol100</t>
  </si>
  <si>
    <t>Zaučení obsluhy</t>
  </si>
  <si>
    <t>Pol101</t>
  </si>
  <si>
    <t>Zakreslení výrobní dokumentace rozváděče</t>
  </si>
  <si>
    <t>Pol102</t>
  </si>
  <si>
    <t>Zakreslení skutečného stavu</t>
  </si>
  <si>
    <t>Pol103</t>
  </si>
  <si>
    <t>Revize elektro</t>
  </si>
  <si>
    <t>Pol104</t>
  </si>
  <si>
    <t>Doprava, zařízení staveniště, VRN…</t>
  </si>
  <si>
    <t>D1.4e - Technika prostředí budov - zdravotně technické instalace</t>
  </si>
  <si>
    <t>D1 - HSV HLOUBENÉ VYKOPÁVKY</t>
  </si>
  <si>
    <t>D2 - HSV PŘEMÍSTĚNÍ VÝKOPKU/SUTI</t>
  </si>
  <si>
    <t>D3 - HSV KONSTRUKCE ZE ZEMIN/ULOŽENÍ SUTI</t>
  </si>
  <si>
    <t>D4 - HSV PODKLADNÍ A VEDLEJŠÍ KONSTRUKCE</t>
  </si>
  <si>
    <t>D5 - PSV KANALIZACE</t>
  </si>
  <si>
    <t>D6 - PSV VODOVOD</t>
  </si>
  <si>
    <t>D7 - PSV STROJNÍ VYBAVENÍ</t>
  </si>
  <si>
    <t>D8 - PSV ZAŘIZOVACÍ PŘEDMĚTY</t>
  </si>
  <si>
    <t>D9 - PSV TEPELNÉ IZOLACE</t>
  </si>
  <si>
    <t>D10 - PSV KOVOVÉ KONSTRUKCE</t>
  </si>
  <si>
    <t>HSV HLOUBENÉ VYKOPÁVKY</t>
  </si>
  <si>
    <t>Pol105</t>
  </si>
  <si>
    <t>HLOUB RÝH A ŠACHET V HOR 1-4 DO 100 M3</t>
  </si>
  <si>
    <t>M3</t>
  </si>
  <si>
    <t>Pol106</t>
  </si>
  <si>
    <t>PŘÍPLATEK ZA LEPIVOST</t>
  </si>
  <si>
    <t>HSV PŘEMÍSTĚNÍ VÝKOPKU/SUTI</t>
  </si>
  <si>
    <t>Pol108</t>
  </si>
  <si>
    <t>SVISLÉ PŘEMÍSTĚ VÝKOPKU DO 2 M</t>
  </si>
  <si>
    <t>Pol109</t>
  </si>
  <si>
    <t>VODOROVNÉ PŘEMÍSTĚNÍ VÝKOPKU</t>
  </si>
  <si>
    <t>TUNA</t>
  </si>
  <si>
    <t>Pol110</t>
  </si>
  <si>
    <t>NAKLÁDÁNÍ VÝKOPKU HOR 1-4</t>
  </si>
  <si>
    <t>HSV KONSTRUKCE ZE ZEMIN/ULOŽENÍ SUTI</t>
  </si>
  <si>
    <t>Pol112</t>
  </si>
  <si>
    <t>ZÁSYP A ZHUTNĚNÍ JAM RÝH ŠACHET</t>
  </si>
  <si>
    <t>Pol113</t>
  </si>
  <si>
    <t>OBSYP A ZÁSYP POTRUBÍ  BEZ PROHOZENÍ</t>
  </si>
  <si>
    <t>Pol114</t>
  </si>
  <si>
    <t>ZÁSYP PÍSEK FRAKCE 0-8</t>
  </si>
  <si>
    <t>Pol115</t>
  </si>
  <si>
    <t>ZÁSYP ŠTĚRK FRAKCE 16-32</t>
  </si>
  <si>
    <t>Pol116</t>
  </si>
  <si>
    <t>ULOŽENÍ ZEMINY NA SKLÁDKU</t>
  </si>
  <si>
    <t>HSV PODKLADNÍ A VEDLEJŠÍ KONSTRUKCE</t>
  </si>
  <si>
    <t>Pol118</t>
  </si>
  <si>
    <t>LOŽE POD POTRUBÍ A OBJEKTY Z PÍSKU 0-8</t>
  </si>
  <si>
    <t>PSV KANALIZACE</t>
  </si>
  <si>
    <t>Pol120</t>
  </si>
  <si>
    <t>MONTÁŽ POTRUBÍ Z PLASTOVÝCH HRDLOVÝCH TRUB DO D 75</t>
  </si>
  <si>
    <t>METR</t>
  </si>
  <si>
    <t>Pol121</t>
  </si>
  <si>
    <t>MONTÁŽ POTRUBÍ Z PLASTOVÝCH HRDLOVÝCH TRUB DO D 150</t>
  </si>
  <si>
    <t>Pol122</t>
  </si>
  <si>
    <t>POTRUBÍ PPs HRDLOVÉ ODPADNÍ D  75 - HT VČ TVAROVEK</t>
  </si>
  <si>
    <t>Pol123</t>
  </si>
  <si>
    <t>POTRUBÍ PPs HRDLOVÉ ODPADNÍ D 110 - HT VČ TVAROVEK</t>
  </si>
  <si>
    <t>Pol124</t>
  </si>
  <si>
    <t>POTRUBÍ PPs HRDLOVÉ DEŠŤOVÉ D 110 - HT VČ TVAROVEK</t>
  </si>
  <si>
    <t>Pol125</t>
  </si>
  <si>
    <t>MONTÁŽ POTRUBÍ Z PLASTOVÝCH HRDLOVÝCH TRUB DO D 250</t>
  </si>
  <si>
    <t>Pol126</t>
  </si>
  <si>
    <t>POTRUBÍ PVC SN4 HRDLOVÉ D 110  VČ TVAROVEK</t>
  </si>
  <si>
    <t>Pol127</t>
  </si>
  <si>
    <t>POTRUBÍ PVC SN4 HRDLOVÉ D 125  VČ TVAROVEK</t>
  </si>
  <si>
    <t>Pol128</t>
  </si>
  <si>
    <t>POTRUBÍ PVC SN4 HRDLOVÉ D 160  VČ TVAROVEK</t>
  </si>
  <si>
    <t>Pol129</t>
  </si>
  <si>
    <t>MONTÁŽ PROTIPOŽÁRNÍCH PRŮCHODEK</t>
  </si>
  <si>
    <t>KUS</t>
  </si>
  <si>
    <t>Pol130</t>
  </si>
  <si>
    <t>POŽÁRNÍ MANŽETA RS 10  75 -30</t>
  </si>
  <si>
    <t>Pol131</t>
  </si>
  <si>
    <t>MONTÁŽ POTRUBÍ Z PLASTOVÝCH TRUB SVAŘOVANÝCH DO D 63</t>
  </si>
  <si>
    <t>Pol132</t>
  </si>
  <si>
    <t>POTRUBÍ PPR TYP 3 VČETNĚ TVAROVEK  D 32</t>
  </si>
  <si>
    <t>Pol133</t>
  </si>
  <si>
    <t>POTRUBÍ PPR TYP 3 VČETNĚ TVAROVEK  D 50</t>
  </si>
  <si>
    <t>Pol134</t>
  </si>
  <si>
    <t>ŽLAB POZINKOVANÝ PRO TRUBKU D 32 MM</t>
  </si>
  <si>
    <t>Pol135</t>
  </si>
  <si>
    <t>ŽLAB POZINKOVANÝ PRO TRUBKU D 50 MM</t>
  </si>
  <si>
    <t>Pol136</t>
  </si>
  <si>
    <t>MONTÁŽ POTRUBÍ Z PLASTOVÝCH TRUB DO D 50</t>
  </si>
  <si>
    <t>Pol137</t>
  </si>
  <si>
    <t>POTRUBÍ PPs HRDLOVÉ ODPADNÍ D  32 - HT VČ TVAROVEK</t>
  </si>
  <si>
    <t>Pol138</t>
  </si>
  <si>
    <t>POTRUBÍ PPs HRDLOVÉ ODPADNÍ D  40 - HT VČ TVAROVEK</t>
  </si>
  <si>
    <t>Pol139</t>
  </si>
  <si>
    <t>POTRUBÍ PPs HRDLOVÉ ODPADNÍ D  50 - HT VČ TVAROVEK</t>
  </si>
  <si>
    <t>Pol140</t>
  </si>
  <si>
    <t>VYVEDENÍ KANALIZAČNÍCH VÝPUSTEK DO D 63</t>
  </si>
  <si>
    <t>Pol141</t>
  </si>
  <si>
    <t>VYVEDENÍ KANALIZAČNÍCH VÝPUSTEK DO D 110</t>
  </si>
  <si>
    <t>Pol142</t>
  </si>
  <si>
    <t>NAPOJENÍ VZT JEDNOTKY/KAZETY NA ODVOD KONDENZÁTU</t>
  </si>
  <si>
    <t>Pol143</t>
  </si>
  <si>
    <t>HL 30.2 PŘECHODOVÝ KUS DN 32X1/2"</t>
  </si>
  <si>
    <t>Pol144</t>
  </si>
  <si>
    <t>MONTÁŽ UZÁVĚREK ZÁPACH PODLAHOVÝCH A ZPĚTNÝCH KLAPEK</t>
  </si>
  <si>
    <t>Pol145</t>
  </si>
  <si>
    <t>HL 83.M IZOLAČNÍ SOUPRAVA S FÓLIÍ MONTAPLAST B PRO STĚRKU</t>
  </si>
  <si>
    <t>Pol146</t>
  </si>
  <si>
    <t>HL 510N VPUST PODLAHOVÁ 140X140</t>
  </si>
  <si>
    <t>Pol147</t>
  </si>
  <si>
    <t>MONTÁŽ VTOKŮ STŘEŠNÍCH PLASTOVÝCH + NÁSTAVCŮ</t>
  </si>
  <si>
    <t>Pol148</t>
  </si>
  <si>
    <t>HL 62.1/100  STŘEŠNÍ VTOK DN 100 + EL.</t>
  </si>
  <si>
    <t>Pol149</t>
  </si>
  <si>
    <t>MONTÁŽ HLAVIC VENTILAČNÍCH PLASTOVÝCH</t>
  </si>
  <si>
    <t>Pol150</t>
  </si>
  <si>
    <t>HL 807 PP VENTILAČNÍ SOUPRAVA DN  70</t>
  </si>
  <si>
    <t>Pol151</t>
  </si>
  <si>
    <t>HL 810 PP VENTILAČNÍ SOUPRAVA DN 100</t>
  </si>
  <si>
    <t>Pol152</t>
  </si>
  <si>
    <t>ZKOUŠKA KANALIZACE VODOU</t>
  </si>
  <si>
    <t>PSV VODOVOD</t>
  </si>
  <si>
    <t>Pol154</t>
  </si>
  <si>
    <t>MONTÁŽ POTRUBÍ S LISOVANÝMI SPOJI DO D 26</t>
  </si>
  <si>
    <t>Pol155</t>
  </si>
  <si>
    <t>MONTÁŽ POTRUBÍ S LISOVANÝMI SPOJI DO D 45</t>
  </si>
  <si>
    <t>Pol156</t>
  </si>
  <si>
    <t>MCLP VÍCEVRSTVÉ PEX-AL POTRUBÍ VČETNĚ UCHYCENÍ A TVAROVEK LISOVANÉ D16</t>
  </si>
  <si>
    <t>Pol157</t>
  </si>
  <si>
    <t>MCLP VÍCEVRSTVÉ PEX-AL POTRUBÍ VČETNĚ UCHYCENÍ A TVAROVEK LISOVANÉ D20</t>
  </si>
  <si>
    <t>Pol158</t>
  </si>
  <si>
    <t>MCLP VÍCEVRSTVÉ PEX-AL POTRUBÍ VČETNĚ UCHYCENÍ A TVAROVEK LISOVANÉ D25</t>
  </si>
  <si>
    <t>Pol159</t>
  </si>
  <si>
    <t>MCLP VÍCEVRSTVÉ PEX-AL POTRUBÍ VČETNĚ UCHYCENÍ A TVAROVEK LISOVANÉ D32</t>
  </si>
  <si>
    <t>Pol160</t>
  </si>
  <si>
    <t>VYVEDENÍ UPEVNĚNÍ VÝPUSTEK DO DN 50</t>
  </si>
  <si>
    <t>Pol161</t>
  </si>
  <si>
    <t>MONTÁŽ VODOVODNÍCH ARMATUR S 1 ZÁVITEM 1/2"</t>
  </si>
  <si>
    <t>Pol162</t>
  </si>
  <si>
    <t>MONTÁŽ VODOVODNÍCH ARMATUR S 1 ZÁVITEM 3/4"</t>
  </si>
  <si>
    <t>Pol163</t>
  </si>
  <si>
    <t>KOHOUT KULOVÝ  R608 VYPOUŠTĚCÍ 1/2"</t>
  </si>
  <si>
    <t>Pol164</t>
  </si>
  <si>
    <t>VENTIL POJISTNÝ DUCO G 3/4"x1"  6-10 BAR</t>
  </si>
  <si>
    <t>Pol165</t>
  </si>
  <si>
    <t>MONTÁŽ VODOVODNÍCH ARMATUR SE 2 ZÁVITY 1/2"</t>
  </si>
  <si>
    <t>Pol166</t>
  </si>
  <si>
    <t>MONTÁŽ VODOVODNÍCH ARMATUR SE 2 ZÁVITY 3/4"</t>
  </si>
  <si>
    <t>Pol167</t>
  </si>
  <si>
    <t>MONTÁŽ VODOVODNÍCH ARMATUR SE 2 ZÁVITY 1"</t>
  </si>
  <si>
    <t>Pol168</t>
  </si>
  <si>
    <t>ŠROUBENÍ MOSAZNÉ 1/2" 37 MM</t>
  </si>
  <si>
    <t>Pol169</t>
  </si>
  <si>
    <t>ŠROUBENÍ MOSAZNÉ 3/4" 46 MM</t>
  </si>
  <si>
    <t>Pol170</t>
  </si>
  <si>
    <t>ŠROUBENÍ MOSAZNÉ 1" 46,5 MM</t>
  </si>
  <si>
    <t>Pol171</t>
  </si>
  <si>
    <t>KOHOUT KULOVÝ  R250D 1/2"</t>
  </si>
  <si>
    <t>Pol172</t>
  </si>
  <si>
    <t>KOHOUT KULOVÝ  R250D 3/4"</t>
  </si>
  <si>
    <t>Pol173</t>
  </si>
  <si>
    <t>KOHOUT KULOVÝ  R250D 1"</t>
  </si>
  <si>
    <t>Pol174</t>
  </si>
  <si>
    <t>KOHOUT KULOVÝ  R250DS 1"</t>
  </si>
  <si>
    <t>Pol175</t>
  </si>
  <si>
    <t>KOHOUT KULOVÝ  R254D MOTÝL VNĚJŠÍ-VNITŘNÍ 1/2"</t>
  </si>
  <si>
    <t>Pol176</t>
  </si>
  <si>
    <t>ZPĚTNÁ KLAPKA N5 1/2"</t>
  </si>
  <si>
    <t>Pol177</t>
  </si>
  <si>
    <t>ZPĚTNÁ KLAPKA N5 1"</t>
  </si>
  <si>
    <t>Pol178</t>
  </si>
  <si>
    <t>FILTR R74A 1/2"</t>
  </si>
  <si>
    <t>Pol179</t>
  </si>
  <si>
    <t>TLAKOVÁ ZKOUŠKA VODOVODNÍHO POTRUBÍ 50</t>
  </si>
  <si>
    <t>Pol180</t>
  </si>
  <si>
    <t>PROPLACH A DEZINFEKCE POTRUBÍ DO DN 100</t>
  </si>
  <si>
    <t>D7</t>
  </si>
  <si>
    <t>PSV STROJNÍ VYBAVENÍ</t>
  </si>
  <si>
    <t>Pol182</t>
  </si>
  <si>
    <t>MONTÁŽ ČERPADEL PONORNÝCH KALOVÝCH</t>
  </si>
  <si>
    <t>Pol183</t>
  </si>
  <si>
    <t>ČERPADLO PONORNÉ KALOVÉ S INTEGROVANÝM PLOVÁKEM</t>
  </si>
  <si>
    <t>Pol184</t>
  </si>
  <si>
    <t>MONTÁŽ TLAKOVÝCH NÁDRŽÍ</t>
  </si>
  <si>
    <t>Pol185</t>
  </si>
  <si>
    <t>TL PRŮTOČNÁ EX NÁD 12L 10 BAR 7308200</t>
  </si>
  <si>
    <t>Pol186</t>
  </si>
  <si>
    <t>PRŮTOČNÁ A UZAVÍRACÍ ARMATURA S VYPOUŠTĚNÍM 3/4" 9116799</t>
  </si>
  <si>
    <t>Pol187</t>
  </si>
  <si>
    <t>REFLEX DRŽÁK S PÁSKEM KS 8-25 9200140</t>
  </si>
  <si>
    <t>Pol188</t>
  </si>
  <si>
    <t>MONTÁŽ ČERPADEL OBĚHOVÝCH TUV</t>
  </si>
  <si>
    <t>Pol189</t>
  </si>
  <si>
    <t>ŠROUBENÍ K ČERPADLU G 1/2"</t>
  </si>
  <si>
    <t>Pol190</t>
  </si>
  <si>
    <t>ČERPADLO OBĚHOVÉ 230V 4.5 W, 0.9 M</t>
  </si>
  <si>
    <t>D8</t>
  </si>
  <si>
    <t>PSV ZAŘIZOVACÍ PŘEDMĚTY</t>
  </si>
  <si>
    <t>Pol192</t>
  </si>
  <si>
    <t>MONTÁŽ SPLACHOVACÍCH NÁDRŽÍ PRO ZÁVĚSNÉ KLOZETY/VÝLEVKY</t>
  </si>
  <si>
    <t>Pol193</t>
  </si>
  <si>
    <t>MONTÁŽ BEZDOTYKOVÉHO OVLÁDÁNÍ PISOÁRU/KLOZETU</t>
  </si>
  <si>
    <t>Pol194</t>
  </si>
  <si>
    <t>INSTALAČNÍ PRVEK ZÁVĚSNÍHO WC DO LEHKÝCH KONSTRKCÍ VÝŠKA 1100 OVLÁDÁNÍ ZEPŘEDU</t>
  </si>
  <si>
    <t>Pol195</t>
  </si>
  <si>
    <t>INSTALAČNÍ PRVEK ZÁVĚSNÍHO WC DO LEHKÝCH KONSTRKCÍ VÝŠKA 1100 PRO TP</t>
  </si>
  <si>
    <t>Pol196</t>
  </si>
  <si>
    <t>OVLÁDACÍ DESKA BÍLÁ PLASTOVÁ</t>
  </si>
  <si>
    <t>Pol197</t>
  </si>
  <si>
    <t>KRYCÍ DESKA BÍLÁ + PNEUMATICKÉ OVLÁDÁNÍ POD OMÍTKU</t>
  </si>
  <si>
    <t>Pol198</t>
  </si>
  <si>
    <t>VÝLEVKA MIRA PODOMÍTKOVÝ MODUL 8.9360.7.000.000.1 S TLAČÍTKEM</t>
  </si>
  <si>
    <t>Pol199</t>
  </si>
  <si>
    <t>BEZDOTYKOVÉ OVLÁDÁNÍ PISOÁRU SANELA SLP 06K</t>
  </si>
  <si>
    <t>Pol200</t>
  </si>
  <si>
    <t>NAPÁJECÍ ZDROJ SLZ 01/Z</t>
  </si>
  <si>
    <t>Pol201</t>
  </si>
  <si>
    <t>MONTÁŽ KLOZETOVÝCH MÍS NORMÁLNÍCH/NÁSTĚNNÝCH</t>
  </si>
  <si>
    <t>Pol202</t>
  </si>
  <si>
    <t>KLOZET ZÁVĚSNÝ 360X520 BÍLÝ S HLUBOKÝM SPLACHOVÁNÍM</t>
  </si>
  <si>
    <t>Pol203</t>
  </si>
  <si>
    <t>KLOZET ZÁVĚSNÝ 355X700 BÍLÝ S HLUBOKÝM SPLACHOVÁNÍM PRO TP</t>
  </si>
  <si>
    <t>Pol204</t>
  </si>
  <si>
    <t>TLUMÍCÍ PODLOŽKA POD ZÁVĚSNÝ KLOZET/BIDET</t>
  </si>
  <si>
    <t>Pol205</t>
  </si>
  <si>
    <t>SEDÁTKO  PRO TP</t>
  </si>
  <si>
    <t>Pol206</t>
  </si>
  <si>
    <t>SEDÁTKO  KOVOVÉ KLOUBY</t>
  </si>
  <si>
    <t>Pol207</t>
  </si>
  <si>
    <t>MONTÁŽ PISOÁROVÝCH ZÁCHODKŮ</t>
  </si>
  <si>
    <t>Pol208</t>
  </si>
  <si>
    <t>PISOÁR BEZVODÝ BÍLÝ NAPOJENÝ NA ODPAD BEZ PŘÍVODU VODY (ZÁRUKA 5 LET NA FUNKCI)</t>
  </si>
  <si>
    <t>Pol209</t>
  </si>
  <si>
    <t>DĚLÍCÍ STĚNA KERAM MEZI PISOÁRY</t>
  </si>
  <si>
    <t>Pol210</t>
  </si>
  <si>
    <t>PISOÁROVÝ SIFON FONDO A99021</t>
  </si>
  <si>
    <t>Pol211</t>
  </si>
  <si>
    <t>MONTÁŽ UMYVADEL SE SIFONEM NA KOTEV ŠROUBY</t>
  </si>
  <si>
    <t>Pol212</t>
  </si>
  <si>
    <t>MONTÁŽ UMYVADEL SE SIFONEM VESTAVNÝCH</t>
  </si>
  <si>
    <t>Pol213</t>
  </si>
  <si>
    <t>UMYVADLO BÍLÉ S OTVOREM PRO BATERII 550X550 PRO TP</t>
  </si>
  <si>
    <t>Pol214</t>
  </si>
  <si>
    <t>UMYVADLO ZÁPUSTNÉ 55/70 CM BÍLÉ OBDÉLNÍKOVÉ</t>
  </si>
  <si>
    <t>Pol215</t>
  </si>
  <si>
    <t>ODTOKOVÁ SOUPRAVA CHROMOVÁ 521323 PRO UMYVADLA TP</t>
  </si>
  <si>
    <t>Pol216</t>
  </si>
  <si>
    <t>HL 15.1 PP ODPADOVÝ VENTIL G 5/4" PRO UMYVADLA - ŠROUB 60 MM</t>
  </si>
  <si>
    <t>Pol217</t>
  </si>
  <si>
    <t>UMYVADLOVÝ SIFON CHROM</t>
  </si>
  <si>
    <t>Pol218</t>
  </si>
  <si>
    <t>MONTÁŽ STĚN A SPRCHOVÝCH KOUTŮ</t>
  </si>
  <si>
    <t>Pol219</t>
  </si>
  <si>
    <t>SPRCHOVÁ ZÁSTĚNA  DO NIKY 110/200 SKELNĚNÁ TL 6 MM</t>
  </si>
  <si>
    <t>Pol220</t>
  </si>
  <si>
    <t>MONTÁŽ DŘEZŮ V KUCHYŇSKÉ SESTAVĚ</t>
  </si>
  <si>
    <t>Pol221</t>
  </si>
  <si>
    <t>HL 100G50 PP SIFON 50</t>
  </si>
  <si>
    <t>Pol222</t>
  </si>
  <si>
    <t>MONTÁŽ VÝLEVEK</t>
  </si>
  <si>
    <t>Pol223</t>
  </si>
  <si>
    <t>VÝLEVKA KERAMICKÁ S MŘÍŽKOU NÁSTĚNNÁ PRO PODOMÍTKOVÝ SPLACHOVAČ</t>
  </si>
  <si>
    <t>Pol224</t>
  </si>
  <si>
    <t>MONTÁŽ VENTILŮ NÁSTĚNNÝCH G 1/2"</t>
  </si>
  <si>
    <t>Pol225</t>
  </si>
  <si>
    <t>MONTÁŽ VENTILŮ ROHOVÝCH G 1/2"</t>
  </si>
  <si>
    <t>Pol226</t>
  </si>
  <si>
    <t>VENTIL PRAČKOVÝ ZAJIŠTĚNÝ PROTI ZP TOKU CHROM VRŠEK S MAZIVOVOU KOMOROU</t>
  </si>
  <si>
    <t>Pol227</t>
  </si>
  <si>
    <t>VENTIL ROHOVÝ G 1/2"</t>
  </si>
  <si>
    <t>Pol228</t>
  </si>
  <si>
    <t>PRODLOUŽENÍ T 216 X G 1/2X100</t>
  </si>
  <si>
    <t>Pol229</t>
  </si>
  <si>
    <t>MONTÁŽ BATERIÍ NÁSTĚNNÝCH</t>
  </si>
  <si>
    <t>Pol230</t>
  </si>
  <si>
    <t>MONTÁŽ BATERIÍ STOJÁNKOVÝCH/DÁVKOVAČŮ STOJÁNKOVÝCH</t>
  </si>
  <si>
    <t>Pol231</t>
  </si>
  <si>
    <t>MONTÁŽ BEZDOTYKOVÝCH BATERIÍ UMYVADLOVÝCH/DŘEZOVÝCH</t>
  </si>
  <si>
    <t>Pol232</t>
  </si>
  <si>
    <t>MONTÁŽ BATERIÍ SPRCHOVÝCH</t>
  </si>
  <si>
    <t>Pol233</t>
  </si>
  <si>
    <t>MONTÁŽ SPRCHOVÝCH SETŮ BEZ BATERIE</t>
  </si>
  <si>
    <t>Pol234</t>
  </si>
  <si>
    <t>BATERIE UMYVADLOVÁ STOJÁNKOVÁ CHROM S OVL ODTOKU A SILK MOVE KERAM KARTUŠÍ</t>
  </si>
  <si>
    <t>Pol235</t>
  </si>
  <si>
    <t>BATERIE DŘEZOVÁ STOJÁNKOVÁ CHROM A SILK MOVE KERAM KARTUŠÍ</t>
  </si>
  <si>
    <t>Pol236</t>
  </si>
  <si>
    <t>BATERIE DŘEZOVÁ NÁSTĚNNÁ CHROM A SILK MOVE KERAM KARTUŠÍ</t>
  </si>
  <si>
    <t>Pol237</t>
  </si>
  <si>
    <t>BATERIE SPRCHOVÁ NÁSTĚNNÁ CHROM A SILK MOVE KERAM KARTUŠÍ</t>
  </si>
  <si>
    <t>Pol238</t>
  </si>
  <si>
    <t>SPRCHOVÁ SESTAVA CHROM S TYČÍ A POSUVNÝM DRŽÁKEM</t>
  </si>
  <si>
    <t>Pol239</t>
  </si>
  <si>
    <t>IR BATERIE 36324000 SE SMĚŠOVÁNÍM + TRAFO, PRŮTOK 5L/MIN</t>
  </si>
  <si>
    <t>Pol240</t>
  </si>
  <si>
    <t>MONTÁŽ ZÁPACHOVÝCH UZÁVĚREK A ODP PRVKŮ</t>
  </si>
  <si>
    <t>Pol241</t>
  </si>
  <si>
    <t>HL 136N PP SIFON PRO ODVOD KONDENZÁTU D32/DN 40</t>
  </si>
  <si>
    <t>Pol242</t>
  </si>
  <si>
    <t>HL 405ECO PE SIFON PRAČKOVÝ DN 40/50 S PŘÍPOJEM VODY</t>
  </si>
  <si>
    <t>D9</t>
  </si>
  <si>
    <t>PSV TEPELNÉ IZOLACE</t>
  </si>
  <si>
    <t>Pol244</t>
  </si>
  <si>
    <t>MONTÁŽ IZOLACE Z LEHČENÝCH HMOT DO D 25 MM</t>
  </si>
  <si>
    <t>Pol245</t>
  </si>
  <si>
    <t>MONTÁŽ IZOLACE Z LEHČENÝCH HMOT DO D 63 MM</t>
  </si>
  <si>
    <t>Pol246</t>
  </si>
  <si>
    <t>MONTÁŽ IZOLACE KANALIZACE Z LEHČENÝCH HMOT DO D 120 MM</t>
  </si>
  <si>
    <t>Pol247</t>
  </si>
  <si>
    <t>SILIKONOVÁNÍ SPAR ZAŘIZOVACÍCH PŘEDMĚTŮ</t>
  </si>
  <si>
    <t>Pol248</t>
  </si>
  <si>
    <t>SILIKONOVÝ TMEL S PROTIPLÍSŇOVOU ÚPRAVOU, BARVA DLE ZP</t>
  </si>
  <si>
    <t>Pol249</t>
  </si>
  <si>
    <t>TMELENÍ POŽÁRNÍCH PROSTUPŮ</t>
  </si>
  <si>
    <t>Pol250</t>
  </si>
  <si>
    <t>POŽÁRNĚ OCHRANNÝ TMEL KARTUŠ 310 ML</t>
  </si>
  <si>
    <t>Pol251</t>
  </si>
  <si>
    <t>IZOLACE TRUBEK DN/T 32/6 Z PĚNĚNÉHO PE</t>
  </si>
  <si>
    <t>Pol252</t>
  </si>
  <si>
    <t>IZOLACE TRUBEK DN/T 18/9 Z PĚNĚNÉHO PE</t>
  </si>
  <si>
    <t>Pol253</t>
  </si>
  <si>
    <t>IZOLACE TRUBEK DN/T 22/9 Z PĚNĚNÉHO PE</t>
  </si>
  <si>
    <t>Pol254</t>
  </si>
  <si>
    <t>IZOLACE TRUBEK DN/T 25/9 Z PĚNĚNÉHO PE</t>
  </si>
  <si>
    <t>Pol255</t>
  </si>
  <si>
    <t>IZOLACE TRUBEK DN/T 32/9 Z PĚNĚNÉHO PE</t>
  </si>
  <si>
    <t>Pol256</t>
  </si>
  <si>
    <t>IZOLACE TRUBEK DN/T 52/9 Z PĚNĚNÉHO PE</t>
  </si>
  <si>
    <t>Pol257</t>
  </si>
  <si>
    <t>IZOLACE TRUBEK DN/T 18/20 Z PĚNĚNÉHO PE</t>
  </si>
  <si>
    <t>Pol258</t>
  </si>
  <si>
    <t>IZOLACE TRUBEK DN/T 22/20 Z PĚNĚNÉHO PE</t>
  </si>
  <si>
    <t>Pol259</t>
  </si>
  <si>
    <t>IZOLACE TRUBEK DN/T 25/20 Z PĚNĚNÉHO PE</t>
  </si>
  <si>
    <t>Pol260</t>
  </si>
  <si>
    <t>PE NÁVLEKY PRO KANALIZACI TL 5 mm AR 100</t>
  </si>
  <si>
    <t>Pol261</t>
  </si>
  <si>
    <t>LEPIDLO 1 L</t>
  </si>
  <si>
    <t>LITR</t>
  </si>
  <si>
    <t>Pol262</t>
  </si>
  <si>
    <t>LEPIDLO NA PĚNĚNÝ POLYETYLEN 80G</t>
  </si>
  <si>
    <t>Pol263</t>
  </si>
  <si>
    <t>PÁSKA SAMOLEPÍCÍ AL (50 M)</t>
  </si>
  <si>
    <t>Pol264</t>
  </si>
  <si>
    <t>SPONKA PLASTOVÁ K IZOLACI TRUBEK</t>
  </si>
  <si>
    <t>D10</t>
  </si>
  <si>
    <t>PSV KOVOVÉ KONSTRUKCE</t>
  </si>
  <si>
    <t>Pol266</t>
  </si>
  <si>
    <t>MONTÁŽ ATYP KOV KCÍ DO 5 KG</t>
  </si>
  <si>
    <t>KG</t>
  </si>
  <si>
    <t>Pol267</t>
  </si>
  <si>
    <t>OBJÍMKA S PRYŽÍ 1" M8  31-38</t>
  </si>
  <si>
    <t>Pol268</t>
  </si>
  <si>
    <t>OBJÍMKA S PRYŽÍ 6/4" M8  48-53</t>
  </si>
  <si>
    <t>Pol269</t>
  </si>
  <si>
    <t>ZÁVITOVÁ TYČ</t>
  </si>
  <si>
    <t>01 - SO 01 - Objekt terminálu</t>
  </si>
  <si>
    <t>D1 - Dodávka strojů a zařízení,rozvaděče</t>
  </si>
  <si>
    <t>D2 - Montáže dle ceníku C21M</t>
  </si>
  <si>
    <t>D3 - Materiál</t>
  </si>
  <si>
    <t>D4 - Zednické práce dle C801-3 RTS 2014 Bourání, sekání</t>
  </si>
  <si>
    <t>Dodávka strojů a zařízení,rozvaděče</t>
  </si>
  <si>
    <t>Pol271</t>
  </si>
  <si>
    <t>ROZVADĚČ SKŘÍŇOVÝ RH 01 dle TOS Č.1 a výkresu D.1.4.g.15</t>
  </si>
  <si>
    <t>KS</t>
  </si>
  <si>
    <t>Pol272</t>
  </si>
  <si>
    <t>PLASTOVÝ ROZVADĚČ R-TČ dle TOS Č. 2 a výkresu D.1.4.g 16</t>
  </si>
  <si>
    <t>Montáže dle ceníku C21M</t>
  </si>
  <si>
    <t>Pol273</t>
  </si>
  <si>
    <t>MONTAZ ROZVADECE SKRIN-DELENA 200KG</t>
  </si>
  <si>
    <t>Pol274</t>
  </si>
  <si>
    <t>KONSTRUKCE OCEL NOSNA  50 KG</t>
  </si>
  <si>
    <t>Pol275</t>
  </si>
  <si>
    <t>MONTAZ ROZVODNIC CELOPLECH NEBO PLAST DO 200KG</t>
  </si>
  <si>
    <t>Pol276</t>
  </si>
  <si>
    <t>OSAZ HM 10 DO TVR KAM,BETON,ZELBET</t>
  </si>
  <si>
    <t>Pol277</t>
  </si>
  <si>
    <t>SVIT ZAR 1 zdroj PRUM STROPNI ZAVESNE</t>
  </si>
  <si>
    <t>Pol278</t>
  </si>
  <si>
    <t>SVIT ZARIV 1x zdroj BYT STROPNI VESTAVNE</t>
  </si>
  <si>
    <t>Pol279</t>
  </si>
  <si>
    <t>SVIT ZARIV 1x zdroj PRUM STROPNI PRISAZ S KRYTEM</t>
  </si>
  <si>
    <t>Pol280</t>
  </si>
  <si>
    <t>SVIT ZARIV 1x zdroj PRUM STROPNI PRISAZ BEZ KRYTU</t>
  </si>
  <si>
    <t>Pol281</t>
  </si>
  <si>
    <t>OSAZ HM  8 DO TVR KAM,BETON,ZELBET</t>
  </si>
  <si>
    <t>Pol282</t>
  </si>
  <si>
    <t>SPINAC ZAPUSTENY RAZ1 IP20-IP44 sroub. pripojeni</t>
  </si>
  <si>
    <t>Pol283</t>
  </si>
  <si>
    <t>SPINAC NASTENNY RAZ1 IP20-IP44 sroub. pripojeni</t>
  </si>
  <si>
    <t>Pol284</t>
  </si>
  <si>
    <t>SPINAC ZAPUSTENY RAZ5,6 IP20-IP44 sroub. pripojeni</t>
  </si>
  <si>
    <t>Pol285</t>
  </si>
  <si>
    <t>SPINAC ZAPUSTENY RAZ7 IP20-IP44 sroub. pripojeni</t>
  </si>
  <si>
    <t>Pol286</t>
  </si>
  <si>
    <t>SPINAC SPECIALNI SNIMAC POHYBU</t>
  </si>
  <si>
    <t>Pol287</t>
  </si>
  <si>
    <t>ZASUVKA DOMOV,POLOZAP 2P+PE sroub. pripojeni</t>
  </si>
  <si>
    <t>Pol288</t>
  </si>
  <si>
    <t>ZASUVKA DOMOV,NASTEN 2P+PE IP20-44 sroub. pripojeni</t>
  </si>
  <si>
    <t>Pol289</t>
  </si>
  <si>
    <t>ZASUVKA DOMOV,POLOZAP 2P+PE 2XZAPOJ sroub. pripojeni</t>
  </si>
  <si>
    <t>Pol290</t>
  </si>
  <si>
    <t>ZASUVKA PRUM 3P+N+PE 16A IP44 NASTENNA</t>
  </si>
  <si>
    <t>Pol291</t>
  </si>
  <si>
    <t>SVORKA NA POTRUBI BERNARD   CU PAS</t>
  </si>
  <si>
    <t>Pol292</t>
  </si>
  <si>
    <t>KABEL SIL CYKY-CYKYM 750V 3X1,5 PEV</t>
  </si>
  <si>
    <t>Pol293</t>
  </si>
  <si>
    <t>KABEL SIL CYKY-CYKYM 750V 4X1,5 PEV</t>
  </si>
  <si>
    <t>Pol294</t>
  </si>
  <si>
    <t>KABEL SIL CYKY-CYKYM 750V 5X1,5 PEV</t>
  </si>
  <si>
    <t>Pol295</t>
  </si>
  <si>
    <t>KABEL SIL CYKY-CYKYM 750V 7X1,5 PEV</t>
  </si>
  <si>
    <t>Pol296</t>
  </si>
  <si>
    <t>KABEL SIL CYKY-CYKYM 750V 3X2,5 PEV</t>
  </si>
  <si>
    <t>Pol297</t>
  </si>
  <si>
    <t>KABEL SIL CYKY-CYKYM 750V 5X2,5 PEV</t>
  </si>
  <si>
    <t>Pol298</t>
  </si>
  <si>
    <t>KABEL SIL CYKY-CYKYM 750V 5X4   PEV</t>
  </si>
  <si>
    <t>Pol299</t>
  </si>
  <si>
    <t>KABEL SIL CYKY-CYKYM 750V 4X16  PEV</t>
  </si>
  <si>
    <t>Pol300</t>
  </si>
  <si>
    <t>OCHR SPOJ-PRAD,KOUP,CU4-16MM2 PEVNE</t>
  </si>
  <si>
    <t>Pol301</t>
  </si>
  <si>
    <t>VODIC CY   NN,VN  25        PEVNE</t>
  </si>
  <si>
    <t>Pol302</t>
  </si>
  <si>
    <t>UKONC KAB CELOPLAST      4X10</t>
  </si>
  <si>
    <t>Pol303</t>
  </si>
  <si>
    <t>UKONC KAB CELOPLAST      5X4</t>
  </si>
  <si>
    <t>Pol304</t>
  </si>
  <si>
    <t>UKONC KAB CELOPLAST      7X4</t>
  </si>
  <si>
    <t>Pol305</t>
  </si>
  <si>
    <t>UKONC KAB CELOPLAST      4X25</t>
  </si>
  <si>
    <t>Pol306</t>
  </si>
  <si>
    <t>UKONC VODICU-ROZVADEC,ZAP      6</t>
  </si>
  <si>
    <t>Pol307</t>
  </si>
  <si>
    <t>UKONC VODICU-ROZVADEC,ZAP     16</t>
  </si>
  <si>
    <t>Pol308</t>
  </si>
  <si>
    <t>UKONC VODICU-ROZVADEC,ZAP     25</t>
  </si>
  <si>
    <t>Pol309</t>
  </si>
  <si>
    <t>KRABICE PRISTR DO OMITKY</t>
  </si>
  <si>
    <t>Pol310</t>
  </si>
  <si>
    <t>KRABICE ODBOC KO 68 BEZ ZAPOJ</t>
  </si>
  <si>
    <t>Pol311</t>
  </si>
  <si>
    <t>OSAZENI WAGO SVORKY VC ZAP 3X2,5</t>
  </si>
  <si>
    <t>Pol312</t>
  </si>
  <si>
    <t>ROZVODKA KRABIC LIS IZOL ACIDUR do 4mm2</t>
  </si>
  <si>
    <t>Pol313</t>
  </si>
  <si>
    <t>KONSTRUKCE OCEL NOSNA   5 KG</t>
  </si>
  <si>
    <t>Pol314</t>
  </si>
  <si>
    <t>TRUBKA PLAST OHEBNA PEVNE pr. 32MM</t>
  </si>
  <si>
    <t>Pol315</t>
  </si>
  <si>
    <t>TRUBKA PLAST TUHA PEVNE pr. 16MM</t>
  </si>
  <si>
    <t>Pol316</t>
  </si>
  <si>
    <t>TRUBKA PLAST TUHA PEVNE pr. 25MM</t>
  </si>
  <si>
    <t>Pol317</t>
  </si>
  <si>
    <t>TRUBKA PLAST TUHA PEVNE pr. 40MM</t>
  </si>
  <si>
    <t>Pol318</t>
  </si>
  <si>
    <t>LISTA PLAST 20 MM VKLADACI</t>
  </si>
  <si>
    <t>Pol319</t>
  </si>
  <si>
    <t>LISTA PLAST 40 MM VKLADACI</t>
  </si>
  <si>
    <t>Pol320</t>
  </si>
  <si>
    <t>LISTA PLAST 60 MM VKLADACI</t>
  </si>
  <si>
    <t>Pol321</t>
  </si>
  <si>
    <t>LISTA PLAST 80 MM VKLADACI</t>
  </si>
  <si>
    <t>Pol322</t>
  </si>
  <si>
    <t>OSAZ HM 12 DO TVR KAM,BETON,ZELBET</t>
  </si>
  <si>
    <t>Pol323</t>
  </si>
  <si>
    <t>ZLAB KABEL SIRE DO 125 MM VC VIKA</t>
  </si>
  <si>
    <t>Pol324</t>
  </si>
  <si>
    <t>ZLAB KABEL SIRE DO 100 MM VC VIKA</t>
  </si>
  <si>
    <t>Pol325</t>
  </si>
  <si>
    <t>ZLAB KABEL SIRE DO 250 MM VC VIKA</t>
  </si>
  <si>
    <t>Pol326</t>
  </si>
  <si>
    <t>KONSTRUKCE OCEL KLASICKA VSEOBECNE</t>
  </si>
  <si>
    <t>Pol327</t>
  </si>
  <si>
    <t>SVORKA HROMOSV NA POTRUBI D260-700</t>
  </si>
  <si>
    <t>Pol328</t>
  </si>
  <si>
    <t>SVORKA EKVIPOTENC. EPS1</t>
  </si>
  <si>
    <t>Pol329</t>
  </si>
  <si>
    <t>UCPAVKA PROTIPOZAR-PRUCH STENOU-30 CM</t>
  </si>
  <si>
    <t>Pol330</t>
  </si>
  <si>
    <t>UCPAVKA PROTIPOZAR-JEDNODUCHA</t>
  </si>
  <si>
    <t>Pol331</t>
  </si>
  <si>
    <t>UCPAVKA-KABEL DO P21</t>
  </si>
  <si>
    <t>Pol332</t>
  </si>
  <si>
    <t>MONTÁŽNÍ PRÁCE BEZ MATERIÁLU DODÁVANÉHO</t>
  </si>
  <si>
    <t>Pol333</t>
  </si>
  <si>
    <t>ÚČAST PROJEKTANTA NA MONTÁŽI</t>
  </si>
  <si>
    <t>Pol335</t>
  </si>
  <si>
    <t>VOD SVOD FEZN D10,AL10,DU8 +PODPERY</t>
  </si>
  <si>
    <t>Pol336</t>
  </si>
  <si>
    <t>VOD SVOD FEZN D10,AL10,CU8 -BEZ POD</t>
  </si>
  <si>
    <t>Pol337</t>
  </si>
  <si>
    <t>VEDENI UZEM FEZN D 8,10 MM V ZEMI VE MESTE</t>
  </si>
  <si>
    <t>Pol338</t>
  </si>
  <si>
    <t>SVORKA HROMOSVOD 2 SROUBY/SS,SR 03/</t>
  </si>
  <si>
    <t>Pol339</t>
  </si>
  <si>
    <t>SVORKA HROMOSVOD NAD 2 /ST,SJ,ATD/</t>
  </si>
  <si>
    <t>Pol340</t>
  </si>
  <si>
    <t>OCHRANA SPOJŮ ASFALTOVOU ZÁLIVKOU</t>
  </si>
  <si>
    <t>Pol341</t>
  </si>
  <si>
    <t>MONTÁŽE BEZ MATERIÁLU DODÁVANÉHO</t>
  </si>
  <si>
    <t>Pol3411</t>
  </si>
  <si>
    <t>PPV</t>
  </si>
  <si>
    <t>906541977</t>
  </si>
  <si>
    <t>Materiál</t>
  </si>
  <si>
    <t>Pol342</t>
  </si>
  <si>
    <t>PROFIL OCEL.L 40X40X5 pozink 2,97KG/M</t>
  </si>
  <si>
    <t>Pol343</t>
  </si>
  <si>
    <t>HMOZDINKA HM10-POLYAMID</t>
  </si>
  <si>
    <t>Pol344</t>
  </si>
  <si>
    <t>VRUT ZAP.HL. 5X45 DIN97 ZN s prub. drazkou</t>
  </si>
  <si>
    <t>Pol345</t>
  </si>
  <si>
    <t xml:space="preserve">SPIN 3558-A01340,r.1,1So STROJEK </t>
  </si>
  <si>
    <t>Pol346</t>
  </si>
  <si>
    <t xml:space="preserve">KRYT 3558A-A651B r.1,6,7,1/0 </t>
  </si>
  <si>
    <t>Pol347</t>
  </si>
  <si>
    <t xml:space="preserve">RAM 3901A-B10 B 1x bily </t>
  </si>
  <si>
    <t>Pol348</t>
  </si>
  <si>
    <t xml:space="preserve">SPIN 3558N-C01510B r.1 bila IP44 </t>
  </si>
  <si>
    <t>Pol349</t>
  </si>
  <si>
    <t xml:space="preserve">SPIN 3558-A05340,r.5 STROJEK </t>
  </si>
  <si>
    <t>Pol350</t>
  </si>
  <si>
    <t xml:space="preserve">KRYT 3558A-A652B r.5 TANGO </t>
  </si>
  <si>
    <t>Pol351</t>
  </si>
  <si>
    <t xml:space="preserve">SPIN 3558-A06340,r.6,6So STROJEK </t>
  </si>
  <si>
    <t>Pol352</t>
  </si>
  <si>
    <t xml:space="preserve">SPIN 3558-A07340,r.7,7So STROJEK </t>
  </si>
  <si>
    <t>Pol353</t>
  </si>
  <si>
    <t xml:space="preserve">SPIN 3299E-A12100 01B/Lb SENZ.POHYBU triak 180st. </t>
  </si>
  <si>
    <t>Pol354</t>
  </si>
  <si>
    <t xml:space="preserve">ZAS 5518A-A2359B+clonka </t>
  </si>
  <si>
    <t>Pol355</t>
  </si>
  <si>
    <t xml:space="preserve">ZAS 5518N-C02510B bila IP44 </t>
  </si>
  <si>
    <t>Pol356</t>
  </si>
  <si>
    <t xml:space="preserve">ZAS 5512A-2359B DVOJ.+CL.bila </t>
  </si>
  <si>
    <t>Pol357</t>
  </si>
  <si>
    <t xml:space="preserve">ZAS 5592A-A2349R+prep.ochr.2x bordo </t>
  </si>
  <si>
    <t>Pol358</t>
  </si>
  <si>
    <t>ZAS IZS 1653 5P 16A 380V IP44 NASTENNA</t>
  </si>
  <si>
    <t>Pol359</t>
  </si>
  <si>
    <t>SVORKA ZSA 16 BEZ CU PASKY</t>
  </si>
  <si>
    <t>Pol360</t>
  </si>
  <si>
    <t>PASKA CU K ZEM.SVORCE ZS 16 - delka 0,5 m</t>
  </si>
  <si>
    <t>Pol361</t>
  </si>
  <si>
    <t>HMOZDINKA HM8 POLYAMID</t>
  </si>
  <si>
    <t>Pol362</t>
  </si>
  <si>
    <t>VRUT ZAP.HL. 4X40 DIN97 ZN s prub. drazkou</t>
  </si>
  <si>
    <t>Pol363</t>
  </si>
  <si>
    <t>CYKY-O 3X1,5mm2 /A/</t>
  </si>
  <si>
    <t>M</t>
  </si>
  <si>
    <t>Pol364</t>
  </si>
  <si>
    <t>CYKY-J 3X1,5mm2 /C/</t>
  </si>
  <si>
    <t>Pol365</t>
  </si>
  <si>
    <t>CYKY-J 4X1,5mm2 /B/</t>
  </si>
  <si>
    <t>Pol366</t>
  </si>
  <si>
    <t>CYKY-J 5X1,5mm2 /C/</t>
  </si>
  <si>
    <t>Pol367</t>
  </si>
  <si>
    <t>CYKY-J 7X1,5mm2 /C/</t>
  </si>
  <si>
    <t>Pol368</t>
  </si>
  <si>
    <t>CYKY-J 3X2,5mm2 /C/</t>
  </si>
  <si>
    <t>Pol369</t>
  </si>
  <si>
    <t>CYKY-J 5X2,5mm2 /C/</t>
  </si>
  <si>
    <t>Pol370</t>
  </si>
  <si>
    <t>CYKY-J 5X4mm2 /C/</t>
  </si>
  <si>
    <t>Pol371</t>
  </si>
  <si>
    <t>CYKY-J 4X16mm2 /B/</t>
  </si>
  <si>
    <t>Pol372</t>
  </si>
  <si>
    <t>H07V-U 4mm2 Z/ZL (CY)</t>
  </si>
  <si>
    <t>Pol373</t>
  </si>
  <si>
    <t>H07V-U 6mm2 Z/ZL (CY)</t>
  </si>
  <si>
    <t>Pol374</t>
  </si>
  <si>
    <t>H07V-U 16mm2 Z/ZL (CY)</t>
  </si>
  <si>
    <t>Pol375</t>
  </si>
  <si>
    <t>H07V-U 25mm2 Z/ZL (CY)</t>
  </si>
  <si>
    <t>Pol376</t>
  </si>
  <si>
    <t>KRABICE KU68/2-1901 bez vick</t>
  </si>
  <si>
    <t>Pol377</t>
  </si>
  <si>
    <t>KRABICE KU68/2-1902 s vickem</t>
  </si>
  <si>
    <t>Pol378</t>
  </si>
  <si>
    <t>WAGO 273-102 SVORKA 4x1-2,5</t>
  </si>
  <si>
    <t>Pol379</t>
  </si>
  <si>
    <t>ROZVODKA D9125  5X2,5 s uchyt.</t>
  </si>
  <si>
    <t>Pol380</t>
  </si>
  <si>
    <t>TRUBKA 1232 SUPERFLEX OHEB 750N</t>
  </si>
  <si>
    <t>Pol381</t>
  </si>
  <si>
    <t>TRUBKA 8016E FA TUHA PC TERMOPL 1250N</t>
  </si>
  <si>
    <t>Pol382</t>
  </si>
  <si>
    <t>TRUBKA 8025FA PC TUHA TERMOPL 1250N</t>
  </si>
  <si>
    <t>Pol383</t>
  </si>
  <si>
    <t>TRUBKA 8040FA PC TUHA TERMOPL 1250N</t>
  </si>
  <si>
    <t>Pol384</t>
  </si>
  <si>
    <t>PRICHYTKA HF     5316EHF   KB</t>
  </si>
  <si>
    <t>Pol385</t>
  </si>
  <si>
    <t>PRICHYTKA HF     5320HF   KB</t>
  </si>
  <si>
    <t>Pol386</t>
  </si>
  <si>
    <t>PRICHYTKA HF     5340HF   KB</t>
  </si>
  <si>
    <t>Pol387</t>
  </si>
  <si>
    <t>LISTA LHD 20X20 PVC VKLADACI</t>
  </si>
  <si>
    <t>Pol388</t>
  </si>
  <si>
    <t>LISTA LHD 40X20 PVC VKLADACI</t>
  </si>
  <si>
    <t>Pol389</t>
  </si>
  <si>
    <t>LISTA LHD 40X40 PVC VKLADACI</t>
  </si>
  <si>
    <t>Pol390</t>
  </si>
  <si>
    <t>LISTA LH 60X40 PVC VKLADACI</t>
  </si>
  <si>
    <t>Pol391</t>
  </si>
  <si>
    <t>LISTA LH 80x40 PVC VKLADACI</t>
  </si>
  <si>
    <t>Pol392</t>
  </si>
  <si>
    <t>HMOZDINKA HM12-POLYAMID</t>
  </si>
  <si>
    <t>Pol393</t>
  </si>
  <si>
    <t>VRUT 6HR.8X40 DIN571 ZN</t>
  </si>
  <si>
    <t>Pol394</t>
  </si>
  <si>
    <t>ZLAB NKZIN 50X125X0.70 S nederovany s int. spojkou</t>
  </si>
  <si>
    <t>Pol395</t>
  </si>
  <si>
    <t>VIKO ZLABU NV 125 Kopos</t>
  </si>
  <si>
    <t>Pol396</t>
  </si>
  <si>
    <t xml:space="preserve">SROUB MAT NSMP 6x10  PRO ZLABY </t>
  </si>
  <si>
    <t>Pol397</t>
  </si>
  <si>
    <t xml:space="preserve">ZLAB NKZIN 50X62X0.70 S nederovany s int. spojkou </t>
  </si>
  <si>
    <t>346</t>
  </si>
  <si>
    <t>Pol398</t>
  </si>
  <si>
    <t xml:space="preserve">PODPERA NPS62 NA STENU </t>
  </si>
  <si>
    <t>348</t>
  </si>
  <si>
    <t>Pol399</t>
  </si>
  <si>
    <t xml:space="preserve">VIKO ZLABU NV 62 </t>
  </si>
  <si>
    <t>350</t>
  </si>
  <si>
    <t>Pol400</t>
  </si>
  <si>
    <t xml:space="preserve">UCHYT VIKA VU </t>
  </si>
  <si>
    <t>352</t>
  </si>
  <si>
    <t>354</t>
  </si>
  <si>
    <t>Pol401</t>
  </si>
  <si>
    <t xml:space="preserve">ZLAB NKZIN 50X250X1.00 S nederovany s int. spojkou </t>
  </si>
  <si>
    <t>356</t>
  </si>
  <si>
    <t>Pol402</t>
  </si>
  <si>
    <t xml:space="preserve">PODPERA NPS250 NA STENU </t>
  </si>
  <si>
    <t>358</t>
  </si>
  <si>
    <t>Pol403</t>
  </si>
  <si>
    <t xml:space="preserve">VIKO ZLABU V 250 </t>
  </si>
  <si>
    <t>360</t>
  </si>
  <si>
    <t>362</t>
  </si>
  <si>
    <t>364</t>
  </si>
  <si>
    <t>Pol404</t>
  </si>
  <si>
    <t>PASKA VAZACI 3,6X280 bílá</t>
  </si>
  <si>
    <t>366</t>
  </si>
  <si>
    <t>Pol405</t>
  </si>
  <si>
    <t>KONSTRUKCE ZAROVE POZINKOVANA VSEOBECNE</t>
  </si>
  <si>
    <t>368</t>
  </si>
  <si>
    <t>Pol406</t>
  </si>
  <si>
    <t>SPRAY ZINK.SVETLY 400ml-ZAROVE ZINK.RECA</t>
  </si>
  <si>
    <t>370</t>
  </si>
  <si>
    <t>Pol407</t>
  </si>
  <si>
    <t>SVORKA ST11 NA OKAP TR D&lt;250mm</t>
  </si>
  <si>
    <t>372</t>
  </si>
  <si>
    <t>Pol408</t>
  </si>
  <si>
    <t>SVORKOVNICE EPS1 EKVIP.S KRYTEM</t>
  </si>
  <si>
    <t>374</t>
  </si>
  <si>
    <t>Pol409</t>
  </si>
  <si>
    <t>SADRA STAVEBNI a 5KG</t>
  </si>
  <si>
    <t>376</t>
  </si>
  <si>
    <t>Pol411</t>
  </si>
  <si>
    <t>POVLAK CP673 NATER ablativni protipoz. 6kg</t>
  </si>
  <si>
    <t>380</t>
  </si>
  <si>
    <t>Pol412</t>
  </si>
  <si>
    <t>DESKA NOBASIL SPE 060mm  1000x600  (bal / 2,4m2)</t>
  </si>
  <si>
    <t>382</t>
  </si>
  <si>
    <t>Pol413</t>
  </si>
  <si>
    <t>STITEK PROTIPOZARNI HILTI</t>
  </si>
  <si>
    <t>384</t>
  </si>
  <si>
    <t>388</t>
  </si>
  <si>
    <t>390</t>
  </si>
  <si>
    <t>392</t>
  </si>
  <si>
    <t>Pol414</t>
  </si>
  <si>
    <t>DOBĚHOVÉ RELÉ PO - 406 DO INSTALAČNÍ KRABICE</t>
  </si>
  <si>
    <t>394</t>
  </si>
  <si>
    <t>Pol415</t>
  </si>
  <si>
    <t>ŠROUBOVÝ MATERIÁL</t>
  </si>
  <si>
    <t>396</t>
  </si>
  <si>
    <t>Pol416</t>
  </si>
  <si>
    <t>DROBNÝ MONTÁŽNÍ MATERIÁL</t>
  </si>
  <si>
    <t>398</t>
  </si>
  <si>
    <t>Pol417</t>
  </si>
  <si>
    <t>DRAT ALMGSI FI 8mm 0,135KG/M MEKKY</t>
  </si>
  <si>
    <t>402</t>
  </si>
  <si>
    <t>Pol418</t>
  </si>
  <si>
    <t>DRAT ALMGSI FI 8mm 0,135KG/M MEKKY izolovaný</t>
  </si>
  <si>
    <t>404</t>
  </si>
  <si>
    <t>Pol419</t>
  </si>
  <si>
    <t>TRUBKA GRI25/T TUHA 750N SAMOZHASIVA</t>
  </si>
  <si>
    <t>406</t>
  </si>
  <si>
    <t>Pol420</t>
  </si>
  <si>
    <t>PRICHYTKA HF     5325HF   KB</t>
  </si>
  <si>
    <t>408</t>
  </si>
  <si>
    <t>Pol421</t>
  </si>
  <si>
    <t>OCEL POZ 30X4KOT 0,95KG/M</t>
  </si>
  <si>
    <t>410</t>
  </si>
  <si>
    <t>Pol422</t>
  </si>
  <si>
    <t>PODPERA VEDENI PV21c na ploche strechy plast</t>
  </si>
  <si>
    <t>412</t>
  </si>
  <si>
    <t>Pol423</t>
  </si>
  <si>
    <t>PODPERA VEDENI PV22a pod krytinu</t>
  </si>
  <si>
    <t>414</t>
  </si>
  <si>
    <t>Pol424</t>
  </si>
  <si>
    <t>PODPERA VEDENI PV23 na plechove strechy</t>
  </si>
  <si>
    <t>416</t>
  </si>
  <si>
    <t>Pol425</t>
  </si>
  <si>
    <t>SVORKA SS SPOJOVACI</t>
  </si>
  <si>
    <t>418</t>
  </si>
  <si>
    <t>Pol426</t>
  </si>
  <si>
    <t>SVORKA SK 9051-00 KRIZOVA</t>
  </si>
  <si>
    <t>420</t>
  </si>
  <si>
    <t>Pol427</t>
  </si>
  <si>
    <t>SVORKA SOb PRIP OKAPOVY ZLAB</t>
  </si>
  <si>
    <t>422</t>
  </si>
  <si>
    <t>Pol428</t>
  </si>
  <si>
    <t>SVORKA SP PRIP NA KONSTR</t>
  </si>
  <si>
    <t>424</t>
  </si>
  <si>
    <t>Pol429</t>
  </si>
  <si>
    <t>SVORKA SZa ZKUSEBNI 7-10mm hromosv-uzemneni</t>
  </si>
  <si>
    <t>426</t>
  </si>
  <si>
    <t>Pol430</t>
  </si>
  <si>
    <t>SVORKA SR2b pro 30X4mm SR.M8</t>
  </si>
  <si>
    <t>428</t>
  </si>
  <si>
    <t>Pol431</t>
  </si>
  <si>
    <t>SVORKA SR3a pro 30X4/7-10mm</t>
  </si>
  <si>
    <t>Pol432</t>
  </si>
  <si>
    <t xml:space="preserve">GUMOASFALT SA12 - 5 KG </t>
  </si>
  <si>
    <t>Pol433</t>
  </si>
  <si>
    <t>SPRAY ZINKOVY 400ml-BESPLAST</t>
  </si>
  <si>
    <t>434</t>
  </si>
  <si>
    <t>Pol434</t>
  </si>
  <si>
    <t>DROBNÝ HROMOSVODNÍ MATERIÁL</t>
  </si>
  <si>
    <t>436</t>
  </si>
  <si>
    <t>Zednické práce dle C801-3 RTS 2014 Bourání, sekání</t>
  </si>
  <si>
    <t>Pol435</t>
  </si>
  <si>
    <t>Vysekání kapes zeď cihel.,krabice 10x10x5cm</t>
  </si>
  <si>
    <t>438</t>
  </si>
  <si>
    <t>Pol436</t>
  </si>
  <si>
    <t>Vysekání kapes zeď betonová,,krabice 10x10x5</t>
  </si>
  <si>
    <t>440</t>
  </si>
  <si>
    <t>Pol437</t>
  </si>
  <si>
    <t>Vysekání rýh ve zdi cihelné 3x3 cm</t>
  </si>
  <si>
    <t>442</t>
  </si>
  <si>
    <t>Pol438</t>
  </si>
  <si>
    <t>Vysekání rýh ve zdi cihelné 3x7 cm</t>
  </si>
  <si>
    <t>444</t>
  </si>
  <si>
    <t>Pol439</t>
  </si>
  <si>
    <t>Vysekání rýh ve zdi betonové 3x3 cm</t>
  </si>
  <si>
    <t>446</t>
  </si>
  <si>
    <t>Pol440</t>
  </si>
  <si>
    <t>Průraz zdivem v betonové zdi tloušťky 15cm plochy do 0,09m2</t>
  </si>
  <si>
    <t>448</t>
  </si>
  <si>
    <t>02 - SO 01 - Přípojka pro terminál vedení za elektroměrem pro terminál</t>
  </si>
  <si>
    <t>D1 - Montáže dle ceníku C21M</t>
  </si>
  <si>
    <t>D2 - Materiál</t>
  </si>
  <si>
    <t>D3 - Zemní práce dle ceníku C46M - RTS2014 vč.materiálu</t>
  </si>
  <si>
    <t>210810109</t>
  </si>
  <si>
    <t>KAB SIL CYKY-CYKYM 1KV 4X25     PEV</t>
  </si>
  <si>
    <t>210810053</t>
  </si>
  <si>
    <t>KABEL SIL CYKY-CYKYM 750V 4X10  PEV</t>
  </si>
  <si>
    <t>210810055</t>
  </si>
  <si>
    <t>215100026</t>
  </si>
  <si>
    <t>KONC 1KV EPKT0015,4x4-35,  PLASTOVÝ</t>
  </si>
  <si>
    <t>210100252</t>
  </si>
  <si>
    <t>210100251</t>
  </si>
  <si>
    <t>210100258</t>
  </si>
  <si>
    <t>210220022</t>
  </si>
  <si>
    <t>210220302</t>
  </si>
  <si>
    <t>210011063</t>
  </si>
  <si>
    <t>TRUBKA PLAST OHEBNA PEVNE pr. 175MM</t>
  </si>
  <si>
    <t>21.1</t>
  </si>
  <si>
    <t>21.11</t>
  </si>
  <si>
    <t>PPV 6%</t>
  </si>
  <si>
    <t>-931028579</t>
  </si>
  <si>
    <t>532508473</t>
  </si>
  <si>
    <t>1-CYKY-J 4X25mm2</t>
  </si>
  <si>
    <t>520608277</t>
  </si>
  <si>
    <t>CYKY-J 4X10mm2 /B/</t>
  </si>
  <si>
    <t>520612484</t>
  </si>
  <si>
    <t>080411800</t>
  </si>
  <si>
    <t>OKO KU-L 25x10 CU POC.LISOV</t>
  </si>
  <si>
    <t>101009100</t>
  </si>
  <si>
    <t>KONC EPKT0015 4-35 1KV</t>
  </si>
  <si>
    <t>251101409</t>
  </si>
  <si>
    <t>226100400</t>
  </si>
  <si>
    <t>225101600</t>
  </si>
  <si>
    <t>010054960</t>
  </si>
  <si>
    <t>TRUBKA KOPOFLEX 160 KF09160</t>
  </si>
  <si>
    <t>DROBNÝ NESPECIFIKOVANÝ MATERIÁL</t>
  </si>
  <si>
    <t>Zemní práce dle ceníku C46M - RTS2014 vč.materiálu</t>
  </si>
  <si>
    <t>460010001.RT1</t>
  </si>
  <si>
    <t>Vytýč. trasy nadz. sděl.vedení u dráhy délka do 100m</t>
  </si>
  <si>
    <t>km</t>
  </si>
  <si>
    <t>460030081.RT2</t>
  </si>
  <si>
    <t>Řezání spáry v asfaltu nebo betonu v tl. vrstvy do 5-8 cm</t>
  </si>
  <si>
    <t>460030071.RT1</t>
  </si>
  <si>
    <t>Bourání živičných povrchů tl. vrstvy do 5cm v ploše do 5m2</t>
  </si>
  <si>
    <t>460080101.RT1</t>
  </si>
  <si>
    <t>Rozbourání betonového základu vybourání betonu</t>
  </si>
  <si>
    <t>460200264.RT2</t>
  </si>
  <si>
    <t>Výkop kabelové rýhy 50/80 cm hor.4 ruční výkop rýhy</t>
  </si>
  <si>
    <t>460600001.RT3</t>
  </si>
  <si>
    <t>Naložení a odvoz zeminy na vzdálenost 5000m</t>
  </si>
  <si>
    <t>460420022.R00</t>
  </si>
  <si>
    <t>Zřízení kab.lože v rýze do 65 cm z písku 10 cm</t>
  </si>
  <si>
    <t>460490012.R00</t>
  </si>
  <si>
    <t>Zakrytí kabelu výstražnou folií PVC, šířka 33 cm</t>
  </si>
  <si>
    <t>460570264.R00</t>
  </si>
  <si>
    <t>Zához rýhy 50/80 cm, hornina třídy 4, se zhutněním</t>
  </si>
  <si>
    <t>460620014.R00</t>
  </si>
  <si>
    <t>Provizorní úprava terénu v přírodní hornině 4</t>
  </si>
  <si>
    <t>460650023.RT1</t>
  </si>
  <si>
    <t>Vozovka jednovrstvá z betonu 15cm podkladní vrstva z BP 7,5</t>
  </si>
  <si>
    <t>Geodetické zaměření kabelové trsy</t>
  </si>
  <si>
    <t>03 - SO 01 - Přípojení informační tabule v čekárně Č.D.</t>
  </si>
  <si>
    <t>D3 - Zednické práce dle C801-3 RTS 2014 Bourání, sekání</t>
  </si>
  <si>
    <t>REKOGNOSKACE STÁVAJÍCÍHO STAVU V PROSTORU ČEKÁRNY</t>
  </si>
  <si>
    <t>210120401</t>
  </si>
  <si>
    <t>JISTIC VZD 25A 1POL BEZ KRYTU</t>
  </si>
  <si>
    <t>210160681</t>
  </si>
  <si>
    <t>ELEKTROMER 1FAZ</t>
  </si>
  <si>
    <t>ÚPRAVY VE STÁVAJÍCÍM  ROZVADĚČ BEZ MATERIÁLU DODÁVANÉHOI</t>
  </si>
  <si>
    <t>210810046</t>
  </si>
  <si>
    <t>210111021</t>
  </si>
  <si>
    <t>211010010</t>
  </si>
  <si>
    <t>21.2</t>
  </si>
  <si>
    <t>OTVOR VE ZDIVU D 20 MM TL.300MM</t>
  </si>
  <si>
    <t>21.3</t>
  </si>
  <si>
    <t>21.4</t>
  </si>
  <si>
    <t>21.41</t>
  </si>
  <si>
    <t>723581805</t>
  </si>
  <si>
    <t>123005600</t>
  </si>
  <si>
    <t>JISTIC LPN-10C-1 10A</t>
  </si>
  <si>
    <t>ELEKTROMĚR JEDNOMODULOVÝ ČÍNNÝ ,PŘÍMÝ 230/40A NA LIŠTU DIN</t>
  </si>
  <si>
    <t>520605885</t>
  </si>
  <si>
    <t>114014710</t>
  </si>
  <si>
    <t>ZAS 5518N-C02510B bila IP44 VARIANT+ ABB</t>
  </si>
  <si>
    <t>014601208</t>
  </si>
  <si>
    <t>461219450</t>
  </si>
  <si>
    <t>300300200</t>
  </si>
  <si>
    <t>974031121</t>
  </si>
  <si>
    <t>612403380</t>
  </si>
  <si>
    <t>Hrubá výplň rýh ve stěnách do 3x3 cm maltou ze SMS</t>
  </si>
  <si>
    <t>612423521</t>
  </si>
  <si>
    <t>Omítka rýh stěn MV o šířce do 15 cm, hladká</t>
  </si>
  <si>
    <t>VYMALOVÁNÍ STĚNY PO ZEDNICKÉM, ZAPRAVENÍ</t>
  </si>
  <si>
    <t>04 - SO 01 - Úprava související s V.O. (IO-08) řešení v rámci SO 01</t>
  </si>
  <si>
    <t>D2 - Demontáže dle ceníku C21M</t>
  </si>
  <si>
    <t>D3 - Montáže dle ceníku C21M</t>
  </si>
  <si>
    <t>D4 - Materiál</t>
  </si>
  <si>
    <t>D5 - Zednické práce dle C801-3 RTS 2014 Bourání, sekání</t>
  </si>
  <si>
    <t>D6 - Zemní práce dle ceníku C46M - RTS2014 vč.materiálu</t>
  </si>
  <si>
    <t>Pol441</t>
  </si>
  <si>
    <t>ROZVADĚČ RVO/40 tyo:RVO S1 + 100 / NVE8P / S009</t>
  </si>
  <si>
    <t>Demontáže dle ceníku C21M</t>
  </si>
  <si>
    <t>Pol442</t>
  </si>
  <si>
    <t>Pol443</t>
  </si>
  <si>
    <t>Pol444</t>
  </si>
  <si>
    <t>EKOLOGICKÁ LIKVIDACE ROZVADĚČE RVO</t>
  </si>
  <si>
    <t>Pol445</t>
  </si>
  <si>
    <t>MONTAZ ROZVODNIC CELOPLECH NEBO PLAST DO 100KG</t>
  </si>
  <si>
    <t>Pol446</t>
  </si>
  <si>
    <t>PROJEDNÁNÍ S DISTRIBUTOREM STE DEONTÁŽ A OPĚTOVNÁ MONTÁŽ ELEKTROMĚRU</t>
  </si>
  <si>
    <t>Pol447</t>
  </si>
  <si>
    <t>PROJEKT SKUTEČNÉHO PROVEDENÍ</t>
  </si>
  <si>
    <t>Pol4471</t>
  </si>
  <si>
    <t>286594964</t>
  </si>
  <si>
    <t>Pol448</t>
  </si>
  <si>
    <t>Pol449</t>
  </si>
  <si>
    <t>Vysekání rýh ve zdi cihelné 5x7 cm</t>
  </si>
  <si>
    <t>05 - SO 02 - Zastřešení náštupišť</t>
  </si>
  <si>
    <t>210201020</t>
  </si>
  <si>
    <t>210020651</t>
  </si>
  <si>
    <t>215192121</t>
  </si>
  <si>
    <t>SKRIN PLASTOVA DO 10 KG</t>
  </si>
  <si>
    <t>KOMPLETACE JISTÍCÍCH SKŘÍNĚK</t>
  </si>
  <si>
    <t>210810045</t>
  </si>
  <si>
    <t>210010351</t>
  </si>
  <si>
    <t>210100351</t>
  </si>
  <si>
    <t>212190003</t>
  </si>
  <si>
    <t>OSAZENI KABEL VYVODKY P 21</t>
  </si>
  <si>
    <t>210020303</t>
  </si>
  <si>
    <t>210011001</t>
  </si>
  <si>
    <t>210021074</t>
  </si>
  <si>
    <t>PRICHYTKA SAMOSVORNA NEBO S 1 SROUBEM</t>
  </si>
  <si>
    <t>210020671</t>
  </si>
  <si>
    <t>NESPECIFKOVANÉ PRÁCE CENÍKEM</t>
  </si>
  <si>
    <t>210220101</t>
  </si>
  <si>
    <t>210220111</t>
  </si>
  <si>
    <t>210011003</t>
  </si>
  <si>
    <t>210220301</t>
  </si>
  <si>
    <t>-431576802</t>
  </si>
  <si>
    <t>023618150</t>
  </si>
  <si>
    <t>190400013</t>
  </si>
  <si>
    <t>ROZVODNICE OEZ ECO-13N IP55 neprůh.š</t>
  </si>
  <si>
    <t>123000200</t>
  </si>
  <si>
    <t>JISTIC LPN-10B-1 10A</t>
  </si>
  <si>
    <t>123000400</t>
  </si>
  <si>
    <t>JISTIC LPN-16B-1 16A</t>
  </si>
  <si>
    <t>520605786</t>
  </si>
  <si>
    <t>012010300</t>
  </si>
  <si>
    <t>ROZVODKA D9045  5X4mm2 IP65/55</t>
  </si>
  <si>
    <t>016026300</t>
  </si>
  <si>
    <t>VYVODKA ASM 25 IP65 (prum.10-15mm) M25</t>
  </si>
  <si>
    <t>461219550</t>
  </si>
  <si>
    <t>VRUT ZAP.HL. 4X45 DIN97 ZN s prub. drazkou</t>
  </si>
  <si>
    <t>026706250</t>
  </si>
  <si>
    <t>026737108</t>
  </si>
  <si>
    <t>026745804</t>
  </si>
  <si>
    <t>026758050</t>
  </si>
  <si>
    <t>UCHYT VIKA VU Kopos</t>
  </si>
  <si>
    <t>402400090</t>
  </si>
  <si>
    <t>010053800</t>
  </si>
  <si>
    <t>TRUBKA UPRM16 PEVNA PANCEROV</t>
  </si>
  <si>
    <t>014114020</t>
  </si>
  <si>
    <t>020430550</t>
  </si>
  <si>
    <t>KONZOLA TK19-0 samosvorna OBO1481045 14-19mm s otv.7mm</t>
  </si>
  <si>
    <t>283000100</t>
  </si>
  <si>
    <t>SPRAY ZINKOVY 400ml</t>
  </si>
  <si>
    <t>258130203</t>
  </si>
  <si>
    <t>ELEKTRODA ER113 FI 2,5/350mm BAL=230ks</t>
  </si>
  <si>
    <t>014552100</t>
  </si>
  <si>
    <t>01.1</t>
  </si>
  <si>
    <t>NESPECIFIKOVANÝ DROBNÝ MATERIÁL ( kabelové stítky ,atd. )</t>
  </si>
  <si>
    <t>260700100</t>
  </si>
  <si>
    <t>010034300</t>
  </si>
  <si>
    <t>014114060</t>
  </si>
  <si>
    <t>224201200</t>
  </si>
  <si>
    <t>224200100</t>
  </si>
  <si>
    <t>224200303</t>
  </si>
  <si>
    <t>225101104</t>
  </si>
  <si>
    <t>225100106</t>
  </si>
  <si>
    <t>225102300</t>
  </si>
  <si>
    <t>226000200</t>
  </si>
  <si>
    <t>226101200</t>
  </si>
  <si>
    <t>282430100</t>
  </si>
  <si>
    <t>221</t>
  </si>
  <si>
    <t>Podružný materiál</t>
  </si>
  <si>
    <t>701878409</t>
  </si>
  <si>
    <t>06 - SO 03 - prodloužení podchodu</t>
  </si>
  <si>
    <t>SVIT ZARIV 1x zdroj PRUM.STROPNI VESTAVNE</t>
  </si>
  <si>
    <t>210200019</t>
  </si>
  <si>
    <t>SVIT ZAR 1x zdroj PRUM STROPNI PRISAZ S KOSEM</t>
  </si>
  <si>
    <t>210010311</t>
  </si>
  <si>
    <t>210010502</t>
  </si>
  <si>
    <t>212190002</t>
  </si>
  <si>
    <t>OSAZENI KABEL VYVODKY P 16</t>
  </si>
  <si>
    <t>21.21</t>
  </si>
  <si>
    <t>-1976816716</t>
  </si>
  <si>
    <t>011004603</t>
  </si>
  <si>
    <t>084573102</t>
  </si>
  <si>
    <t xml:space="preserve"> SVORKA 4x1-2,5</t>
  </si>
  <si>
    <t>ROZVODKA  5X4mm2 IP65/55</t>
  </si>
  <si>
    <t>VYVODKA IP65 (prum.10-15mm) M25</t>
  </si>
  <si>
    <t>016036950</t>
  </si>
  <si>
    <t>MATICE 116/M25 OBO 2049546</t>
  </si>
  <si>
    <t>300300100</t>
  </si>
  <si>
    <t>SADRA STAVEBNI a 30KG</t>
  </si>
  <si>
    <t>973031616</t>
  </si>
  <si>
    <t>971033451</t>
  </si>
  <si>
    <t>Vybourání otvorů zeď cihel.pl.0,25m2,tl.45cm</t>
  </si>
  <si>
    <t>D1.4h - Technika prostředí budov - elektroinstalace slaboproud, SO01, SO02, SO03</t>
  </si>
  <si>
    <t>D1 - Strukturovaná kabeláž, připojení displejů, vybavení výpočetní technikou</t>
  </si>
  <si>
    <t>D2 - CCTV kamerový systém</t>
  </si>
  <si>
    <t>D3 - Ozvučení</t>
  </si>
  <si>
    <t>D4 - Informační displeje</t>
  </si>
  <si>
    <t>D5 - Elektrická zabezpečovací signalizace EZS, čtečka karet</t>
  </si>
  <si>
    <t>D6 - Přepážkový interkom</t>
  </si>
  <si>
    <t>D7 - Signalizace z WC pro postižené, akustický maják</t>
  </si>
  <si>
    <t>D8 - Jízdenkový automat</t>
  </si>
  <si>
    <t>Strukturovaná kabeláž, připojení displejů, vybavení výpočetní technikou</t>
  </si>
  <si>
    <t>Pol450</t>
  </si>
  <si>
    <t>Dvojzásuvka 2xRJ45 UTP KAT 5e design, společné rámečky se silnoproudem</t>
  </si>
  <si>
    <t>Pol451</t>
  </si>
  <si>
    <t>MONT DVOJZÁSUVKY UTP, FTP 2xRJ</t>
  </si>
  <si>
    <t>Pol452</t>
  </si>
  <si>
    <t>UKONČENÍ - FORMA NA KABELU U-FTP KAT5</t>
  </si>
  <si>
    <t>Pol453</t>
  </si>
  <si>
    <t>MĚŘENÍ 1 KABELU K5, VYHOT. PROTOKOLU</t>
  </si>
  <si>
    <t>Pol454</t>
  </si>
  <si>
    <t>Rozvaděč rack, 19inch, 800x800, v=42U</t>
  </si>
  <si>
    <t>kpl</t>
  </si>
  <si>
    <t>Pol455</t>
  </si>
  <si>
    <t>Panel černý, 24 port U-FTP</t>
  </si>
  <si>
    <t>Pol456</t>
  </si>
  <si>
    <t>Panel pro 24 optických vláken, včetně propojek a vany</t>
  </si>
  <si>
    <t>Pol457</t>
  </si>
  <si>
    <t>Panel pomocný - organizér</t>
  </si>
  <si>
    <t>Pol458</t>
  </si>
  <si>
    <t>Panel 230V s přepěťovými ochranami</t>
  </si>
  <si>
    <t>Pol459</t>
  </si>
  <si>
    <t>MONTAZ PANELU</t>
  </si>
  <si>
    <t>Pol460</t>
  </si>
  <si>
    <t>Cable UTP5e HFFR-lSZH</t>
  </si>
  <si>
    <t>Pol461</t>
  </si>
  <si>
    <t>ZATAŽ KAB UTP, FTP DO LIŠT, TRUBEK</t>
  </si>
  <si>
    <t>Pol462</t>
  </si>
  <si>
    <t>Optický kabel - 2m</t>
  </si>
  <si>
    <t>Pol463</t>
  </si>
  <si>
    <t>Optický kabel - 3m</t>
  </si>
  <si>
    <t>Pol464</t>
  </si>
  <si>
    <t>Pol465</t>
  </si>
  <si>
    <t>Krabice KO 68 pod omítku vč. vysekání lůžka</t>
  </si>
  <si>
    <t>Pol466</t>
  </si>
  <si>
    <t>Trubka Monoflex,PVC  pod omítkou, na provrch pod zateplovák 16-36 mm</t>
  </si>
  <si>
    <t>Pol467</t>
  </si>
  <si>
    <t>Vodič v trubkovodu AY 2,5 - protahovací drát</t>
  </si>
  <si>
    <t>Pol468</t>
  </si>
  <si>
    <t>AY 2,5 B</t>
  </si>
  <si>
    <t>Pol469</t>
  </si>
  <si>
    <t>Instalační žlab pod strop, 100x100, pro místa s podhledem</t>
  </si>
  <si>
    <t>Pol470</t>
  </si>
  <si>
    <t>Přípojková skříň telefonní vnitřní, pod omítku, D+M, do 100pp</t>
  </si>
  <si>
    <t>Pol471</t>
  </si>
  <si>
    <t>Práce související s úpravou přívodu Cetin , včetně montážního materiálu (prostup, zatěsnění)</t>
  </si>
  <si>
    <t>Pol472</t>
  </si>
  <si>
    <t>Práce související s úpravou přívodu do areálu, včetně montážního materiálu (zatěsnění prostupů)</t>
  </si>
  <si>
    <t>Pol473</t>
  </si>
  <si>
    <t>Chránička d= 40mm HDPE pod základem, D+M</t>
  </si>
  <si>
    <t>Pol474</t>
  </si>
  <si>
    <t>Chránička d= 110mm pod základem, D+M</t>
  </si>
  <si>
    <t>Pol475</t>
  </si>
  <si>
    <t>Optokabel 4 vlákna</t>
  </si>
  <si>
    <t>Pol476</t>
  </si>
  <si>
    <t>Optokabel 8 vláken</t>
  </si>
  <si>
    <t>Pol477</t>
  </si>
  <si>
    <t>Optokabel 12 vláken</t>
  </si>
  <si>
    <t>Pol478</t>
  </si>
  <si>
    <t>Montáž optokabelu</t>
  </si>
  <si>
    <t>Pol479</t>
  </si>
  <si>
    <t>Zakonční optkabelu (svár + pig-tail)</t>
  </si>
  <si>
    <t>Pol480</t>
  </si>
  <si>
    <t>Měření vlákna optokabelu</t>
  </si>
  <si>
    <t>Pol481</t>
  </si>
  <si>
    <t>Odsouhlasení napojení rozhlasu v budově ČD, vyhledání nápojného bodu v budově ČD pro displej "D4"</t>
  </si>
  <si>
    <t>Pol482</t>
  </si>
  <si>
    <t>Průmyslový switch, 2x optický průchozí port, 1x RJ45 1000baseT, prop provoz -30 do +70 st.C</t>
  </si>
  <si>
    <t>Pol483</t>
  </si>
  <si>
    <t>Průmyslový switch, 2x optický průchozí port, 4x RJ45 1000baseT, prop provoz -30 do +70 st.C</t>
  </si>
  <si>
    <t>Pol484</t>
  </si>
  <si>
    <t>switch do racku</t>
  </si>
  <si>
    <t>Pol485</t>
  </si>
  <si>
    <t>Převodník optika/metalika pro displeje v podchodu, v čekárně ČD</t>
  </si>
  <si>
    <t>páry</t>
  </si>
  <si>
    <t>Pol486</t>
  </si>
  <si>
    <t>Zdroj napájecí pro převodník, včetně krabice IP65 pro moduly, 2A</t>
  </si>
  <si>
    <t>Pol487</t>
  </si>
  <si>
    <t>Aktivní prvek - 24pt 1000BaseT, všechny porty PoE</t>
  </si>
  <si>
    <t>Pol488</t>
  </si>
  <si>
    <t>Aktivní prvek - 24pt 1000BaseT, bez PoE</t>
  </si>
  <si>
    <t>Pol489</t>
  </si>
  <si>
    <t>UPS zdroj pro rack, kompletní včetně baterií, RM, 2200VA</t>
  </si>
  <si>
    <t>Pol490</t>
  </si>
  <si>
    <t>WIFI AP, pro montáž do interieru</t>
  </si>
  <si>
    <t>Pol491</t>
  </si>
  <si>
    <t>WIFI AP, pro montáž do exterieru</t>
  </si>
  <si>
    <t>Pol492</t>
  </si>
  <si>
    <t>Wifi kontrolér , HW včetně licence, kompatibilní s WIFI AP</t>
  </si>
  <si>
    <t>Pol493</t>
  </si>
  <si>
    <t>Telefonní ústředna s podporou VoIP telefonie. Základní jednotka je osazena pro 4x vnitřní linku analogovou pro běžné telefony, 4x digitální systémový telefon). Max. kapacita 12 vnějších a 32 vnitřních linek. V základní konfiguraci. D+M</t>
  </si>
  <si>
    <t>Pol494</t>
  </si>
  <si>
    <t>Telefonní přístroj klasický</t>
  </si>
  <si>
    <t>Pol495</t>
  </si>
  <si>
    <t>Telefonní přístroj systémový</t>
  </si>
  <si>
    <t>Pol496</t>
  </si>
  <si>
    <t>PC pro běžné administrativní úkony, aktuální WIN, monitor 24palců, myš, klávesnice</t>
  </si>
  <si>
    <t>Pol497</t>
  </si>
  <si>
    <t>Síťové multifunkční zařízení (barevná kopírka, tiskárna, skener, A4, laserová technologie</t>
  </si>
  <si>
    <t>Pol498</t>
  </si>
  <si>
    <t>Montáž a oživení aktivní části LAN sítě</t>
  </si>
  <si>
    <t>Pol499</t>
  </si>
  <si>
    <t>Vrtání prostupu v betonu, do d=20mm, l=200mm</t>
  </si>
  <si>
    <t>CCTV kamerový systém</t>
  </si>
  <si>
    <t>201</t>
  </si>
  <si>
    <t>Pol500</t>
  </si>
  <si>
    <t>Vnitřní IP dome kamera, TD/N, HD 720p, 1.3MP, f=2.8-12mm, IR 20m</t>
  </si>
  <si>
    <t>Pol501</t>
  </si>
  <si>
    <t>Venkovní IP dome kamera, TD/N, HD 720p, 1.3MP, f=2.8-12mm, IR 20m</t>
  </si>
  <si>
    <t>203</t>
  </si>
  <si>
    <t>Pol502</t>
  </si>
  <si>
    <t>Videorekordér (NVR) pro záznam až 32 IP kamer. Záznamová rychlost až 160Mbps s podporou kamer s rozlišením až 12MP. Rekordér má integrovaný switch a je vybaven 32x PoE vstupy pro IP kamery. K NVR lze připojit monitor přes VGA nebo HDMI výstup s podporou 4</t>
  </si>
  <si>
    <t>Pol503</t>
  </si>
  <si>
    <t>PC pro správu a management obrazu, aktuální WIN, monitor 24palců</t>
  </si>
  <si>
    <t>205</t>
  </si>
  <si>
    <t>Pol504</t>
  </si>
  <si>
    <t>Oživení, nastavení, zaučení obsluhy</t>
  </si>
  <si>
    <t>Poznámka k položce:
Kabeláž je zahrnuta v předchozí kapitole</t>
  </si>
  <si>
    <t>Ozvučení</t>
  </si>
  <si>
    <t>301</t>
  </si>
  <si>
    <t>Pol505</t>
  </si>
  <si>
    <t>Reproduktor 100V, do 6W, podhledový EN54, D+M</t>
  </si>
  <si>
    <t>Pol506</t>
  </si>
  <si>
    <t>Reproduktor 100V, do 12W, pro atyp montáž za lamely do čekárny EN54, D+M</t>
  </si>
  <si>
    <t>303</t>
  </si>
  <si>
    <t>Pol507</t>
  </si>
  <si>
    <t>Reproduktor venkovní, typ pr0jektor, pro atyp. Montáž do niky ve sloupech. D+M, 30W</t>
  </si>
  <si>
    <t>Pol508</t>
  </si>
  <si>
    <t>Kabel 100V, 3x1,5, B2ca S1 d0, D+M na příchytky či nad strop do zateplováku</t>
  </si>
  <si>
    <t>305</t>
  </si>
  <si>
    <t>Pol509</t>
  </si>
  <si>
    <t>Kabel 100V, 3x1,5, do výkopu</t>
  </si>
  <si>
    <t>Pol510</t>
  </si>
  <si>
    <t>Kabel 100V, 3x1,5, do žlabu na zastřešení</t>
  </si>
  <si>
    <t>307</t>
  </si>
  <si>
    <t>Pol511</t>
  </si>
  <si>
    <t>Kabel 100V, 3x1,5, přívod 100V z budovy ČD</t>
  </si>
  <si>
    <t>Pol512</t>
  </si>
  <si>
    <t>Krabice pro ohniodolné kabely, 4 svorky</t>
  </si>
  <si>
    <t>309</t>
  </si>
  <si>
    <t>Pol513</t>
  </si>
  <si>
    <t>Mikrofonní kabel</t>
  </si>
  <si>
    <t>Pol514</t>
  </si>
  <si>
    <t>Trubka Monoflex,PVC  pod omítkou 16-29 mm</t>
  </si>
  <si>
    <t>Pol515</t>
  </si>
  <si>
    <t>Vodič v trubkovodu AY 2,5</t>
  </si>
  <si>
    <t>313</t>
  </si>
  <si>
    <t>Pol516</t>
  </si>
  <si>
    <t>UPS zdroj do racku pro rozhlas, EN54</t>
  </si>
  <si>
    <t>Pol517</t>
  </si>
  <si>
    <t>Ústředna rozhlasu 400W, EN54, 6 zón, včetně detekce kontinutity reproduktorových linek, včetně záložního zesilovače, včetně paměti pro přehrávání přednastavenývh zpráv</t>
  </si>
  <si>
    <t>315</t>
  </si>
  <si>
    <t>Pol518</t>
  </si>
  <si>
    <t>Mikrofonní pult pro rozhlas ústřednu systémový EN54</t>
  </si>
  <si>
    <t>Pol519</t>
  </si>
  <si>
    <t>Rack pro rozhlasovou ústřednu (konkrétní typ koordinovat s rackem pro data)</t>
  </si>
  <si>
    <t>317</t>
  </si>
  <si>
    <t>Pol520</t>
  </si>
  <si>
    <t>Odsouhlasení napojení rozhlasu v budově ČD, vyhledání nápojného bodu v budově ČD,</t>
  </si>
  <si>
    <t>Informační displeje</t>
  </si>
  <si>
    <t>Pol521</t>
  </si>
  <si>
    <t>Displej D1 dodávka</t>
  </si>
  <si>
    <t>Pol522</t>
  </si>
  <si>
    <t>Displej D1 montáž včetně dodávky konzoly, stojanu atyp</t>
  </si>
  <si>
    <t>Pol523</t>
  </si>
  <si>
    <t>Displej D2 dodávka</t>
  </si>
  <si>
    <t>Pol524</t>
  </si>
  <si>
    <t>Displej D2 montáž včetně dodávky konzoly, stojanu atyp</t>
  </si>
  <si>
    <t>Pol525</t>
  </si>
  <si>
    <t>Displej D3 dodávka</t>
  </si>
  <si>
    <t>Pol526</t>
  </si>
  <si>
    <t>Displej D3 montáž včetně dodávky konzoly, stojanu atyp</t>
  </si>
  <si>
    <t>Pol527</t>
  </si>
  <si>
    <t>Displej D4 dodávka</t>
  </si>
  <si>
    <t>Pol528</t>
  </si>
  <si>
    <t>Displej D4 montáž včetně dodávky konzoly, stojanu atyp</t>
  </si>
  <si>
    <t>Pol529</t>
  </si>
  <si>
    <t>Displej D5 dodávka</t>
  </si>
  <si>
    <t>Pol530</t>
  </si>
  <si>
    <t>Displej D5 montáž včetně dodávky konzoly, stojanu atyp</t>
  </si>
  <si>
    <t>Pol531</t>
  </si>
  <si>
    <t>Displej D6 dodávka</t>
  </si>
  <si>
    <t>Pol532</t>
  </si>
  <si>
    <t>Displej D6 montáž včetně dodávky konzoly, stojanu atyp</t>
  </si>
  <si>
    <t>Pol533</t>
  </si>
  <si>
    <t>Displej D7 dodávka</t>
  </si>
  <si>
    <t>Pol534</t>
  </si>
  <si>
    <t>Displej D7 montáž včetně dodávky konzoly, stojanu atyp</t>
  </si>
  <si>
    <t>Pol535</t>
  </si>
  <si>
    <t>Displej D8 dodávka</t>
  </si>
  <si>
    <t>Pol536</t>
  </si>
  <si>
    <t>Displej D8 montáž včetně dodávky konzoly, stojanu atyp</t>
  </si>
  <si>
    <t>Pol537</t>
  </si>
  <si>
    <t>Informační kiosek dodávka</t>
  </si>
  <si>
    <t>Pol538</t>
  </si>
  <si>
    <t>Informační kiosek montáž</t>
  </si>
  <si>
    <t>Poznámka k položce:
Datová připojení jsou součástí jiné kapitoly</t>
  </si>
  <si>
    <t>Pol539</t>
  </si>
  <si>
    <t>Oživení systému</t>
  </si>
  <si>
    <t>Pol540</t>
  </si>
  <si>
    <t>Elektrická zabezpečovací signalizace EZS, čtečka karet</t>
  </si>
  <si>
    <t>501</t>
  </si>
  <si>
    <t>Pol541</t>
  </si>
  <si>
    <t>Hlásič sběrnicový – tříštění skla</t>
  </si>
  <si>
    <t>502</t>
  </si>
  <si>
    <t>Pol542</t>
  </si>
  <si>
    <t>Hlásič sběrnicový – detektor pohybu</t>
  </si>
  <si>
    <t>503</t>
  </si>
  <si>
    <t>Pol543</t>
  </si>
  <si>
    <t>Montáž hlásiče</t>
  </si>
  <si>
    <t>504</t>
  </si>
  <si>
    <t>Pol544</t>
  </si>
  <si>
    <t>Magnetický detektor otevření dveří sběrnicový</t>
  </si>
  <si>
    <t>505</t>
  </si>
  <si>
    <t>506</t>
  </si>
  <si>
    <t>Pol545</t>
  </si>
  <si>
    <t>Klávesnice pro systém EZS, 3 tlačítka</t>
  </si>
  <si>
    <t>507</t>
  </si>
  <si>
    <t>Pol546</t>
  </si>
  <si>
    <t>Montáž drátové klávesnice</t>
  </si>
  <si>
    <t>508</t>
  </si>
  <si>
    <t>Pol547</t>
  </si>
  <si>
    <t>UVEDENÍ HLÁSIČE DO PROVOZU (programování)</t>
  </si>
  <si>
    <t>509</t>
  </si>
  <si>
    <t>Pol548</t>
  </si>
  <si>
    <t>Sirena vnitřní sběrnicová</t>
  </si>
  <si>
    <t>510</t>
  </si>
  <si>
    <t>Pol549</t>
  </si>
  <si>
    <t>Siréna venkovní zálohovaná komplet včetně baterie, D+M, nerez</t>
  </si>
  <si>
    <t>511</t>
  </si>
  <si>
    <t>Pol550</t>
  </si>
  <si>
    <t>Ústředna kompletní, včetně skříně a baterií, s ethernetovým ovládáním,  s ovládáním přes smartphon, komplet včetně baterií, pro sběrnicová i bezdrátová čidla, min. 8 podsystémů</t>
  </si>
  <si>
    <t>512</t>
  </si>
  <si>
    <t>Pol551</t>
  </si>
  <si>
    <t>Montáž systému (ústředny)</t>
  </si>
  <si>
    <t>513</t>
  </si>
  <si>
    <t>Pol552</t>
  </si>
  <si>
    <t>Oživení komunikace se smartphonem, včetně potřebné licence, zaškolení obsluhy</t>
  </si>
  <si>
    <t>514</t>
  </si>
  <si>
    <t>Pol553</t>
  </si>
  <si>
    <t>Montáž bus kabelu do trubky</t>
  </si>
  <si>
    <t>515</t>
  </si>
  <si>
    <t>Pol554</t>
  </si>
  <si>
    <t>Bus kabel pro EZS</t>
  </si>
  <si>
    <t>516</t>
  </si>
  <si>
    <t>517</t>
  </si>
  <si>
    <t>Pol555</t>
  </si>
  <si>
    <t>Trubka Monoflex,PVC  pod omítkou, na provrch nad podled 16-29 mm</t>
  </si>
  <si>
    <t>518</t>
  </si>
  <si>
    <t>Pol556</t>
  </si>
  <si>
    <t>Vodič v trubkovodu AY 2,5 protahovací</t>
  </si>
  <si>
    <t>519</t>
  </si>
  <si>
    <t>520</t>
  </si>
  <si>
    <t>Pol557</t>
  </si>
  <si>
    <t>Čtečka karet, kompatibilní se stávajícím systémem</t>
  </si>
  <si>
    <t>521</t>
  </si>
  <si>
    <t>Pol558</t>
  </si>
  <si>
    <t>Řadič pro připojení jedné čtečky, RS485</t>
  </si>
  <si>
    <t>522</t>
  </si>
  <si>
    <t>Pol559</t>
  </si>
  <si>
    <t>Kontrolní jednotka RS485/Ethernet do racku</t>
  </si>
  <si>
    <t>523</t>
  </si>
  <si>
    <t>Pol560</t>
  </si>
  <si>
    <t>Karta - medium</t>
  </si>
  <si>
    <t>524</t>
  </si>
  <si>
    <t>Pol561</t>
  </si>
  <si>
    <t>Elektrický zámek (otevírač), D+M</t>
  </si>
  <si>
    <t>525</t>
  </si>
  <si>
    <t>Pol562</t>
  </si>
  <si>
    <t>Zdroj pro systém, zálohovaný, včetně skříně a baterií</t>
  </si>
  <si>
    <t>526</t>
  </si>
  <si>
    <t>Pol563</t>
  </si>
  <si>
    <t>SW pro přístupový systém, licence pro 100 uživatelů</t>
  </si>
  <si>
    <t>527</t>
  </si>
  <si>
    <t>Pol564</t>
  </si>
  <si>
    <t>Programátor pro karty připojen do PC přes USB</t>
  </si>
  <si>
    <t>528</t>
  </si>
  <si>
    <t>529</t>
  </si>
  <si>
    <t>Pol565</t>
  </si>
  <si>
    <t>Oživení, zaškolení obsluhy EZS a EKV</t>
  </si>
  <si>
    <t>Přepážkový interkom</t>
  </si>
  <si>
    <t>601</t>
  </si>
  <si>
    <t>Pol566</t>
  </si>
  <si>
    <t>Bezsluchátkový komunikační přepážkový audiosystém - dodávka</t>
  </si>
  <si>
    <t>602</t>
  </si>
  <si>
    <t>Pol567</t>
  </si>
  <si>
    <t>Bezsluchátkový komunikační přepážkový audiosystém - montáž</t>
  </si>
  <si>
    <t>612</t>
  </si>
  <si>
    <t>Pol568</t>
  </si>
  <si>
    <t>Oživení, zaškolení obsluhy</t>
  </si>
  <si>
    <t>Signalizace z WC pro postižené, akustický maják</t>
  </si>
  <si>
    <t>701</t>
  </si>
  <si>
    <t>Pol569</t>
  </si>
  <si>
    <t>SET - Distress alarm WC komplet pro jedno WC, dvě volací tlačítka ve WC, jedno signalizační svítidlo nade dveře</t>
  </si>
  <si>
    <t>702</t>
  </si>
  <si>
    <t>Pol570</t>
  </si>
  <si>
    <t>SET - montáž kompletu</t>
  </si>
  <si>
    <t>703</t>
  </si>
  <si>
    <t>Pol571</t>
  </si>
  <si>
    <t>704</t>
  </si>
  <si>
    <t>Pol572</t>
  </si>
  <si>
    <t>705</t>
  </si>
  <si>
    <t>Pol573</t>
  </si>
  <si>
    <t>706</t>
  </si>
  <si>
    <t>Pol574</t>
  </si>
  <si>
    <t>707</t>
  </si>
  <si>
    <t>Pol575</t>
  </si>
  <si>
    <t>Kabel 2x0,8  - JYSTY</t>
  </si>
  <si>
    <t>708</t>
  </si>
  <si>
    <t>Pol576</t>
  </si>
  <si>
    <t>Kabel - montáž do trubek, do žlabu</t>
  </si>
  <si>
    <t>709</t>
  </si>
  <si>
    <t>710</t>
  </si>
  <si>
    <t>Pol577</t>
  </si>
  <si>
    <t>Akustický maják pro zrakově postižené, exterierový, 4 povely dodávka</t>
  </si>
  <si>
    <t>Pol578</t>
  </si>
  <si>
    <t>Akustický maják pro zrakově postižené, montáž</t>
  </si>
  <si>
    <t>Pol579</t>
  </si>
  <si>
    <t>Bezdrátové ovládací tlačítko (testovací)</t>
  </si>
  <si>
    <t>Jízdenkový automat</t>
  </si>
  <si>
    <t>801</t>
  </si>
  <si>
    <t>Pol580</t>
  </si>
  <si>
    <t>Jízdenkový automat - dodávka (technické parametry viz TZ)</t>
  </si>
  <si>
    <t>802</t>
  </si>
  <si>
    <t>Pol581</t>
  </si>
  <si>
    <t>Jízdenkový automat - montáž HW</t>
  </si>
  <si>
    <t>803</t>
  </si>
  <si>
    <t>Pol582</t>
  </si>
  <si>
    <t>Jízdenkový automat - instalce SW včetně dodávky a úpravy SW</t>
  </si>
  <si>
    <t>Poznámka k položce:
CELKEM bez DPH</t>
  </si>
  <si>
    <t>IO01 - Inženýrské objekty</t>
  </si>
  <si>
    <t>IO01 - Objekty pozemních komunikací - NÁDRAŽNÍ, JIRÁSKOVA, ŽIŽKOVA ULICE A PLOCHA NÁDRAŽÍ - 57 %</t>
  </si>
  <si>
    <t>5 - Komunikace</t>
  </si>
  <si>
    <t>91 - Doplňující práce na komunikaci</t>
  </si>
  <si>
    <t>961 - Bourání - beton</t>
  </si>
  <si>
    <t>962 - Bourání - asfalt</t>
  </si>
  <si>
    <t>97 - Bourání hmot</t>
  </si>
  <si>
    <t>M23 - Montáže potrubí</t>
  </si>
  <si>
    <t>113106231R00</t>
  </si>
  <si>
    <t>Rozebrání vozovek a ploch s jakoukoliv výplní spár ,  v jakékoliv ploše, ze zámkové dlažky, kladených do lože z kameniva</t>
  </si>
  <si>
    <t>113106223T00</t>
  </si>
  <si>
    <t>Rozebrání dlažeb z drobných kostek do MC, spáry s MC</t>
  </si>
  <si>
    <t>113201111R00</t>
  </si>
  <si>
    <t>Vytrhání obrub chodníkových ležatých</t>
  </si>
  <si>
    <t>Poznámka k položce:
kamenných</t>
  </si>
  <si>
    <t>113202111R00</t>
  </si>
  <si>
    <t>Vytrhání obrub z krajníků nebo obrubníků stojatých</t>
  </si>
  <si>
    <t>Poznámka k položce:
stojatých i ležatých</t>
  </si>
  <si>
    <t>122201102R00</t>
  </si>
  <si>
    <t>Odkopávky a  prokopávky nezapažené v hornině 3,  přes 100 do 1 000 m3</t>
  </si>
  <si>
    <t>Poznámka k položce:
strojně i ručně včetně příplatku za lepivost, blízkost vedení a odstranění kořenů v prostoru odkopávek.</t>
  </si>
  <si>
    <t>122301102R00</t>
  </si>
  <si>
    <t>Odkopávky a  prokopávky nezapažené v hornině 4 přes 100 do 1 000 m3</t>
  </si>
  <si>
    <t>162301101R00</t>
  </si>
  <si>
    <t>Vodorovné přemístění výkopku z horniny 1 až 4, na vzdálenost přes 50  do 500 m</t>
  </si>
  <si>
    <t>162701105R14</t>
  </si>
  <si>
    <t>162701109R00</t>
  </si>
  <si>
    <t>Vodorovné přemístění výkopku příplatek k ceně za každých dalších i započatých 1 000 m přes 10 000 m,  z horniny 1 až 4</t>
  </si>
  <si>
    <t>Poznámka k položce:
, z horniny 1 až 4</t>
  </si>
  <si>
    <t>171101111R00</t>
  </si>
  <si>
    <t>Uložení sypaniny do násypů zhutněných z hornin nesoudržných sypkých,  s relativní ulehlostí l(d) 0,9 nebo v aktivní zóně</t>
  </si>
  <si>
    <t>58344209R</t>
  </si>
  <si>
    <t>štěrkodrť frakce 0,0 až 125,0 mm; třída B</t>
  </si>
  <si>
    <t>T</t>
  </si>
  <si>
    <t>212752112T00</t>
  </si>
  <si>
    <t>Trativody z drenážních flex trubek, lože, DN 100 mm</t>
  </si>
  <si>
    <t>Poznámka k položce:
vč.lože a obsypu.</t>
  </si>
  <si>
    <t>275313611R00</t>
  </si>
  <si>
    <t>Beton základových patek prostý třídy C 16/20</t>
  </si>
  <si>
    <t>69366201R</t>
  </si>
  <si>
    <t>geotextilie PES; funkce separační, ochranná, filtrační; plošná hmotnost 200 g/m2; tl. při 2 kPa 1,50 mm; tl. při 200 kPa 0,70 mm</t>
  </si>
  <si>
    <t>Komunikace</t>
  </si>
  <si>
    <t>564251111R00</t>
  </si>
  <si>
    <t>Podklad nebo podsyp ze štěrkopísku tloušťka po zhutnění 150 mm</t>
  </si>
  <si>
    <t>564851111R00</t>
  </si>
  <si>
    <t>Podklad ze štěrkodrti s rozprostřením a zhutněním frakce 0-63 mm, tloušťka po zhutnění 150 mm</t>
  </si>
  <si>
    <t>564861111R00</t>
  </si>
  <si>
    <t>Podklad ze štěrkodrti s rozprostřením a zhutněním frakce 0-63 mm, tloušťka po zhutnění 200 mm</t>
  </si>
  <si>
    <t>Poznámka k položce:
hutnění na 45 MPa</t>
  </si>
  <si>
    <t>564871111R00</t>
  </si>
  <si>
    <t>Podklad ze štěrkodrti s rozprostřením a zhutněním frakce 0-63 mm, tloušťka po zhutnění 250 mm</t>
  </si>
  <si>
    <t>564841111R0x</t>
  </si>
  <si>
    <t>Podklad ze štěrkodrti fr.16-32mm po zhutnění tloušťky 12 cm</t>
  </si>
  <si>
    <t>564851111R0x</t>
  </si>
  <si>
    <t>Podklad ze štěrkodrti fr.0-63mm s rozprostřením a zhutněním tloušťka po zhutnění 150 mm</t>
  </si>
  <si>
    <t>565131211R00</t>
  </si>
  <si>
    <t>Podklad z kameniva obaleného asfaltem ACP 16+, v pruhu šířky přes 3 m, třídy 1, tloušťka po zhutnění 50 mm</t>
  </si>
  <si>
    <t>565141211RT2</t>
  </si>
  <si>
    <t>Podklad z kameniva obaleného asfaltem ACP 16+ až ACP 22+, v pruhu šířky přes 3 m, třídy 1, tloušťka po zhutnění 60 mm</t>
  </si>
  <si>
    <t>567122111R00</t>
  </si>
  <si>
    <t>Podklad z kameniva zpevněného cementem SC C8/10, tloušťka po zhutnění 120 mm</t>
  </si>
  <si>
    <t>567132111R00</t>
  </si>
  <si>
    <t>Podklad z kameniva zpevněného cementem SC C8/10, tloušťka po zhutnění 160 mm</t>
  </si>
  <si>
    <t>567132112R00</t>
  </si>
  <si>
    <t>Podklad z kameniva zpevněného cementem SC C8/10, tloušťka po zhutnění 170 mm</t>
  </si>
  <si>
    <t>573111112R00</t>
  </si>
  <si>
    <t>Postřik živičný infiltrační s posypem kamenivem v množství 1 kg/m2</t>
  </si>
  <si>
    <t>573211111R00</t>
  </si>
  <si>
    <t>Postřik živičný spojovací bez posypu kamenivem z asfaltu silničního, v množství od 0,5 do 0,7 kg/m2</t>
  </si>
  <si>
    <t>577132111R00</t>
  </si>
  <si>
    <t>Beton asfaltový s rozprostřením a zhutněním v pruhu šířky přes 3 m, ACO 11+, tloušťky 40 mm, plochy přes 1000 m2</t>
  </si>
  <si>
    <t>577152123R00</t>
  </si>
  <si>
    <t>Beton asfaltový s rozprostřením a zhutněním v pruhu šířky přes 3 m, ACL 16+, tloušťky 60 mm, plochy přes 1000 m2</t>
  </si>
  <si>
    <t>581114115R00</t>
  </si>
  <si>
    <t>Kryt z betonu prostého komunikací pro pěší tloušťky 120 mm</t>
  </si>
  <si>
    <t>Poznámka k položce:
provedení dle PD - SP/05</t>
  </si>
  <si>
    <t>591211111R00</t>
  </si>
  <si>
    <t>Kladení dlažby z kostek drobných z kamene, do lože z kameniva těženého tloušťky 50 mm</t>
  </si>
  <si>
    <t>591241111R00</t>
  </si>
  <si>
    <t>Kladení dlažby z kostek drobných z kamene, do lože z cementové malty tloušťky 50 mm</t>
  </si>
  <si>
    <t>596215020R00</t>
  </si>
  <si>
    <t>Kladení zámkové dlažby do drtě tloušťka dlažby 60 mm, tloušťka lože 30 mm</t>
  </si>
  <si>
    <t>596245021R00</t>
  </si>
  <si>
    <t>Kladení zámkové dlažby do MC tloušťka dlažby 60 mm, tloušťka lože 40 mm</t>
  </si>
  <si>
    <t>596245041R00</t>
  </si>
  <si>
    <t>Kladení zámkové dlažby do MC tloušťka dlažby 80 mm, tloušťka lože 50 mm</t>
  </si>
  <si>
    <t>577212125T00</t>
  </si>
  <si>
    <t>Beton asfaltový CrmB - pojivo  modif.pryžový granulát ACO 11+ 50/70, nad 3 m, tl. 40 mm</t>
  </si>
  <si>
    <t>596141111R0x</t>
  </si>
  <si>
    <t>Kladení dlažby mozaika 1barva, lože (suchá směs písku s cementem)  do 4 cm</t>
  </si>
  <si>
    <t>597101113TT1</t>
  </si>
  <si>
    <t>Montáž odvodňovacího žlabu - polymerbeton, včetně beton. lože C20/25,zatížení C 250, D 400 kN</t>
  </si>
  <si>
    <t>599141110</t>
  </si>
  <si>
    <t>Zalití spáry asfalt. modifikovanou zálivkou</t>
  </si>
  <si>
    <t>Poznámka k položce:
vč. spojovacího nátěru.</t>
  </si>
  <si>
    <t>58380010R</t>
  </si>
  <si>
    <t>mozaika dlažební štípaná; materiálová skupina I/2 (žula); 4/6 cm; šedobílá</t>
  </si>
  <si>
    <t>58380129R</t>
  </si>
  <si>
    <t>kostka dlažební materiálová skupina I/2 (žula); 10/12 cm</t>
  </si>
  <si>
    <t>58381315x</t>
  </si>
  <si>
    <t>Deska kamenná dlažební 200/200mm  tl. 6 cm</t>
  </si>
  <si>
    <t>58384x</t>
  </si>
  <si>
    <t>Deska kamenná dlažební  200/200 mm  tl. 4 cm</t>
  </si>
  <si>
    <t>58384y</t>
  </si>
  <si>
    <t>bílá dlažba z umělého kamene s výstupky s vylisovanou dlažbou  200/200/30 mm</t>
  </si>
  <si>
    <t>58384z</t>
  </si>
  <si>
    <t>bílá  dlažba z umělého kamene s výstupky s vylisovanou dlažbou  200/200/60 mm</t>
  </si>
  <si>
    <t>592162110AR</t>
  </si>
  <si>
    <t>Přídlažba nízká š. 30 cmtl. 6 cm bílá</t>
  </si>
  <si>
    <t>59227220T</t>
  </si>
  <si>
    <t>Dodávka žlabů a obrubníkových odvodnění - provedení dle PD</t>
  </si>
  <si>
    <t>soubor</t>
  </si>
  <si>
    <t>592451151R</t>
  </si>
  <si>
    <t>dlažba betonová dvouvrstvá, skladebná; obdélník; dlaždice pro nevidomé; červená; l = 200 mm; š = 100 mm; tl. 60,0 mm</t>
  </si>
  <si>
    <t>592451158R</t>
  </si>
  <si>
    <t>dlažba betonová dvouvrstvá, skladebná; obdélník; dlaždice pro nevidomé; červená; l = 200 mm; š = 100 mm; tl. 80,0 mm</t>
  </si>
  <si>
    <t>5924511900R</t>
  </si>
  <si>
    <t>dlažba betonová dvouvrstvá; čtverec; šedá; l = 200 mm; š = 200 mm; tl. 60,0 mm</t>
  </si>
  <si>
    <t>899202111R00</t>
  </si>
  <si>
    <t>Osazení mříží litinových o hmotnost jednotlivě přes 50  do 100 kg</t>
  </si>
  <si>
    <t>899623141R00</t>
  </si>
  <si>
    <t>Obetonování potrubí nebo zdiva stok betonem prostým třídy C 12/15</t>
  </si>
  <si>
    <t>895941311RT2</t>
  </si>
  <si>
    <t>Zřízení vpusti kanalizační uliční z betonových dílců,  včetně dodávky dílců pro uliční vpusti TBV,  pro typ UVB-50</t>
  </si>
  <si>
    <t>Poznámka k položce:
Provedeno dle PD vč. košů na splaveniny  tupu A4 v. 0,6 m.</t>
  </si>
  <si>
    <t>895811OA0</t>
  </si>
  <si>
    <t>DRENÁŽNÍ ŠACHTICE NORMÁLNÍ Z PLAST DÍLCŮ ŠN 60</t>
  </si>
  <si>
    <t>Poznámka k položce:
položka zahrnuje:; - poklopy s rámem z předepsaného materiálu a tvaru; - předepsané plastové skruže, dno a není-li uvedeno jinak i podkladní vrstvu (z kameniva nebo betonu).; - výplň, těsnění a tmelení spár a spojů,; - očištění a ošetření úložných ploch,</t>
  </si>
  <si>
    <t>5524231201</t>
  </si>
  <si>
    <t>Rám s mříží plastovou D400 - 500 x 500 mm, pro UV</t>
  </si>
  <si>
    <t>Doplňující práce na komunikaci</t>
  </si>
  <si>
    <t>592173070R1</t>
  </si>
  <si>
    <t>D+M odvodnovací žlab DN 100, zatížení D400</t>
  </si>
  <si>
    <t>-2024709002</t>
  </si>
  <si>
    <t>Poznámka k položce:
14 ks - DN100, 1 m, D400, přírodní zbarvení
revizní díl, 0,5 m předtv. odtok DN100 2ks
1 ks vpust H525, 0,5 m, těsný odtok DN150, natur
2 ks kombi stěna pro začátek/konec, natur</t>
  </si>
  <si>
    <t>žlabová línie Ž1 - 15,5 M, 1X odtok přes vpusť DN150, zatížení D400</t>
  </si>
  <si>
    <t>15,5</t>
  </si>
  <si>
    <t>592173070R2</t>
  </si>
  <si>
    <t>D+M odvodnovací žlab DN 150, zatížení D400</t>
  </si>
  <si>
    <t>703831699</t>
  </si>
  <si>
    <t>Poznámka k položce:
74 ks DN 100, 1 m, D400, přírodní zbarvení
revizní díl, 0,5 m předtv. odtok DN150 5ks
4 ks vpust H525, 0,5 m, těsný odtok DN150, natur
2 ks kombi stěna pro začátek/konec, natur</t>
  </si>
  <si>
    <t>žlabová línie Ž2-3 - 78,5 m, 4X odtok přes vpusť DN150, zatížení D400</t>
  </si>
  <si>
    <t>78,5</t>
  </si>
  <si>
    <t>592173070R3</t>
  </si>
  <si>
    <t>D+M odvodnovací žlab DN 100, zatížení B125</t>
  </si>
  <si>
    <t>945578785</t>
  </si>
  <si>
    <t>Poznámka k položce:
žlab 1,0 m, ZN můstkový rošt 2ks</t>
  </si>
  <si>
    <t>žlabová línie Ž4 - 4 m, 1X odtok přes vpusť DN100, zatížení B125</t>
  </si>
  <si>
    <t>914001121R00</t>
  </si>
  <si>
    <t>Osazení a montáž svislých dopravních značek sloupek, do betonového základu a AL patky,</t>
  </si>
  <si>
    <t>914001125R00</t>
  </si>
  <si>
    <t>Osazení a montáž svislých dopravních značek značka, na sloupek,sloup, konzolu nebo objekt,</t>
  </si>
  <si>
    <t>915711111R00</t>
  </si>
  <si>
    <t>Vodorovné značení krytů stříkané barvou, dělicích čar šířky 120 mm</t>
  </si>
  <si>
    <t>915711121R00</t>
  </si>
  <si>
    <t>Vodorovné značení krytů plastem nehlučné, dělicích čar šířky 120 mm</t>
  </si>
  <si>
    <t>915712111R00</t>
  </si>
  <si>
    <t>Vodorovné značení krytů stříkané barvou, vodicích proužků šířky 250 mm</t>
  </si>
  <si>
    <t>915712121R00</t>
  </si>
  <si>
    <t>Vodorovné značení krytů plastem nehlučné, dělicích čar šířky 250 mm</t>
  </si>
  <si>
    <t>915721111R00</t>
  </si>
  <si>
    <t>Vodorovné značení krytů stříkané barvou, stopčar, zeber, stínů, šipek, nápisů, přechodů apod.</t>
  </si>
  <si>
    <t>915721121R00</t>
  </si>
  <si>
    <t>Vodorovné značení krytů plastem nehlučné, stopčar, zeber, stínů, šipek, nápisů, přechodů apod.</t>
  </si>
  <si>
    <t>915719111R00</t>
  </si>
  <si>
    <t>Vodorovné značení krytů příplatek k ceně,  za reflexní úpravu dělících čar šířky 120 mm</t>
  </si>
  <si>
    <t>915719211R00</t>
  </si>
  <si>
    <t>Vodorovné značení krytů příplatek k ceně,  za reflexní úpravu vodících proužků šířky 250 mm</t>
  </si>
  <si>
    <t>915729111R00</t>
  </si>
  <si>
    <t>Vodorovné značení krytů příplatek k ceně,  za reflexní úpravu stopčar, zeber, stínů, šipek, nápisů, přechodů apod.</t>
  </si>
  <si>
    <t>915791111R00</t>
  </si>
  <si>
    <t>Předznačení pro vodorovné značení pro dělící čáry, vodící proužky</t>
  </si>
  <si>
    <t>915791112R00</t>
  </si>
  <si>
    <t>Předznačení pro vodorovné značení pro stopčáry, zebry,stíny, šipky, nápisy, přechody</t>
  </si>
  <si>
    <t>919735111R00</t>
  </si>
  <si>
    <t>Řezání stávajících krytů nebo podkladů živičných, hloubky do  50 mm</t>
  </si>
  <si>
    <t>916231111R0x</t>
  </si>
  <si>
    <t>Osazení obruby z kostek drobných, bez boční opěry do betonu C20/20 XF3</t>
  </si>
  <si>
    <t>916231111R0y</t>
  </si>
  <si>
    <t>Osazení obruby z kostek drobných, bez boční opěry do betonu C20/20</t>
  </si>
  <si>
    <t>916261111R0x</t>
  </si>
  <si>
    <t>Osazení obruby z kostek drobných, s boční opěrou  do betonu C20/25 XF3</t>
  </si>
  <si>
    <t>916261111R0y</t>
  </si>
  <si>
    <t>Osazení obruby z kostek drobných, s boční opěrou  do betonu C20/25</t>
  </si>
  <si>
    <t>917161111T00</t>
  </si>
  <si>
    <t>Osazení lež. obrub.kamen. s opěrou, lože z C 20/25 XF3</t>
  </si>
  <si>
    <t>917461111R0x</t>
  </si>
  <si>
    <t>Osaz. stoj. obrub. kam. s opěrou, lože z C 20/25 XF3</t>
  </si>
  <si>
    <t>917872111T00</t>
  </si>
  <si>
    <t>Osazení stojat. obrub.bet. s opěrou,lože z C 20/25 XF3</t>
  </si>
  <si>
    <t>40444972.AR</t>
  </si>
  <si>
    <t>značka dopravní silniční svislá; upravující přednost P2-P3; tvar čtverec; 500 mm; štít z pozink.plechu s dvoj.ohybem,retroref.folie I.tř.; záruka 7 let</t>
  </si>
  <si>
    <t>40444999.AR</t>
  </si>
  <si>
    <t>značka dopravní silniční svislá; upravující přednost P6; tvar osmiúhelník; 700 mm; štít z pozink.plechu s dvoj.ohybem,retroref.folie I.tř.; záruka 7 let</t>
  </si>
  <si>
    <t>40445023.AR</t>
  </si>
  <si>
    <t>značka dopravní silniční svislá; zákazová B1-B34; tvar kruh; 700 mm; štít z pozink.plechu s dvoj.ohybem,retroref.folie I.tř.; záruka 7 let</t>
  </si>
  <si>
    <t>40445032.AR</t>
  </si>
  <si>
    <t>značka dopravní silniční svislá; příkazová C1-C14; tvar kruh; 700 mm; štít z pozink.plechu s dvoj.ohybem,retroref.folie I.tř.; záruka 7 let</t>
  </si>
  <si>
    <t>40445044.AR</t>
  </si>
  <si>
    <t>značka dopravní silniční svislá; informativní provozní IP4b-IP7,IP10; tvar čtverec; 500 mm; štít z pozink.plechu s dvoj.ohybem,retroref.folie I.tř.; záruka 7 let</t>
  </si>
  <si>
    <t>40445050.AR</t>
  </si>
  <si>
    <t>značka dopravní silniční svislá; informativní provozní IP11-IP13; tvar obdélník svislý; 500x700 mm; štít z pozink.plechu s dvoj.ohybem,retroref.folie I.tř.; záruka 7 let</t>
  </si>
  <si>
    <t>40445159.AR</t>
  </si>
  <si>
    <t>značka dopravní silniční svislá; dodatková tabule E8; tvar obdélník; 500x150 mm; štít z pozink.plechu s dvoj.ohybem,retroref.folie I.tř.; záruka 7 let</t>
  </si>
  <si>
    <t>40450000</t>
  </si>
  <si>
    <t>Sloupek vč. šroubů a dopravního příslušenství</t>
  </si>
  <si>
    <t>58380313R</t>
  </si>
  <si>
    <t>obrubník kamenný přímý; materiálová skupina I/2 (žula); š = 300 mm; h = 200 mm; l = 800 až 2 000 mm</t>
  </si>
  <si>
    <t>58380333R</t>
  </si>
  <si>
    <t>obrubník kamenný přímý; materiálová skupina I/2 (žula); š = 250 mm; h = 200 mm; l = 800 až 2 000 mm</t>
  </si>
  <si>
    <t>58380333T</t>
  </si>
  <si>
    <t>Obrubník kamenný oblouk   25x20 cm</t>
  </si>
  <si>
    <t>58380351Rx</t>
  </si>
  <si>
    <t>Obrubník kamenný přímý 20x10 cm</t>
  </si>
  <si>
    <t>58380373R</t>
  </si>
  <si>
    <t>obrubník kamenný přímý; materiálová skupina I/2 (žula); š = 150 mm; h = 250 mm; l = 500 až 1 500 mm</t>
  </si>
  <si>
    <t>59217010R</t>
  </si>
  <si>
    <t>obrubník silniční materiál beton; l = 1000,0 mm; š = 150,0 mm; h = 250,0 mm; barva přírodní</t>
  </si>
  <si>
    <t>592173070R</t>
  </si>
  <si>
    <t>obrubník zahradní materiál beton; l = 500,0 mm; š = 50,0 mm; h = 200,0 mm; barva šedá</t>
  </si>
  <si>
    <t>966006132R00</t>
  </si>
  <si>
    <t>Odstranění značek pro staničení nebo dopravních značek dopravních nebo orientačních ,  s betonovými patkami</t>
  </si>
  <si>
    <t>966006211R00</t>
  </si>
  <si>
    <t>Odstranění svislých dopr. značek včetně demontáže ze sloupů nebo konzolí</t>
  </si>
  <si>
    <t>961</t>
  </si>
  <si>
    <t>Bourání - beton</t>
  </si>
  <si>
    <t>113109415R00</t>
  </si>
  <si>
    <t>Odstranění podkladů nebo krytů z betonu prostého, v ploše jednotlivě nad 50 m2, tloušťka vrstvy 150 mm</t>
  </si>
  <si>
    <t>113111215R00</t>
  </si>
  <si>
    <t>Odstranění podkladů nebo krytů z kameniva zpevněného cementem, v ploše jednotlivě nad 50 m2, tloušťka vrstvy 150 mm</t>
  </si>
  <si>
    <t>113111220R00</t>
  </si>
  <si>
    <t>Odstranění podkladů nebo krytů z kameniva zpevněného cementem, v ploše jednotlivě nad 50 m2, tloušťka vrstvy 200 mm</t>
  </si>
  <si>
    <t>979990021R00</t>
  </si>
  <si>
    <t>Poplatek za skládku suti - směs betonu a cihel vč. odvozu na skládku a uložení</t>
  </si>
  <si>
    <t>962</t>
  </si>
  <si>
    <t>Bourání - asfalt</t>
  </si>
  <si>
    <t>113151113R00</t>
  </si>
  <si>
    <t>Odstranění podkladu, krytu frézováním povrch živičný, plochy do 500 m2 na jednom objektu nebo při provádění pruhu šířky do  750 mm, tloušťky 40 mm</t>
  </si>
  <si>
    <t>113151115R00</t>
  </si>
  <si>
    <t>Odstranění podkladu, krytu frézováním povrch živičný, plochy do 500 m2 na jednom objektu nebo při provádění pruhu šířky do  750 mm, tloušťky 60 mm</t>
  </si>
  <si>
    <t>113153355R00</t>
  </si>
  <si>
    <t>Odstranění podkladu, krytu frézováním povrch betonový, plochy přes 500 m2 na jednom objektu nebo při provádění pruhu šířky přes  750 mm s překážkami v trase, tloušťky 200 mm</t>
  </si>
  <si>
    <t>Poznámka k položce:
tloušťky 200 mm</t>
  </si>
  <si>
    <t>979990022R00</t>
  </si>
  <si>
    <t>Poplatek za skládku - živice (k recyklaci) vč. odvozu na skládku</t>
  </si>
  <si>
    <t>Bourání hmot</t>
  </si>
  <si>
    <t>979024441R00</t>
  </si>
  <si>
    <t>Očištění vybouraných obrubníků, dlaždic obrubníků, krajníků vybouraných z jakéhokoliv lože a s jakoukoliv výplní spár</t>
  </si>
  <si>
    <t>979054441R00</t>
  </si>
  <si>
    <t>Očištění vybouraných obrubníků, dlaždic dlaždic, desek nebo tvarovek s původním vyplněním spár kamenivem těženým</t>
  </si>
  <si>
    <t>979071122R00</t>
  </si>
  <si>
    <t>Očištění vybouraných dlažebních kostek drobných, s původním vyplněním spár živicí nebo cementovou maltou</t>
  </si>
  <si>
    <t>998225311R00</t>
  </si>
  <si>
    <t>Přesun hmot pro opravy a údržbu komunikací jakékoliv délky objektu</t>
  </si>
  <si>
    <t>M23</t>
  </si>
  <si>
    <t>Montáže potrubí</t>
  </si>
  <si>
    <t>230191000T02</t>
  </si>
  <si>
    <t>chráničky inž.sítí  ve výkopu, vč. zemních prací a obsypu  kompl.dod+mtz</t>
  </si>
  <si>
    <t>Poznámka k položce:
Např. typu Arot 160 půlená + rezerva nedělená 160 vč. protahovacího lanka a zátek</t>
  </si>
  <si>
    <t>979990101R0</t>
  </si>
  <si>
    <t>směsi betonu a cihel</t>
  </si>
  <si>
    <t>Poznámka k položce:
Uložení na skládce vytěženého materiálu předepsaným způsobem nebo uložení a poplatek na nejbližší řízené skládce.</t>
  </si>
  <si>
    <t>03.1-3 - OZ č.1-3</t>
  </si>
  <si>
    <t>014101OA0</t>
  </si>
  <si>
    <t>POPLATKY ZA SKLÁDKU</t>
  </si>
  <si>
    <t>12573OA0</t>
  </si>
  <si>
    <t>VYKOPÁVKY ZE ZEMNÍKŮ A SKLÁDEK TŘ I</t>
  </si>
  <si>
    <t>131311OA0</t>
  </si>
  <si>
    <t>HLOUBENÍ JAM ZAPAŽ I NEPAŽ TŘ 4 S ODVOZEM DO 1KM</t>
  </si>
  <si>
    <t>Poznámka k položce:
vč. uložení na mezideponii.</t>
  </si>
  <si>
    <t>131318OA0</t>
  </si>
  <si>
    <t>HLOUBENÍ JAM ZAPAŽ I NEPAŽ TŘ 4 S ODVOZEM DO 20KM</t>
  </si>
  <si>
    <t>17411OA0</t>
  </si>
  <si>
    <t>ZÁSYP JAM A RÝH ZEMINOU SE ZHUT</t>
  </si>
  <si>
    <t>17481OA0</t>
  </si>
  <si>
    <t>ZÁSYP JAM A RÝH Z NAKUPOVANÝCH MATERIÁLŮ</t>
  </si>
  <si>
    <t>18110OA0</t>
  </si>
  <si>
    <t>ÚPRAVA PLÁNĚ SE ZHUT V HOR TŘ 1-4</t>
  </si>
  <si>
    <t>327313OA0</t>
  </si>
  <si>
    <t>ZDI OPĚR, ZÁRUB, NÁBŘEŽ Z PROST BET DO C16/20 (B20)</t>
  </si>
  <si>
    <t>327324OA0</t>
  </si>
  <si>
    <t>ZDI OPĚR, ZÁRUB, NÁBŘEŽ ZE ŽELEZOBET DO C25/30 (B30)</t>
  </si>
  <si>
    <t>Poznámka k položce:
Definovaný vzhlled = pohledový beton, provedení dle PD.</t>
  </si>
  <si>
    <t>327365OA0</t>
  </si>
  <si>
    <t>VÝZTUŽ ZDÍ OPĚR, ZÁRUB, NÁBŘEŽ Z OCELI 10505</t>
  </si>
  <si>
    <t>(169,750+13,000)*0,100</t>
  </si>
  <si>
    <t>348172OZ/2</t>
  </si>
  <si>
    <t>Z/2 D+M oplocení u nádražní budovy a objektu p.č. 392</t>
  </si>
  <si>
    <t>-1395697124</t>
  </si>
  <si>
    <t>Poznámka k položce:
Z/2 oplocení u nádražní budovy a objektu p.č. 392: součástí návrhu dvoukřídlá brána šířky 4m, dvoukřídlá brána 6m, zábradlí o celkové délce 103m – žárově zinkovaná ocelová konstrukce</t>
  </si>
  <si>
    <t>348172OZ/3</t>
  </si>
  <si>
    <t>Z/3 D+M oplocení na opěrné zdi u parkoviště pro OA</t>
  </si>
  <si>
    <t>1693138113</t>
  </si>
  <si>
    <t>Poznámka k položce:
Z/3 oplocení na opěrné zdi u parkoviště pro OA (u betonového koryta pro výsadbu zeleně) – délka 85 metrů, žárově zinkovaná konstrukce s nerezovými lanky</t>
  </si>
  <si>
    <t>348172OZ/4</t>
  </si>
  <si>
    <t>Z/4 D+M oplocení opěrné zdi pro OA</t>
  </si>
  <si>
    <t>1737883021</t>
  </si>
  <si>
    <t>Poznámka k položce:
- Z/4 oplocení opěrné zdi pro OA (vodorovně s ostrůvkovým nástupištěm) – délka 43 metrů, žárově zinkovaná konstrukce s nerezovými lanky</t>
  </si>
  <si>
    <t>348172OZ/5</t>
  </si>
  <si>
    <t xml:space="preserve">Z/5 D+M madlo schodiště u parkoviště pro OA </t>
  </si>
  <si>
    <t>-1184050054</t>
  </si>
  <si>
    <t>Poznámka k položce:
 Z/5 madlo schodiště u parkoviště pro OA – dvě madla o celkové délce 9 metrů, žárově zinkovaná ocelová konstrukce</t>
  </si>
  <si>
    <t>431324OA0</t>
  </si>
  <si>
    <t>SCHODIŠŤ KONSTR ZE ŽELEZOBETONU DO C25/30 (B30)</t>
  </si>
  <si>
    <t>7838HOA0</t>
  </si>
  <si>
    <t>NÁTĚRY BETON KONSTR ANTIGRAFITI</t>
  </si>
  <si>
    <t>Poznámka k položce:
-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</si>
  <si>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150,00+15,00+50,00</t>
  </si>
  <si>
    <t>M15</t>
  </si>
  <si>
    <t>M15 - D+M ocelové zábradlí RAL 7016 v oblouku chodníku u křižovatky Nádražní a Žižkova</t>
  </si>
  <si>
    <t>439490945</t>
  </si>
  <si>
    <t>Poznámka k položce:
výrobky nacenit kompletně vč. povrch.úprav,kování,kotvení  a veškerých  prvků dle výpisu výrobků
1	kovové madlo   50 mm  kovové madlo   50 mm2	ocelové šrouby s matkami - potřebný   ocelové šrouby s matkami - potřebný  určí zámečník 3	pásová ocel navařená na madlo - průřez pásová ocel navařená na madlo - průřez 1,0/40 mm 4	sloupky - 2x pásová ocel - průřez sloupky - 2x pásová ocel - průřez 1,0/40 mm 5	ocelová patka sloupku kotvená při betonáži ocelová patka sloupku kotvená při betonáži opěrných zdí 6	základová betonová patka ocelové pásoviny základová betonová patka ocelové pásoviny - viz statická část dokumentace	 Všechny prvky budou opatřeny práškovou barvou - RAL 7016 - celková délka cca = 14240 mm</t>
  </si>
  <si>
    <t xml:space="preserve">ozn. Z/1 </t>
  </si>
  <si>
    <t>14,24</t>
  </si>
  <si>
    <t>M16</t>
  </si>
  <si>
    <t>M16 - D+M ocelové zábradlí RAL 7016 nad podchodem u vstupu do objektu terminálu</t>
  </si>
  <si>
    <t>1838821593</t>
  </si>
  <si>
    <t>Poznámka k položce:
výrobky nacenit kompletně vč. povrch.úprav,kování,kotvení  a veškerých  prvků dle výpisu výrobků
1	kovové madlo   50 mm  kovové madlo   50 mm2	ocelové šrouby s matkami - potřebný   ocelové šrouby s matkami - potřebný  určí zámečník 3	pásová ocel navařená na madlo - průřez pásová ocel navařená na madlo - průřez 1,0/40 mm 4	sloupky - 2x pásová ocel - průřez sloupky - 2x pásová ocel - průřez 1,0/40 mm 5	ocelová patka sloupku kotvená při betonáži ocelová patka sloupku kotvená při betonáži opěrných zdí 6	základová betonová patka ocelové pásoviny základová betonová patka ocelové pásoviny - viz statická část dokumentace	 Všechny prvky budou opatřeny práškovou barvou - RAL 7016 - celková délka cca = 10500 mm</t>
  </si>
  <si>
    <t xml:space="preserve">Z/1 </t>
  </si>
  <si>
    <t>10,5</t>
  </si>
  <si>
    <t>M17</t>
  </si>
  <si>
    <t>M17 - D+M ocelové zábradlí RAL 7016 v rámci ostrůvkového výstupového nástupiště</t>
  </si>
  <si>
    <t>427680389</t>
  </si>
  <si>
    <t xml:space="preserve">Poznámka k položce:
výrobky nacenit kompletně vč. povrch.úprav,kování,kotvení  a veškerých  prvků dle výpisu výrobků
1	kovové madlo   50 mm  kovové madlo   50 mm2	ocelové šrouby s matkami - potřebný   ocelové šrouby s matkami - potřebný  určí zámečník 3	pásová ocel navařená na madlo - průřez pásová ocel navařená na madlo - průřez 1,0/40 mm 4	sloupky - 2x pásová ocel - průřez sloupky - 2x pásová ocel - průřez 1,0/40 mm 5	ocelová patka sloupku kotvená při betonáži ocelová patka sloupku kotvená při betonáži opěrných zdí 6	základová betonová patka ocelové pásoviny základová betonová patka ocelové pásoviny - viz statická část dokumentace	 Všechny prvky budou opatřeny práškovou barvou - RAL 7016 - celková délka cca = 41320 mm </t>
  </si>
  <si>
    <t>41,32</t>
  </si>
  <si>
    <t>03.4 - OZ č.4</t>
  </si>
  <si>
    <t>39,1*1,0*0,8/2</t>
  </si>
  <si>
    <t>132301111R00</t>
  </si>
  <si>
    <t>Hloubení rýh šířky do 60 cm do 100 m3, v hornině 4, hloubení strojně</t>
  </si>
  <si>
    <t>39,1*1,0*0,5</t>
  </si>
  <si>
    <t>162201102R00</t>
  </si>
  <si>
    <t>Vodorovné přemístění výkopku z horniny 1 až 4, na vzdálenost přes 20  do 50 m</t>
  </si>
  <si>
    <t>"na mezideponii :" 15,640+19,550</t>
  </si>
  <si>
    <t>"pro zásypy :" 27,370</t>
  </si>
  <si>
    <t>35,190-27,370</t>
  </si>
  <si>
    <t>10*7,820</t>
  </si>
  <si>
    <t>Nakládání, skládání, překládání neulehlého výkopku nakládání výkopku,  do 100 m3, z horniny 1 až 4</t>
  </si>
  <si>
    <t>39,1*(2*0,10+0,50)</t>
  </si>
  <si>
    <t>181101111R00</t>
  </si>
  <si>
    <t>Úprava pláně v zářezech bez rozlišení horniny, se zhutněním - ručně</t>
  </si>
  <si>
    <t>39,1*0,5</t>
  </si>
  <si>
    <t>274313621R00</t>
  </si>
  <si>
    <t>Beton základových pasů prostý třídy C 20/25</t>
  </si>
  <si>
    <t>39,1*0,5^2</t>
  </si>
  <si>
    <t>274313711R00</t>
  </si>
  <si>
    <t>Beton základových pasů prostý třídy C 25/30</t>
  </si>
  <si>
    <t>39,1*0,4*0,3</t>
  </si>
  <si>
    <t>2*39,1*0,3</t>
  </si>
  <si>
    <t>311112125RT4</t>
  </si>
  <si>
    <t>Stěny z betonových bednicích tvárnic a betonu šířky 250 mm, zálivka betonem C25/30</t>
  </si>
  <si>
    <t>39,1*14,469/1000</t>
  </si>
  <si>
    <t>417321414R00</t>
  </si>
  <si>
    <t>Železobeton ztužujících pásů a věnců třídy C 25/30</t>
  </si>
  <si>
    <t>39,1*0,35*0,6</t>
  </si>
  <si>
    <t>417351111R00</t>
  </si>
  <si>
    <t>Bednění bočnic ztužujících pásů a věnců včetně vzpěr obě strany, zřízení</t>
  </si>
  <si>
    <t>2*39,1*0,1</t>
  </si>
  <si>
    <t>417351113R00</t>
  </si>
  <si>
    <t>Bednění bočnic ztužujících pásů a věnců včetně vzpěr obě strany, odstranění</t>
  </si>
  <si>
    <t>998152111R00</t>
  </si>
  <si>
    <t>Přesun hmot, zdi a valy samostatné z dílců do 20 m</t>
  </si>
  <si>
    <t>711132311R00</t>
  </si>
  <si>
    <t>Provedení izolace proti zemní vlhkosti pásy na sucho svislá,  , nopovou fólií včetně uchycovacích prvků</t>
  </si>
  <si>
    <t>39,1*1,5</t>
  </si>
  <si>
    <t>28323116R</t>
  </si>
  <si>
    <t>fólie izolační zemní drenážní; tloušťka 0,60 mm; výška nopů 8,0 mm; plošná hmotnost 550 g/m2; HDPE</t>
  </si>
  <si>
    <t>58,65*1,1</t>
  </si>
  <si>
    <t>03.5 - Demolice opěrné zídky a oplocení dráhy</t>
  </si>
  <si>
    <t>014102OA0</t>
  </si>
  <si>
    <t>9111A3OA0</t>
  </si>
  <si>
    <t>ZÁBRADLÍ SILNIČNÍ S VODOR MADLY - DEMONTÁŽ S PŘESUNEM</t>
  </si>
  <si>
    <t>Poznámka k položce:
položka zahrnuje:; - demontáž a odstranění zařízení; - jeho odvoz na předepsané místo</t>
  </si>
  <si>
    <t>916813OA0</t>
  </si>
  <si>
    <t>ODDĚL OPLOCENÍ S PODSTAVCI DRÁTĚNNÉ - DEMONTÁŽ</t>
  </si>
  <si>
    <t>Poznámka k položce:
Položka zahrnuje odstranění, demontáž a odklizení zařízení s odvozem na předepsané místo; - položka zahrnuje veškeré další práce plynoucí z technologického předpisu a z platných předpisů; - položka zahrnuje i odstranění sloupků z jiného materiálu, odstranění vrat a vrátek</t>
  </si>
  <si>
    <t>966158OA0</t>
  </si>
  <si>
    <t>BOURÁNÍ KONSTRUKCÍ Z PROST BETONU S ODVOZEM DO 20KM</t>
  </si>
  <si>
    <t>Poznámka k položce:
položka zahrnuje:; - rozbourání konstrukce bez ohledu na použitou technologii; - veškeré pomocné konstrukce (lešení a pod.); - veškerou manipulaci s vybouranou sutí a hmotami včetně uložení na skládku. Nezahrnuje poplatek za skládku; - veškeré další práce plynoucí z technologického předpisu a z platných předpisů</t>
  </si>
  <si>
    <t>966168OA0</t>
  </si>
  <si>
    <t>BOURÁNÍ KONSTRUKCÍ ZE ŽELEZOBETONU S ODVOZEM DO 20KM</t>
  </si>
  <si>
    <t>IO04 - Sadové úpravy</t>
  </si>
  <si>
    <t>18 - Povrchové úpravy terénu</t>
  </si>
  <si>
    <t>122101101R00</t>
  </si>
  <si>
    <t>Odkopávky a  prokopávky nezapažené v horninách 1 a 2,  do 100 m3</t>
  </si>
  <si>
    <t>"stáv.z :" 50,00*0,1</t>
  </si>
  <si>
    <t>122201101R00</t>
  </si>
  <si>
    <t>Odkopávky a  prokopávky nezapažené v hornině 3,  do 100 m3</t>
  </si>
  <si>
    <t>84,0*0,6*1,5</t>
  </si>
  <si>
    <t>5,000+75,600</t>
  </si>
  <si>
    <t>"Celkem 20 km :" 10*80,600</t>
  </si>
  <si>
    <t>171101112R00</t>
  </si>
  <si>
    <t>Uložení sypaniny do násypů zhutněných z hornin nesoudržných sypkých,  s relativní ulehlostí l(d) 0,9 pod nebo mimo aktivní zónu</t>
  </si>
  <si>
    <t>84,0*0,6*0,1</t>
  </si>
  <si>
    <t>184807111R00</t>
  </si>
  <si>
    <t>Ochrana stromu bedněním zřízení bednění</t>
  </si>
  <si>
    <t>Poznámka k položce:
Včetně řeziva.</t>
  </si>
  <si>
    <t>8*4*1,0*2,0</t>
  </si>
  <si>
    <t>184807112R00</t>
  </si>
  <si>
    <t>Ochrana stromu bedněním odstranění bednění</t>
  </si>
  <si>
    <t>184101111RA0</t>
  </si>
  <si>
    <t>Výsadba stromů a keřů prostokořenných bez dodávky dřevin,  v rovině, výšky do 50 cm</t>
  </si>
  <si>
    <t>Poznámka k položce: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</si>
  <si>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9+2*110+70</t>
  </si>
  <si>
    <t>184201117RAA</t>
  </si>
  <si>
    <t>Výsadba stromů a keřů s balem bez dodávky dřevin,  v rovině, výšky do 350 cm</t>
  </si>
  <si>
    <t>Poznámka k položce:
Výsadbové jámy pro dřeviny kopeme nebo vrtáme nejméně dvojnásobně větší než je kořenový systém či bal vysazované rostliny, aby v nich byly kořeny volně rozloženy. Před samotnou výsadbou stromu kotvíme 2 kůly délky do 2 m. Kotvící kůl musí být zatlučený tak, aby sahal těsně pod nasazení korunky vysazovaného stromku.;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</si>
  <si>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02656027T</t>
  </si>
  <si>
    <t>Skalník Dammerův / Cotoneaster dammeri ´Coral Beauty´ 30-35 cm</t>
  </si>
  <si>
    <t>02656028T</t>
  </si>
  <si>
    <t>Prunus laurocerasus „Otto Luyken" 30-40 cm</t>
  </si>
  <si>
    <t>02656029T</t>
  </si>
  <si>
    <t>Lonicera tatarica (Zimolez tatarský) 30-50 cm</t>
  </si>
  <si>
    <t>02656032T</t>
  </si>
  <si>
    <t>Javor babyka-Acer campestre, vysokokmen OK 16-18cm</t>
  </si>
  <si>
    <t>Poznámka k položce:
„Elsrijk“</t>
  </si>
  <si>
    <t>58344197R</t>
  </si>
  <si>
    <t>štěrkodrť frakce 0,0 až 63,0 mm; třída A</t>
  </si>
  <si>
    <t>5,040*1,900</t>
  </si>
  <si>
    <t>Povrchové úpravy terénu</t>
  </si>
  <si>
    <t>1801</t>
  </si>
  <si>
    <t>Přesazení stávajícího stromu</t>
  </si>
  <si>
    <t>Poznámka k položce:
Přesazení bude provedeno o cca 12 m dále do ulice Žižkové mezi stávající dřeviny. Strom bude přesazen mimo vegetační dobu. Bude vyzvednut s balem pomocí zvedací techniky, když předtím budou odříznuty kořeny. Bal stromu bude obalen do juty a bude provedena redukce objemu koruny. Připravená jáma bude mít objem cca 120 % balu přesazované dřeviny, bude řádně prolita a bude doplněna kvalitní zahradnická zemina. Před výsadbou budou upevněny tři kůly, bude vytvořena kořenová mísa a plocha bude po výsadbě mulčována borkou.</t>
  </si>
  <si>
    <t>00526 R</t>
  </si>
  <si>
    <t>Finanční náklady</t>
  </si>
  <si>
    <t>Poznámka k položce:
Náklady zhotovitele, které vznikají v souvislosti se zajištěním požadavků objednatele na zajištění následné péče o vegetační prvky po dobu 36 měsíců.</t>
  </si>
  <si>
    <t>767001</t>
  </si>
  <si>
    <t>Čtvercový půdorys roštu, strana 1000mm, bez ochrany kmene stromu, do 2 tun</t>
  </si>
  <si>
    <t>Poznámka k položce:
M+D - provedení dle PD.</t>
  </si>
  <si>
    <t>767002</t>
  </si>
  <si>
    <t>Obdélníková mříž, 2000x1000mm, nosnost do 3,5t, bez ochrany kmene</t>
  </si>
  <si>
    <t>767003</t>
  </si>
  <si>
    <t>Doprava montážní čety a mobiliáře vč. konstrukčních prací</t>
  </si>
  <si>
    <t>01 - Přípojka NN pro terminál - SO 01</t>
  </si>
  <si>
    <t>210191534</t>
  </si>
  <si>
    <t>SKRIN ELMEROVA DVOUSAZB. NAD 25A</t>
  </si>
  <si>
    <t>210120465</t>
  </si>
  <si>
    <t>JISTIC VZD 63A 3POL BEZ KRYTU</t>
  </si>
  <si>
    <t>210120102</t>
  </si>
  <si>
    <t>PATRONA NOZOVA DO 500V</t>
  </si>
  <si>
    <t>VYDRÁTOVÁNÍ A ZAPOJENÍ JISTIČU V ELEKTROMĚROVÉ SKŘÍNI</t>
  </si>
  <si>
    <t>210810110</t>
  </si>
  <si>
    <t>KAB SIL CYKY-CYKYM 1KV 3X35+25  PEV</t>
  </si>
  <si>
    <t>215100027</t>
  </si>
  <si>
    <t>KONC 1KV EPKT0031,4x25-70, PLASTOVÝ</t>
  </si>
  <si>
    <t>210100253</t>
  </si>
  <si>
    <t>UKONC KAB CELOPLAST      4X50</t>
  </si>
  <si>
    <t>210020999</t>
  </si>
  <si>
    <t>TABULKA VYSTRAZNA</t>
  </si>
  <si>
    <t>21.31</t>
  </si>
  <si>
    <t>-1411208079</t>
  </si>
  <si>
    <t>ELEKTROMĚROVÝ ROZVADĚČ VÝKLENKOVÝ , ES222+200/NVP7P - C</t>
  </si>
  <si>
    <t>123004000</t>
  </si>
  <si>
    <t>JISTIC LPN-63B-3 63A</t>
  </si>
  <si>
    <t>123003700</t>
  </si>
  <si>
    <t>JISTIC LPN-32B-3 32A</t>
  </si>
  <si>
    <t>123000010</t>
  </si>
  <si>
    <t>JISTIC LPN-2B-1 2A</t>
  </si>
  <si>
    <t>PATRONA POJ PHN 00 80A gF1</t>
  </si>
  <si>
    <t>532509877</t>
  </si>
  <si>
    <t>1-CYKY-J 3X35+25mm2</t>
  </si>
  <si>
    <t>080412300</t>
  </si>
  <si>
    <t>OKO KU-L 35x10 CU POC.LISOV</t>
  </si>
  <si>
    <t>101009200</t>
  </si>
  <si>
    <t>KONC EPKT0031 25-70 1KV</t>
  </si>
  <si>
    <t>DROBNÝ NESPECIFIKOVANÝ MONTÁŽNÍ MATERIÁL</t>
  </si>
  <si>
    <t>09</t>
  </si>
  <si>
    <t>TABULKA A-typická  A4 Pozor-dva přívody vypni oba přívody</t>
  </si>
  <si>
    <t>02 - Přípojka NN - smyčkový přívod ČEZu</t>
  </si>
  <si>
    <t xml:space="preserve">    21 - SMYČKOVÝ PŘÍVOD ČEZu - PŘEDPOKLÁDANÉ NÁKLADY</t>
  </si>
  <si>
    <t>SMYČKOVÝ PŘÍVOD ČEZu - PŘEDPOKLÁDANÉ NÁKLADY</t>
  </si>
  <si>
    <t>PPV 6 %</t>
  </si>
  <si>
    <t>-808557827</t>
  </si>
  <si>
    <t>210191511</t>
  </si>
  <si>
    <t>SKRIN PRIPOJKOVA PLAST NEBO OCELOPL DO 6 POJISTEK, 160 A</t>
  </si>
  <si>
    <t>210901098</t>
  </si>
  <si>
    <t>KABEL SIL AYKY   1KV   3X240+120PEV</t>
  </si>
  <si>
    <t>215100029</t>
  </si>
  <si>
    <t>KONC 1KV EPKT0063,4x150-400, PLASTOVÝ</t>
  </si>
  <si>
    <t>210100257</t>
  </si>
  <si>
    <t>UKONC KAB CELOPLAST      4X240</t>
  </si>
  <si>
    <t>215100227</t>
  </si>
  <si>
    <t>SPOJKA 1KV SMOE 81515,95-300,4-ŽIL.KAB.S PLAST IZOL.</t>
  </si>
  <si>
    <t>121051500</t>
  </si>
  <si>
    <t>PATRONA POJ PNA00 160A gG</t>
  </si>
  <si>
    <t>197013200</t>
  </si>
  <si>
    <t>SKRIN SS200/NVE6P-E 6x160A pripoj.vest. ESTA</t>
  </si>
  <si>
    <t>620011974</t>
  </si>
  <si>
    <t>1-AYKY-J 3X240+120</t>
  </si>
  <si>
    <t>101009400</t>
  </si>
  <si>
    <t>KONC EPKT0063 150-400 1KV</t>
  </si>
  <si>
    <t>081512900</t>
  </si>
  <si>
    <t>OKO ALU-F 240x12 AL LIS pl</t>
  </si>
  <si>
    <t>081511690</t>
  </si>
  <si>
    <t>OKO ALU-F 120x10 AL LIS pl</t>
  </si>
  <si>
    <t>104005500</t>
  </si>
  <si>
    <t>SPOJKA SMOE81515 4x95-300LIS</t>
  </si>
  <si>
    <t>082000903</t>
  </si>
  <si>
    <t>SPOJKA LIS 628145 AL 120</t>
  </si>
  <si>
    <t>082001406</t>
  </si>
  <si>
    <t>SPOJKA LIS 628210 AL 240</t>
  </si>
  <si>
    <t>460010011.RT2</t>
  </si>
  <si>
    <t>Vytýč. trasy nn vedení v přehl. terénu v obci délka do 500m</t>
  </si>
  <si>
    <t>460200164.RT2</t>
  </si>
  <si>
    <t>Výkop kabelové rýhy 35/80 cm hor.4 ruční výkop rýhy</t>
  </si>
  <si>
    <t>460570164.R00</t>
  </si>
  <si>
    <t>Zához rýhy 35/80 cm, hornina třídy 4, se zhutněním</t>
  </si>
  <si>
    <t>460600001.RT2</t>
  </si>
  <si>
    <t>Naložení a odvoz zeminy na vzdálenost 1000m</t>
  </si>
  <si>
    <t>IO08 - Veřejné osvětlení</t>
  </si>
  <si>
    <t>D1 - Demontáže dle ceníku C21M</t>
  </si>
  <si>
    <t xml:space="preserve">    21 - DEMONTÁŽ SLOUPOVÉHO SVITIDLA  " D "</t>
  </si>
  <si>
    <t xml:space="preserve">    D2 - DEMONTÁŽ SLOUPOVÉHO SVITIDLA  " E "</t>
  </si>
  <si>
    <t xml:space="preserve">    D3 - DEMONTÁŽ SLOUPOVÉHO SVITIDLA  " J "</t>
  </si>
  <si>
    <t>D4 - Montáže dle ceníku C21M</t>
  </si>
  <si>
    <t xml:space="preserve">    D5 - MONTÁŽ SLOUPOVÉHO SVITIDLA  " D "</t>
  </si>
  <si>
    <t xml:space="preserve">    D6 - MONTÁŽ SLOUPOVÉHO SVITIDLA  " E "</t>
  </si>
  <si>
    <t xml:space="preserve">    D7 - MONTÁŽ SLOUPOVÉHO SVITIDLA  " F "</t>
  </si>
  <si>
    <t xml:space="preserve">    D8 - MONTÁŽ SLOUPOVÉHO SVITIDLA  " H "</t>
  </si>
  <si>
    <t xml:space="preserve">    D9 - MONTÁŽ SLOUPOVÉHO SVITIDLA  " J "</t>
  </si>
  <si>
    <t xml:space="preserve">    D10 - KABEL CYKY PRO VĚTEV 01</t>
  </si>
  <si>
    <t xml:space="preserve">    D11 - KABEL CYKY PRO VĚTEV 02</t>
  </si>
  <si>
    <t xml:space="preserve">    D12 - OSTATNÍ MONTÁŽ</t>
  </si>
  <si>
    <t xml:space="preserve">    D13 - KABEL CYKY PRO VĚTEV 03</t>
  </si>
  <si>
    <t xml:space="preserve">    D14 - KABEL CYKY PRO VĚTEV 04</t>
  </si>
  <si>
    <t xml:space="preserve">    D15 - KABEL CYKY PRO VĚTEV 07</t>
  </si>
  <si>
    <t>D16 - Materiál</t>
  </si>
  <si>
    <t xml:space="preserve">    D17 - OSTATNÍ MATERIÁL</t>
  </si>
  <si>
    <t xml:space="preserve">    01 - UZEMNĚNÍ VĚTVE 03,04 OD ROZVADĚČE RVO /40</t>
  </si>
  <si>
    <t>D18 - Zemní práce dle ceníku C46M - RTS2014 vč.materiálu</t>
  </si>
  <si>
    <t xml:space="preserve">    D19 - MONTÁŽ STÁVAJÍCÍ SVITIDLA  " F"</t>
  </si>
  <si>
    <t xml:space="preserve">    D20 - ZEMNÍ PRÁCE PRO VĚTVE 01 ,02 , OD ROZVADĚČE RVO/40 řez 2 (komunikace )</t>
  </si>
  <si>
    <t xml:space="preserve">    D21 - ZEMNÍ PRÁCE PRO ZBYTEK VĚTVE 02 ,  řez 1 (chodník )</t>
  </si>
  <si>
    <t xml:space="preserve">    D22 - ZEMNÍ PRÁCE PRO ZBYTEK VĚTVE 02 , řez 2 (komunikace )</t>
  </si>
  <si>
    <t xml:space="preserve">    D23 - ZEMNÍ PRÁCE PRO ZBYTEK VĚTVE 03,04 ,OD ROZVADĚČE RVO/40 řez 2 (komunikace )</t>
  </si>
  <si>
    <t xml:space="preserve">    D24 - ZEMNÍ PRÁCE PRO ZBYTEK VĚTVE 04 ,  řez 1 (chodník )</t>
  </si>
  <si>
    <t xml:space="preserve">    D25 - ZEMNÍ PRÁCE PRO ZBYTEK VĚTVE ,04 , řez 2 (komunikace )</t>
  </si>
  <si>
    <t>DEMONTÁŽ SLOUPOVÉHO SVITIDLA  " D "</t>
  </si>
  <si>
    <t>D210204002</t>
  </si>
  <si>
    <t>STOZAR OSVETLOV SADOVY OCEL</t>
  </si>
  <si>
    <t>D210810046</t>
  </si>
  <si>
    <t>D210100251</t>
  </si>
  <si>
    <t>D210202014</t>
  </si>
  <si>
    <t>SVIT VYBOJ 4460515 150W SHC PARKOVE</t>
  </si>
  <si>
    <t>D210100252</t>
  </si>
  <si>
    <t>D210901090</t>
  </si>
  <si>
    <t>KABEL SIL AYKY   1KV   4X25     PEV</t>
  </si>
  <si>
    <t>D2109010901</t>
  </si>
  <si>
    <t>1949597642</t>
  </si>
  <si>
    <t>DEMONTÁŽ SLOUPOVÉHO SVITIDLA  " E "</t>
  </si>
  <si>
    <t>DEMONTÁŽ SLOUPOVÉHO SVITIDLA  " J "</t>
  </si>
  <si>
    <t>MONTÁŽ SLOUPOVÉHO SVITIDLA  " D "</t>
  </si>
  <si>
    <t>210204002</t>
  </si>
  <si>
    <t>210202009</t>
  </si>
  <si>
    <t>SVIT VYBOJ 1x zdroj PRUM NA SLOUPEK PARKOVY</t>
  </si>
  <si>
    <t>210901090</t>
  </si>
  <si>
    <t>215100225</t>
  </si>
  <si>
    <t>SPOJKA 1KV SMOE 81513,16-50,4-ŽIL.KAB.S PLAST IZOL.</t>
  </si>
  <si>
    <t>210220021</t>
  </si>
  <si>
    <t>VEDENI UZEM FEZN DO 120 MM2  V ZEMI V PRUMYSLU</t>
  </si>
  <si>
    <t>MONTÁŽ SLOUPOVÉHO SVITIDLA  " E "</t>
  </si>
  <si>
    <t>MONTÁŽ SLOUPOVÉHO SVITIDLA  " F "</t>
  </si>
  <si>
    <t>210204201</t>
  </si>
  <si>
    <t>ELEKTROVYZBROJ STOZARU 1 OKRUH</t>
  </si>
  <si>
    <t>210120101</t>
  </si>
  <si>
    <t>PATRONA POJIST DO 60A VCET MONT</t>
  </si>
  <si>
    <t>MONTÁŽ SLOUPOVÉHO SVITIDLA  " H "</t>
  </si>
  <si>
    <t>MONTÁŽ SLOUPOVÉHO SVITIDLA  " J "</t>
  </si>
  <si>
    <t>KABEL CYKY PRO VĚTEV 01</t>
  </si>
  <si>
    <t>KABEL SIL CYKY-CYKYM 750V 5X6   PEV</t>
  </si>
  <si>
    <t>210100259</t>
  </si>
  <si>
    <t>UKONC KAB CELOPLAST      5X10</t>
  </si>
  <si>
    <t>D11</t>
  </si>
  <si>
    <t>KABEL CYKY PRO VĚTEV 02</t>
  </si>
  <si>
    <t>210810048</t>
  </si>
  <si>
    <t>KABEL SIL CYKY-CYKYM 750V 3X6   PEV</t>
  </si>
  <si>
    <t>D12</t>
  </si>
  <si>
    <t>OSTATNÍ MONTÁŽ</t>
  </si>
  <si>
    <t>210011054</t>
  </si>
  <si>
    <t>210220020</t>
  </si>
  <si>
    <t>VEDENI UZEM FEZN DO 120 MM2  V ZEMI VE MESTE</t>
  </si>
  <si>
    <t>D13</t>
  </si>
  <si>
    <t>KABEL CYKY PRO VĚTEV 03</t>
  </si>
  <si>
    <t>D14</t>
  </si>
  <si>
    <t>KABEL CYKY PRO VĚTEV 04</t>
  </si>
  <si>
    <t>D15</t>
  </si>
  <si>
    <t>KABEL CYKY PRO VĚTEV 07</t>
  </si>
  <si>
    <t>215100221</t>
  </si>
  <si>
    <t>SPOJKA 1KV SMOE 81511,1,5-10,4-ŽIL.KAB.S PLAST IZOL.</t>
  </si>
  <si>
    <t>D16</t>
  </si>
  <si>
    <t>620008476</t>
  </si>
  <si>
    <t>1-AYKY-J 4X25mm2</t>
  </si>
  <si>
    <t>104005300</t>
  </si>
  <si>
    <t>SPOJKA SMOE81513 4x16-50 LIS</t>
  </si>
  <si>
    <t>082102200</t>
  </si>
  <si>
    <t>SPOJKA ALU-ZE 25 AL, 1-10KV</t>
  </si>
  <si>
    <t>255020803</t>
  </si>
  <si>
    <t>DRAT POLOT.10mm pozink 0,62KG/M</t>
  </si>
  <si>
    <t>106138110</t>
  </si>
  <si>
    <t xml:space="preserve">HADICE DSG-PBF 1/2 12,7/6,4 Z/ZL smrstovaci </t>
  </si>
  <si>
    <t>299270208</t>
  </si>
  <si>
    <t>ROZVODNICE STOZAR SR721-E27 AL</t>
  </si>
  <si>
    <t>294213300</t>
  </si>
  <si>
    <t>DRIK STOZARU SB7 ZAR.ZN. sadovy bezpaticovy</t>
  </si>
  <si>
    <t>120021100</t>
  </si>
  <si>
    <t>HLAVICE POJ 2310-11 E27 OTRE</t>
  </si>
  <si>
    <t>120040308</t>
  </si>
  <si>
    <t>VLOZKA POJ 2410-6 6A</t>
  </si>
  <si>
    <t>120060207</t>
  </si>
  <si>
    <t>KROUZEK STYC 2511-6E 6A</t>
  </si>
  <si>
    <t>520612781</t>
  </si>
  <si>
    <t>CYKY-J 5X6mm2 /C/</t>
  </si>
  <si>
    <t>520606180</t>
  </si>
  <si>
    <t>CYKY-J 3X6mm2 /C/</t>
  </si>
  <si>
    <t>D17</t>
  </si>
  <si>
    <t>OSTATNÍ MATERIÁL</t>
  </si>
  <si>
    <t>010053400</t>
  </si>
  <si>
    <t>TRUBKA FXP 32 PANCER OHEBNA seda</t>
  </si>
  <si>
    <t>520606280</t>
  </si>
  <si>
    <t>CYKY-J 3X10mm2 /C/</t>
  </si>
  <si>
    <t>104005100</t>
  </si>
  <si>
    <t>SPOJKA SMOE81511 4x1,5-10LIS</t>
  </si>
  <si>
    <t>082500200</t>
  </si>
  <si>
    <t>SPOJKA KU-L 10 Cu poc n.prov</t>
  </si>
  <si>
    <t>OSTATNÍ DROBNÝ NESPECIFIKOVANÝ MATERIÁL</t>
  </si>
  <si>
    <t>UZEMNĚNÍ VĚTVE 03,04 OD ROZVADĚČE RVO /40</t>
  </si>
  <si>
    <t>D18</t>
  </si>
  <si>
    <t>460050704.R00</t>
  </si>
  <si>
    <t>Jáma do 2 m3 pro stožár veř. osvětlení, ruční výkop, hor.4</t>
  </si>
  <si>
    <t>460100001.R00</t>
  </si>
  <si>
    <t>Pouzdrový základ 250x800 mm mimo osu trasy</t>
  </si>
  <si>
    <t>D19</t>
  </si>
  <si>
    <t>MONTÁŽ STÁVAJÍCÍ SVITIDLA  " F"</t>
  </si>
  <si>
    <t>D20</t>
  </si>
  <si>
    <t>ZEMNÍ PRÁCE PRO VĚTVE 01 ,02 , OD ROZVADĚČE RVO/40 řez 2 (komunikace )</t>
  </si>
  <si>
    <t>460420302.R00</t>
  </si>
  <si>
    <t>Zřízení kabel. lože, kryt cihly š. 35 cm napříč</t>
  </si>
  <si>
    <t>460510022.RT2</t>
  </si>
  <si>
    <t>Kabelový prostup vč. dodávky plast trub DN 160mm</t>
  </si>
  <si>
    <t>D21</t>
  </si>
  <si>
    <t>ZEMNÍ PRÁCE PRO ZBYTEK VĚTVE 02 ,  řez 1 (chodník )</t>
  </si>
  <si>
    <t>D22</t>
  </si>
  <si>
    <t>ZEMNÍ PRÁCE PRO ZBYTEK VĚTVE 02 , řez 2 (komunikace )</t>
  </si>
  <si>
    <t>D23</t>
  </si>
  <si>
    <t>ZEMNÍ PRÁCE PRO ZBYTEK VĚTVE 03,04 ,OD ROZVADĚČE RVO/40 řez 2 (komunikace )</t>
  </si>
  <si>
    <t>D24</t>
  </si>
  <si>
    <t>ZEMNÍ PRÁCE PRO ZBYTEK VĚTVE 04 ,  řez 1 (chodník )</t>
  </si>
  <si>
    <t>D25</t>
  </si>
  <si>
    <t>ZEMNÍ PRÁCE PRO ZBYTEK VĚTVE ,04 , řez 2 (komunikace )</t>
  </si>
  <si>
    <t>46.1</t>
  </si>
  <si>
    <t>Geodetické zaměření všech kabelové trsy</t>
  </si>
  <si>
    <t>IO09 - Rozvody SLP - přípojka společnosti CETIN</t>
  </si>
  <si>
    <t>D1 - Kabeláž, chráničky</t>
  </si>
  <si>
    <t>D2 - Zemní práce</t>
  </si>
  <si>
    <t>Kabeláž, chráničky</t>
  </si>
  <si>
    <t>Pol583</t>
  </si>
  <si>
    <t>Úložný kabel montáž- TCEPKPFLE do 100 XN</t>
  </si>
  <si>
    <t>Pol584</t>
  </si>
  <si>
    <t>TCEPKPFLE – 15x4x0,6</t>
  </si>
  <si>
    <t>Pol585</t>
  </si>
  <si>
    <t>Trubka HDPE o 40</t>
  </si>
  <si>
    <t>Pol586</t>
  </si>
  <si>
    <t>Trubka HDPE montáž</t>
  </si>
  <si>
    <t>Pol587</t>
  </si>
  <si>
    <t>Koncovka  na tr. o 40</t>
  </si>
  <si>
    <t>Pol588</t>
  </si>
  <si>
    <t>Tlakování trubky HDPE do pr. 75mm</t>
  </si>
  <si>
    <t>Pol589</t>
  </si>
  <si>
    <t>Kalibrace trubky HDPE do pr. 75mm</t>
  </si>
  <si>
    <t>Pol590</t>
  </si>
  <si>
    <t>Pomocné montážní práce</t>
  </si>
  <si>
    <t>Pol591</t>
  </si>
  <si>
    <t>Nezměřitelné pracovní výkony</t>
  </si>
  <si>
    <t>Pol592</t>
  </si>
  <si>
    <t>Předběžný průzkum staveniště</t>
  </si>
  <si>
    <t>Pol593</t>
  </si>
  <si>
    <t>Spojka na metalickém kabelu - montáž</t>
  </si>
  <si>
    <t>Pol594</t>
  </si>
  <si>
    <t>Spojka na metalickém kabelu - dodávka</t>
  </si>
  <si>
    <t>Pol595</t>
  </si>
  <si>
    <t>Kabelová skříň pro zakončení HDPE prázdná, D+M</t>
  </si>
  <si>
    <t>Pol596</t>
  </si>
  <si>
    <t>Kabelová skříň pro včetně zářezových pásků pro metaliku, D+M</t>
  </si>
  <si>
    <t>Pol597</t>
  </si>
  <si>
    <t>Projektová dokumentace správce sítě</t>
  </si>
  <si>
    <t>Pol598</t>
  </si>
  <si>
    <t>Vytyčení trati kabel.ved.v zast.prostoru</t>
  </si>
  <si>
    <t>příp.</t>
  </si>
  <si>
    <t>Pol599</t>
  </si>
  <si>
    <t>Hloubení kabelové rýhy 30cm šir.,60cm hlub.,zem.tř.4</t>
  </si>
  <si>
    <t>Pol600</t>
  </si>
  <si>
    <t>Hloubení kabelové rýhy 80cm šir.,120cm hlub.,zem.tř.4</t>
  </si>
  <si>
    <t>Pol601</t>
  </si>
  <si>
    <t>Rýha pro spojku kabelu, zemina třídy 4</t>
  </si>
  <si>
    <t>Pol602</t>
  </si>
  <si>
    <t>Zř.kab.lože,kop.pís.,tl.zás.vrst.10cm,2x krycí deska 30cm, dělící cihla</t>
  </si>
  <si>
    <t>Pol603</t>
  </si>
  <si>
    <t>Ruční zához kab.rýhy,šíř.30cm,hloub.60cm,zem.třídy 4</t>
  </si>
  <si>
    <t>207</t>
  </si>
  <si>
    <t>Pol604</t>
  </si>
  <si>
    <t>Ruční zához kab.rýhy,šíř.80cm,hloub.120cm,zemina třídy 4</t>
  </si>
  <si>
    <t>Pol605</t>
  </si>
  <si>
    <t>Odvoz zeminy</t>
  </si>
  <si>
    <t>209</t>
  </si>
  <si>
    <t>Pol606</t>
  </si>
  <si>
    <t>Hutnění zeminy,vrstva zeminy do 20 cm</t>
  </si>
  <si>
    <t>Pol607</t>
  </si>
  <si>
    <t>Doprava písku na stavbu</t>
  </si>
  <si>
    <t>211</t>
  </si>
  <si>
    <t>Pol608</t>
  </si>
  <si>
    <t>Reflexní stuha</t>
  </si>
  <si>
    <t>Pol609</t>
  </si>
  <si>
    <t>Ruční zához rýhy pro spojku</t>
  </si>
  <si>
    <t>IO10 - ZTI Splašková kanalizace</t>
  </si>
  <si>
    <t>115101203R00</t>
  </si>
  <si>
    <t>Čerpání vody na dopravní výšku do 10 m
  s uvažovaným průměrným přítokem přes 1 000 do 2 000 l/min</t>
  </si>
  <si>
    <t>10*24</t>
  </si>
  <si>
    <t>115101303R00</t>
  </si>
  <si>
    <t>Pohotovost záložní čerpací soupravy na dopravní výšku do 10 m
  s uvažovaným průměrným přítokem přes 1 000 do 2 000 l/min</t>
  </si>
  <si>
    <t>119001401R00</t>
  </si>
  <si>
    <t>Dočasné zajištění podzemního potrubí nebo vedení ocelového potrubí
  DN  do 200 mm</t>
  </si>
  <si>
    <t xml:space="preserve">křížení : </t>
  </si>
  <si>
    <t>"plyn :" 2,00*4</t>
  </si>
  <si>
    <t>"voda :" 2,00*2</t>
  </si>
  <si>
    <t>119001412R00</t>
  </si>
  <si>
    <t>Dočasné zajištění podzemního potrubí nebo vedení betonového potrubí
  DN  přes 200  do 500 mm</t>
  </si>
  <si>
    <t xml:space="preserve">křížení podch st kanaliz : </t>
  </si>
  <si>
    <t>2,00*2</t>
  </si>
  <si>
    <t>119001421R00</t>
  </si>
  <si>
    <t>Dočasné zajištění podzemního potrubí nebo vedení kabelů do 3 kabelů</t>
  </si>
  <si>
    <t xml:space="preserve">křížení kabely : </t>
  </si>
  <si>
    <t>2,00*5</t>
  </si>
  <si>
    <t>120003111R00</t>
  </si>
  <si>
    <t>Ztizeni vykopavky</t>
  </si>
  <si>
    <t xml:space="preserve">u křížení : </t>
  </si>
  <si>
    <t>"plyn :" 1,50*4,00*2,00*4</t>
  </si>
  <si>
    <t>"voda :" 1,20*3,00*2,00*2</t>
  </si>
  <si>
    <t>"kanal :" 1,20*3,00*2,00*2</t>
  </si>
  <si>
    <t>"kabely, :" 1,20*2,00*2,00*5</t>
  </si>
  <si>
    <t>132201213R00</t>
  </si>
  <si>
    <t>Hloubení rýh šířky přes 60 do 200 cm do 10000 m3, v hornině 3, hloubení strojně</t>
  </si>
  <si>
    <t xml:space="preserve">  D1 : </t>
  </si>
  <si>
    <t xml:space="preserve">  km 0,00-0,01285 : 1,50*4,24*12,85+1,10*2,60*(4,71+4,72)</t>
  </si>
  <si>
    <t xml:space="preserve">  Mezisoučet</t>
  </si>
  <si>
    <t xml:space="preserve">  D2 : 1,20*1,78*52,25+1,40*2,60*(1,92+1,76+1,64)</t>
  </si>
  <si>
    <t xml:space="preserve">  D4 : </t>
  </si>
  <si>
    <t xml:space="preserve">  km 0,00-0,0091 : 1,20*1,65*9,10</t>
  </si>
  <si>
    <t xml:space="preserve">  km 0,0091-0,057 : 1,20*1,78*47,90+1,40*2,60*(1,95+1,98)</t>
  </si>
  <si>
    <t xml:space="preserve">  km 0,057-0,0818 : 1,20*2,14*24,80+1,40*2,60*2,52</t>
  </si>
  <si>
    <t xml:space="preserve">  km 0,0818-0,13950 : 1,20*1,78*57,70+1,40*2,60*(2,35+1,60)</t>
  </si>
  <si>
    <t xml:space="preserve">  D5 : 1,10*1,50*24,55+1,50*2,60*1,40</t>
  </si>
  <si>
    <t xml:space="preserve">  přípojky na nové stoky : </t>
  </si>
  <si>
    <t xml:space="preserve">  UVŽ1 : 1,10*1,15*3,00</t>
  </si>
  <si>
    <t xml:space="preserve">  UVJ1 : 1,10*1,33*3,20</t>
  </si>
  <si>
    <t xml:space="preserve">  UV1D : 1,10*1,27*8,30</t>
  </si>
  <si>
    <t xml:space="preserve">  UV2D : 1,10*1,25*17,90</t>
  </si>
  <si>
    <t xml:space="preserve">  UVN1 : 1,10*1,09*25,60</t>
  </si>
  <si>
    <t xml:space="preserve">  SV1 : 1,10*1,40*3,90</t>
  </si>
  <si>
    <t xml:space="preserve">  SV2 : 1,10*1,50*3,90</t>
  </si>
  <si>
    <t xml:space="preserve">  SV3 : 1,10*1,50*4,70</t>
  </si>
  <si>
    <t xml:space="preserve">  Tsp : 1,10*1,58*9,50</t>
  </si>
  <si>
    <t xml:space="preserve">  Td : 1,10*1,50*2,30</t>
  </si>
  <si>
    <t xml:space="preserve">  SV4 : 1,10*1,56*3,90</t>
  </si>
  <si>
    <t xml:space="preserve">  SV5 : 1,10*1,79*3,60</t>
  </si>
  <si>
    <t xml:space="preserve">  OB1 : 1,10*1,84*2,60</t>
  </si>
  <si>
    <t xml:space="preserve">  SV6 : 1,10*1,65*4,70</t>
  </si>
  <si>
    <t xml:space="preserve">  SV7 : 1,10*1,54*4,70</t>
  </si>
  <si>
    <t xml:space="preserve">  UVN3 : 1,10*1,49*12,50</t>
  </si>
  <si>
    <t xml:space="preserve">  OB2 : 1,10*1,59*2,60</t>
  </si>
  <si>
    <t xml:space="preserve">  SV8 : 1,10*1,45*3,90</t>
  </si>
  <si>
    <t xml:space="preserve">  SV9 : 1,10*1,45*4,40</t>
  </si>
  <si>
    <t xml:space="preserve">  UVN6 : 1,10*1,30*6,00</t>
  </si>
  <si>
    <t xml:space="preserve">  UVN4 : 1,10*1,30*13,30</t>
  </si>
  <si>
    <t xml:space="preserve">  UVN2 : 1,10*1,22*12,60</t>
  </si>
  <si>
    <t xml:space="preserve">  SV10 : 1,10*1,22*4,60</t>
  </si>
  <si>
    <t xml:space="preserve">  ŽL4 : 1,10*1,18*10,50</t>
  </si>
  <si>
    <t xml:space="preserve">  SV11 : 1,10*1,32*4,60</t>
  </si>
  <si>
    <t xml:space="preserve">  SV12 : 1,10*1,81*8,40</t>
  </si>
  <si>
    <t xml:space="preserve">  přípojky na st kanal : </t>
  </si>
  <si>
    <t xml:space="preserve">  UVN7 : 1,10*1,95*1,60</t>
  </si>
  <si>
    <t xml:space="preserve">  UVN8 : 1,10*2,10*2,30</t>
  </si>
  <si>
    <t xml:space="preserve">  04A : 1,10*1,63*7,10</t>
  </si>
  <si>
    <t xml:space="preserve">  UVN9 : 1,10*2,10*3,90</t>
  </si>
  <si>
    <t xml:space="preserve">  uvn55 : 1,10*2,10*4,80</t>
  </si>
  <si>
    <t xml:space="preserve">  UVN10 : 1,10*2,06*3,80</t>
  </si>
  <si>
    <t xml:space="preserve">  04B : 1,10*1,73*6,50</t>
  </si>
  <si>
    <t xml:space="preserve">  04C : 1,10*1,99*15,00</t>
  </si>
  <si>
    <t xml:space="preserve">v hor 3 : </t>
  </si>
  <si>
    <t>"D1-25% :" 108,695*0,25</t>
  </si>
  <si>
    <t>"D2-40% :" 130,97*0,4</t>
  </si>
  <si>
    <t>"D4-40% :" 345,12*0,4</t>
  </si>
  <si>
    <t>"D5-40% :" 45,97*0,4</t>
  </si>
  <si>
    <t>"přípoj do nové st-40% :" 277,40*0,4</t>
  </si>
  <si>
    <t>"přípoj do st stoky-30% :" 95,388*0,3</t>
  </si>
  <si>
    <t>132301213R00</t>
  </si>
  <si>
    <t>Hloubení rýh šířky přes 60 do 200 cm do 10000 m3, v hornině 4, hloubení strojně</t>
  </si>
  <si>
    <t xml:space="preserve">v hor 4 : </t>
  </si>
  <si>
    <t>"D2-60% :" 130,97*0,6</t>
  </si>
  <si>
    <t>"D5-60% :" 45,97*0,6</t>
  </si>
  <si>
    <t>"přípojky do nové st-60% :" 277,40*0,6</t>
  </si>
  <si>
    <t>"přípojky do st kana-40% :" 95,388*0,4</t>
  </si>
  <si>
    <t>132401101R00</t>
  </si>
  <si>
    <t>Hloubení rýh šířky do 60 cm jakékoliv množství, v hornině 5, hloubení ručně i strojně</t>
  </si>
  <si>
    <t>"drenáž stoka D1 :" 0,30*0,30*13,00*2</t>
  </si>
  <si>
    <t>132401201R00</t>
  </si>
  <si>
    <t>Hloubení rýh šířky přes 60 do 200 cm jakékoliv množství, v hornině 5, hloubení ručně i strojně</t>
  </si>
  <si>
    <t xml:space="preserve">v hor 5 : </t>
  </si>
  <si>
    <t>"D4-20% :" 345,12*0,2</t>
  </si>
  <si>
    <t>"přípojky do st kana-30% :" 95,388*0,3</t>
  </si>
  <si>
    <t>132501201R00</t>
  </si>
  <si>
    <t>Hloubení rýh šířky přes 60 do 200 cm jakékoliv množství, v hornině 6, hloubení ručně i strojně</t>
  </si>
  <si>
    <t>151101101R00</t>
  </si>
  <si>
    <t>Zřízení pažení a rozepření stěn rýh příložné  pro jakoukoliv mezerovitost, hloubky do 2 m</t>
  </si>
  <si>
    <t>"D2 :" 1,78*2*52,25+1,40*2*(1,92+1,76+1,64)</t>
  </si>
  <si>
    <t xml:space="preserve">D4 : </t>
  </si>
  <si>
    <t>"km 0,0-0,0091 :" 1,65*2*9,10</t>
  </si>
  <si>
    <t>"km 0,0091-0,057 :" 1,78*2*47,90+1,40*2*(1,95+1,98)</t>
  </si>
  <si>
    <t>"km 0,0818-0,1395 :" 1,78*2*57,70+1,40*2*(2,35+1,60)</t>
  </si>
  <si>
    <t>"D5 :" 1,50*2*24,55+1,50*2*1,40</t>
  </si>
  <si>
    <t xml:space="preserve">přípojky : </t>
  </si>
  <si>
    <t>"UVŽ1 :" 1,15*2*3,00</t>
  </si>
  <si>
    <t>"UVJ1 :" 1,33*2*3,20</t>
  </si>
  <si>
    <t>"UV10 :" 1,27*2*8,30</t>
  </si>
  <si>
    <t>"UV2D :" 1,25*2*17,90</t>
  </si>
  <si>
    <t>"UVN1 :" 1,09*2*25,60</t>
  </si>
  <si>
    <t>"SV1 :" 1,40*2*3,90</t>
  </si>
  <si>
    <t>"SV2 :"1,50*2*3,90</t>
  </si>
  <si>
    <t>"SV3 :" 1,50*2*4,70</t>
  </si>
  <si>
    <t>"TSP :" 1,58*2*9,50</t>
  </si>
  <si>
    <t>"TD :" 1,50*2*2,30</t>
  </si>
  <si>
    <t>"SV4 :" 1,56*2*3,90</t>
  </si>
  <si>
    <t>"SV5 :" 1,79*2*3,60</t>
  </si>
  <si>
    <t>"OB1 :" 1,84*2*2,60</t>
  </si>
  <si>
    <t>"SV6 :" 1,65*2*4,70</t>
  </si>
  <si>
    <t>"SV7 :" 1,54*2*4,70</t>
  </si>
  <si>
    <t>"UVN3 :" 1,49*2*12,50</t>
  </si>
  <si>
    <t>"OB2 :" 1,59*2*2,60</t>
  </si>
  <si>
    <t>"SV8 :" 1,45*2*3,90</t>
  </si>
  <si>
    <t>"SV9 :" 1,45*2*4,40</t>
  </si>
  <si>
    <t>"UVN6 :" 1,30*2*6,00</t>
  </si>
  <si>
    <t>"UVN4 :" 1,30*2*13,30</t>
  </si>
  <si>
    <t>"UVN2 :" 1,22*2*12,60</t>
  </si>
  <si>
    <t>"SV10 :" 1,22*2*4,60</t>
  </si>
  <si>
    <t>"ŽL4 :" 1,18*2*10,50</t>
  </si>
  <si>
    <t>"SV11 :" 1,32*2*4,60</t>
  </si>
  <si>
    <t>"SV12 :" 1,81*2*8,40</t>
  </si>
  <si>
    <t>"UVN7 :" 1,95*2*1,60</t>
  </si>
  <si>
    <t>"04A :" 1,63*2*7,10</t>
  </si>
  <si>
    <t>"04B :" 1,73*2*6,50</t>
  </si>
  <si>
    <t>"04C :" 1,99*15,00*2</t>
  </si>
  <si>
    <t>151101102R00</t>
  </si>
  <si>
    <t>Zřízení pažení a rozepření stěn rýh příložné  pro jakoukoliv mezerovitost, hloubky do 4 m</t>
  </si>
  <si>
    <t>"D4-km 0,057-0,0818 " 2,14*2*24,80+1,40*2*2,52</t>
  </si>
  <si>
    <t>"UVN8 :" 2,10*2*2,30</t>
  </si>
  <si>
    <t>"UVN9 :" 2,10*2*3,90</t>
  </si>
  <si>
    <t>"UVN5 : "2,10*2*4,80</t>
  </si>
  <si>
    <t>"UVN10 :" 2,06*2*3,80</t>
  </si>
  <si>
    <t>151101103R00</t>
  </si>
  <si>
    <t>Zřízení pažení a rozepření stěn rýh příložné  pro jakoukoliv mezerovitost, hloubky do 8 m</t>
  </si>
  <si>
    <t xml:space="preserve">D1 : </t>
  </si>
  <si>
    <t>"km 0,00-0,01285 :" 4,24*2*12,85+1,10*2*(4,71+4,72)</t>
  </si>
  <si>
    <t>151101111R00</t>
  </si>
  <si>
    <t>Odstranění pažení a rozepření rýh příložné , hloubky do 2 m</t>
  </si>
  <si>
    <t>151101112R00</t>
  </si>
  <si>
    <t>Odstranění pažení a rozepření rýh příložné , hloubky do 4 m</t>
  </si>
  <si>
    <t>151101113R00</t>
  </si>
  <si>
    <t>Odstranění pažení a rozepření rýh příložné , hloubky do 8 m</t>
  </si>
  <si>
    <t xml:space="preserve">v hor 3+4 : </t>
  </si>
  <si>
    <t>"D1-50% " 108,695*0,5*0,6</t>
  </si>
  <si>
    <t>161101153R00</t>
  </si>
  <si>
    <t>Svislé přemístění výkopku z horniny 5 až 7, při hloubce výkopu přes 4 do 6 m</t>
  </si>
  <si>
    <t>"D1-50% :" 108,695*0,5*0,6</t>
  </si>
  <si>
    <t>"drenáž :" 2,34</t>
  </si>
  <si>
    <t>260,4735</t>
  </si>
  <si>
    <t>167101152R00</t>
  </si>
  <si>
    <t>Nakládání, skládání, překládání neulehlého výkopku nakládání výkopku
  přes 100 m3, z horniny 5 až 7</t>
  </si>
  <si>
    <t>"vytl kubatura :" 260,4735+174,55</t>
  </si>
  <si>
    <t>171201211U00</t>
  </si>
  <si>
    <t>Skládkovné zemina</t>
  </si>
  <si>
    <t>435,0235*1,8</t>
  </si>
  <si>
    <t>"výkop :"1003,5472</t>
  </si>
  <si>
    <t>"odečte se vytl kub :" -435,0235</t>
  </si>
  <si>
    <t>175101101RT2</t>
  </si>
  <si>
    <t>Obsyp potrubí bez prohození sypaniny, s dodáním štěrkopísku frakce 0 - 22 mm</t>
  </si>
  <si>
    <t xml:space="preserve">plast potrubí : </t>
  </si>
  <si>
    <t>DN 150 : 1,10*0,45*161,50</t>
  </si>
  <si>
    <t>DN 200 : 1,10*0,50*79,80</t>
  </si>
  <si>
    <t>DN250 : 1,10*0,55*24,55</t>
  </si>
  <si>
    <t>"1,20*0,55*49,40</t>
  </si>
  <si>
    <t>DN300 : 1,20*0,60*91,10</t>
  </si>
  <si>
    <t>drenáž : 0,30*0,30*13,00*2</t>
  </si>
  <si>
    <t>239,22130</t>
  </si>
  <si>
    <t>212752213U00</t>
  </si>
  <si>
    <t>Trativod plast trubka D 160 +lože</t>
  </si>
  <si>
    <t>13,00*2</t>
  </si>
  <si>
    <t>242111113R00</t>
  </si>
  <si>
    <t>Osazení pláště studny ze skruží studna z betonových skruží  celých, DN 1000 mm,</t>
  </si>
  <si>
    <t>1,00*2</t>
  </si>
  <si>
    <t>59225342R</t>
  </si>
  <si>
    <t>skruž železobetonová TBS; DN = 1 000,0 mm; h = 1 000,0 mm; s = 90,00 mm; beton C 40/50</t>
  </si>
  <si>
    <t>451541111R00</t>
  </si>
  <si>
    <t>Lože pod potrubí, stoky a drobné objekty ze štěrkodrtě 0÷63 mm</t>
  </si>
  <si>
    <t xml:space="preserve">pod plast potrubí : </t>
  </si>
  <si>
    <t>"DN150 :" 1,10*0,10*161,50</t>
  </si>
  <si>
    <t>"DN200 :" 1,10*0,10*79,80</t>
  </si>
  <si>
    <t>"DN250 :" 1,10*0,15*24,55</t>
  </si>
  <si>
    <t>1,20*0,15*49,40</t>
  </si>
  <si>
    <t>"DN300 :" 1,20*0,15*91,10</t>
  </si>
  <si>
    <t>452311141R00</t>
  </si>
  <si>
    <t>Podkladní a zajišťovací konstrukce z betonu desky pod potrubí, stoky a drobné objekty , z betonu prostého třídy C 16/20</t>
  </si>
  <si>
    <t>"pod KT DN300 :" 1,20*0,08*52,25</t>
  </si>
  <si>
    <t>"DN500 :" 1,50*0,08*12,85</t>
  </si>
  <si>
    <t>"pod šachty :"2,60*2,60*0,05*13</t>
  </si>
  <si>
    <t>452313141R00</t>
  </si>
  <si>
    <t>Podkladní a zajišťovací konstrukce z betonu bloky pro potrubí , z betonu prostého třídy C 16/20</t>
  </si>
  <si>
    <t>"pod vert potr potrubí -odvod obr :" 0,50*0,50*0,20*3</t>
  </si>
  <si>
    <t>"pod lap splavenin :" 0,50*0,50*0,20*12</t>
  </si>
  <si>
    <t>452353101R00</t>
  </si>
  <si>
    <t>Bednění podkladních a zajišťovacích konstrukcí bloků pro potrubí</t>
  </si>
  <si>
    <t>0,50*0,20*4*3</t>
  </si>
  <si>
    <t>"lapače splavenin :" 0,50*4*0,20*12</t>
  </si>
  <si>
    <t>452384111R00</t>
  </si>
  <si>
    <t>Podkladní a vyrovnávací konstrukce pražce v otevřeném výkopu z betonu prostého třídy C -/7,5, průřezové plochy do 25 000 mm2</t>
  </si>
  <si>
    <t xml:space="preserve">pod KT : </t>
  </si>
  <si>
    <t>"DN300 " 52,25/2,5*0,5</t>
  </si>
  <si>
    <t>"DN500 " 12,85/2,5*0,5</t>
  </si>
  <si>
    <t>831372121R00</t>
  </si>
  <si>
    <t>Montáž potrubí z trub kameninových těsněných pryžovými kroužky montáž- bez specifikace DN 300 mm</t>
  </si>
  <si>
    <t>831422121R00</t>
  </si>
  <si>
    <t>Montáž potrubí z trub kameninových těsněných pryžovými kroužky montáž- bez specifikace DN 500 mm</t>
  </si>
  <si>
    <t>12,85</t>
  </si>
  <si>
    <t>837371221R00</t>
  </si>
  <si>
    <t>Montáž kameninových tvarovek těsněných pryžovými kroužky odbočných DN 300 mm</t>
  </si>
  <si>
    <t>837372221R00</t>
  </si>
  <si>
    <t>Montáž kameninových tvarovek těsněných pryžovými kroužky jednoosých DN 300 mm</t>
  </si>
  <si>
    <t>871313121R00</t>
  </si>
  <si>
    <t>Montáž potrubí z trub z plastů těsněných gumovým kroužkem  DN 150 mm</t>
  </si>
  <si>
    <t>871353121R00</t>
  </si>
  <si>
    <t>Montáž potrubí z trub z plastů těsněných gumovým kroužkem  DN 200 mm</t>
  </si>
  <si>
    <t>871373121R00</t>
  </si>
  <si>
    <t>Montáž potrubí z trub z plastů těsněných gumovým kroužkem  DN 300 mm</t>
  </si>
  <si>
    <t>877313123R00</t>
  </si>
  <si>
    <t>Montáž tvarovek na potrubí z trub z plastů těsněných gumovým kroužkem jednoosých DN 150 mm</t>
  </si>
  <si>
    <t>877353121R00</t>
  </si>
  <si>
    <t>Montáž tvarovek na potrubí z trub z plastů těsněných gumovým kroužkem odbočných DN 200 mm</t>
  </si>
  <si>
    <t>877353123R00</t>
  </si>
  <si>
    <t>Montáž tvarovek na potrubí z trub z plastů těsněných gumovým kroužkem jednoosých DN 200 mm</t>
  </si>
  <si>
    <t>877363121R00</t>
  </si>
  <si>
    <t>Montáž tvarovek na potrubí z trub z plastů těsněných gumovým kroužkem odbočných DN 250 mm</t>
  </si>
  <si>
    <t>877373121R00</t>
  </si>
  <si>
    <t>Montáž tvarovek na potrubí z trub z plastů těsněných gumovým kroužkem odbočných DN 300 mm</t>
  </si>
  <si>
    <t>892581111R00</t>
  </si>
  <si>
    <t>Zkoušky těsnosti kanalizačního potrubí zkouška těsnosti kanalizačního potrubí vodou
  do DN 300 mm</t>
  </si>
  <si>
    <t>161,50+64,80+49,40+24,55+91,10+52,25+15,00</t>
  </si>
  <si>
    <t>892583111R00</t>
  </si>
  <si>
    <t>Zkoušky těsnosti kanalizačního potrubí zabezpečení konců kanalizačního potrubí při tlakových zkouškách vodou
  do DN 300 mm</t>
  </si>
  <si>
    <t>úsek</t>
  </si>
  <si>
    <t>892661111R00</t>
  </si>
  <si>
    <t>Zkoušky těsnosti kanalizačního potrubí zkouška těsnosti kanalizačního potrubí vodou
  do DN 600 mm</t>
  </si>
  <si>
    <t>892663111R00</t>
  </si>
  <si>
    <t>Zkoušky těsnosti kanalizačního potrubí zabezpečení konců kanalizačního potrubí při tlakových zkouškách vodou
  do DN 600 mm</t>
  </si>
  <si>
    <t>894201221R00</t>
  </si>
  <si>
    <t>Ostatní konstrukce na trubním vedení z betonu prostého stěny šachet tloušťky přes 200 mm 
  z betonu třídy C 25/30</t>
  </si>
  <si>
    <t>894411121R00</t>
  </si>
  <si>
    <t>Zřízení šachet kanalizačních z betonových dílců na potrubí s obložením dna betonem C 25/30 z cementu portlandského nebo struskoportlandského, na potrubí DN přes 200 do 300 mm</t>
  </si>
  <si>
    <t>894411131R00</t>
  </si>
  <si>
    <t>Zřízení šachet kanalizačních z betonových dílců na potrubí s obložením dna betonem C 25/30 z cementu portlandského nebo struskoportlandského, na potrubí DN přes 300 do 400 mm</t>
  </si>
  <si>
    <t>894411241R00</t>
  </si>
  <si>
    <t>Zřízení šachet kanalizačních z betonových dílců na potrubí s obložením dna kameninou nebo kanalizačními cihlami, na potrubí DN 500 mm</t>
  </si>
  <si>
    <t>894432112R00</t>
  </si>
  <si>
    <t>Osazení plastových šachet revizních průměr 425 mm</t>
  </si>
  <si>
    <t>894502201R00</t>
  </si>
  <si>
    <t>Bednění konstrukcí na trubním vedení stěn šachet
  prvoúhlých, oboustranné</t>
  </si>
  <si>
    <t>2,20*3,00*4*4</t>
  </si>
  <si>
    <t>Zřízení vpusti kanalizační uliční z betonových dílců
  včetně dodávky dílců pro uliční vpusti TBV
  pro typ UVB-50</t>
  </si>
  <si>
    <t>895941311RT3</t>
  </si>
  <si>
    <t>Zřízení vpusti uliční z dílců typ prefa-s kalištěm +sifon,odtok 2,10m,vč dodávky dílců</t>
  </si>
  <si>
    <t>896231211R00</t>
  </si>
  <si>
    <t>Spadiště kanalizační z prostého betonu jednoduché
  se dnem obloženým čedičem, s horním potrubím DN 500 mm</t>
  </si>
  <si>
    <t>899102111R00</t>
  </si>
  <si>
    <t>Osazení poklopů litinových a ocelových o hmotnost jednotlivě přes 50  do 100 kg</t>
  </si>
  <si>
    <t>899103111RT1</t>
  </si>
  <si>
    <t>Osazení poklopu s rámem do 150 kg- bez odvětrání včetně dodávky poklopu lit. kruhového D-400</t>
  </si>
  <si>
    <t>899204111RT2</t>
  </si>
  <si>
    <t>Osazení mříží litinových včetně dodání mříže 
  vtokové mříže s nálevkou</t>
  </si>
  <si>
    <t>899623151R00</t>
  </si>
  <si>
    <t>Obetonování potrubí nebo zdiva stok betonem prostým třídy C 16/20</t>
  </si>
  <si>
    <t>8-01</t>
  </si>
  <si>
    <t>Zaústění stoky D1 do st kanalizace DN500</t>
  </si>
  <si>
    <t>kompl</t>
  </si>
  <si>
    <t>8-02</t>
  </si>
  <si>
    <t>Vyvrtání otvoru do st stoky ,osazení a dod napoj tvarovky 400/150,utěsnění-napoj přípojek do st kan</t>
  </si>
  <si>
    <t>28614520R</t>
  </si>
  <si>
    <t>trubka plastová kanalizační PP; hladká, s hrdlem; Sn 12 kN/m2; D = 160,0 mm; s = 6,10 mm; l = 1000,0 mm</t>
  </si>
  <si>
    <t>161,50*1,015</t>
  </si>
  <si>
    <t>28614523R</t>
  </si>
  <si>
    <t>trubka plastová kanalizační PP; hladká, s hrdlem; Sn 12 kN/m2; D = 200,0 mm; s = 7,50 mm; l = 1000,0 mm</t>
  </si>
  <si>
    <t>79,80*1,015</t>
  </si>
  <si>
    <t>28614526R</t>
  </si>
  <si>
    <t>trubka plastová kanalizační PP; hladká, s hrdlem; Sn 12 kN/m2; D = 250,0 mm; s = 9,40 mm; l = 1000,0 mm</t>
  </si>
  <si>
    <t>28614529R</t>
  </si>
  <si>
    <t>trubka plastová kanalizační PP; hladká, s hrdlem; Sn 12 kN/m2; D = 315,0 mm; s = 11,90 mm; l = 1000,0 mm</t>
  </si>
  <si>
    <t>91,10*1,015</t>
  </si>
  <si>
    <t>28654</t>
  </si>
  <si>
    <t>Zátka kanalizační  DN 150</t>
  </si>
  <si>
    <t>28654,1</t>
  </si>
  <si>
    <t>Zátka kanalizační  DN 200</t>
  </si>
  <si>
    <t>28654568R</t>
  </si>
  <si>
    <t>odbočka PP; 45,0 °; d1 = 200 mm; d2 = 200 mm; hladká, hrdlovaná; spoj násuvný; DN 200,0 mm; DN2 150 mm</t>
  </si>
  <si>
    <t>28654570R</t>
  </si>
  <si>
    <t>odbočka PP; 45,0 °; d1 = 250 mm; d2 = 160 mm; hladká, hrdlovaná; spoj násuvný; DN 250,0 mm; DN2 150 mm</t>
  </si>
  <si>
    <t>28654571R</t>
  </si>
  <si>
    <t>odbočka PP; 45,0 °; d1 = 250 mm; d2 = 200 mm; hladká, hrdlovaná; spoj násuvný; DN 250,0 mm; DN2 200 mm</t>
  </si>
  <si>
    <t>28654574R</t>
  </si>
  <si>
    <t>odbočka PP; 45,0 °; d1 = 300 mm; d2 = 160 mm; hladká, hrdlovaná; spoj násuvný; DN 300,0 mm; DN2 150 mm</t>
  </si>
  <si>
    <t>28654598R</t>
  </si>
  <si>
    <t>koleno PP; 15,0 °; D = 160,0 mm; hladké, s 1 hrdlem; spoj násuvný</t>
  </si>
  <si>
    <t>28654600R</t>
  </si>
  <si>
    <t>koleno PP; 45,0 °; D = 160,0 mm; hladké, s 1 hrdlem; spoj násuvný</t>
  </si>
  <si>
    <t>28654604R</t>
  </si>
  <si>
    <t>koleno PP; 45,0 °; D = 200,0 mm; hladké, s 1 hrdlem; spoj násuvný</t>
  </si>
  <si>
    <t>28654631R</t>
  </si>
  <si>
    <t>redukce excentrická; PP; DN 150,0 mm; DN2 125 mm; hladká, hrdlová; spoj násuvný</t>
  </si>
  <si>
    <t>28654632R</t>
  </si>
  <si>
    <t>redukce excentrická; PP; DN 200,0 mm; DN2 150 mm; hladká, hrdlová; spoj násuvný</t>
  </si>
  <si>
    <t>28697052.AR</t>
  </si>
  <si>
    <t>dno šachetní přímé; PP; DN = 400,0 mm; l = 686 mm; h = 547 mm; DN žlabu 160 mm</t>
  </si>
  <si>
    <t>28697068.AR</t>
  </si>
  <si>
    <t>manžeta prostupová typ teleskopická; světlost 400/315 mm</t>
  </si>
  <si>
    <t>28697080.AR</t>
  </si>
  <si>
    <t>poklop kanalizační teleskopický; DN šachty 315 mm; litino-plastový; l = 660 mm; únosnost D 400 kN; bez odvětrání</t>
  </si>
  <si>
    <t>286971403R</t>
  </si>
  <si>
    <t>trubka plastová kanalizační PVC-U; korugovaná; D = 476,0 mm; l = 2000,0 mm</t>
  </si>
  <si>
    <t>286971412R</t>
  </si>
  <si>
    <t>trubka plastová kanalizační PVC-U; hladká, teleskopická; l = 375,0 mm</t>
  </si>
  <si>
    <t>286971471R</t>
  </si>
  <si>
    <t>kroužek těsnicí pryž; šachtové roury a teleskopu; DN = 425,0 mm</t>
  </si>
  <si>
    <t>28697165A</t>
  </si>
  <si>
    <t>Adaptér teleskopický PP 425 A15-C250</t>
  </si>
  <si>
    <t>59224100R</t>
  </si>
  <si>
    <t>skruž železobetonová TBS; DN = 1 000,0 mm; h = 250,0 mm; s = 90,00 mm</t>
  </si>
  <si>
    <t>59224102R</t>
  </si>
  <si>
    <t>skruž železobetonová TBS; DN = 1 000,0 mm; h = 500,0 mm; s = 90,00 mm</t>
  </si>
  <si>
    <t>59224104R</t>
  </si>
  <si>
    <t>skruž železobetonová TBS; DN = 1 000,0 mm; h = 1 000,0 mm; s = 90,00 mm</t>
  </si>
  <si>
    <t>59224174.AR</t>
  </si>
  <si>
    <t>prstenec betonový; DN = 625,0 mm; h = 40,0 mm; s = 120,00 mm</t>
  </si>
  <si>
    <t>59224175R</t>
  </si>
  <si>
    <t>prstenec betonový; DN = 625,0 mm; h = 60,0 mm; s = 120,00 mm</t>
  </si>
  <si>
    <t>59224176R</t>
  </si>
  <si>
    <t>prstenec betonový; DN = 625,0 mm; h = 80,0 mm; s = 120,00 mm</t>
  </si>
  <si>
    <t>59224177R</t>
  </si>
  <si>
    <t>prstenec betonový; DN = 625,0 mm; h = 100,0 mm; s = 120,00 mm</t>
  </si>
  <si>
    <t>59224177.AR</t>
  </si>
  <si>
    <t>prstenec betonový; DN = 625,0 mm; h = 120,0 mm; s = 120,00 mm</t>
  </si>
  <si>
    <t>59224353.AR</t>
  </si>
  <si>
    <t>konus šachetní; železobetonový; TBR; d = 1 240,0 mm; DN = 1 000,0 mm; DN 2 = 625 mm; h = 580 mm; počet stupadel 2; ocelové s PE povlakem, kapsové</t>
  </si>
  <si>
    <t>59224366.AR</t>
  </si>
  <si>
    <t>dno šachetní přímé; železobeton; TBZ; DN = 1 000,0 mm; D odtoku do 400 mm; h = 600 mm; t = 150 mm; beton C 40/50</t>
  </si>
  <si>
    <t>59224367.AR</t>
  </si>
  <si>
    <t>dno šachetní přímé; železobeton; TBZ; DN = 1 000,0 mm; D odtoku do 500 mm; h = 800 mm; t = 150 mm; beton C 40/50</t>
  </si>
  <si>
    <t>59224368.AR</t>
  </si>
  <si>
    <t>dno šachetní přímé; železobeton; TBZ; DN = 1 000,0 mm; D odtoku do 600 mm; h = 1 000 mm; t = 150 mm; beton C 40/50</t>
  </si>
  <si>
    <t>59224373.AR</t>
  </si>
  <si>
    <t>profil těsnicí elastomerní; pro spojení betonových šachetních dílů; tvar kruh; d = 1 000,0 mm</t>
  </si>
  <si>
    <t>59710699.AR</t>
  </si>
  <si>
    <t>trouba kameninová hrdlová; DN 300,0 mm; l = 2500,0 mm; třída 160; spoj C; FN 48 kN/m</t>
  </si>
  <si>
    <t>59710702.AR</t>
  </si>
  <si>
    <t>trouba kameninová hrdlová; DN 500,0 mm; l = 2500,0 mm; třída 120; spoj C; FN 60 kN/m</t>
  </si>
  <si>
    <t>59711549R</t>
  </si>
  <si>
    <t>odbočka kameninová hrdlová šikmá; 45,0 °; DN 300,0 mm; DN2 150 mm; spoj C/F; třída 160; FN 48 kN/m; FN2 34 kN/m</t>
  </si>
  <si>
    <t>5971251</t>
  </si>
  <si>
    <t>Přechod kamenina/plast 300/150</t>
  </si>
  <si>
    <t>998276101R00</t>
  </si>
  <si>
    <t>Přesun hmot pro trubní vedení z trub plastových nebo sklolaminátových v otevřeném výkopu</t>
  </si>
  <si>
    <t>721173316U00</t>
  </si>
  <si>
    <t>Kanal potrubí dešťové plast DN 125 napojení lap splavenin</t>
  </si>
  <si>
    <t>1,00*12</t>
  </si>
  <si>
    <t>721242116R00</t>
  </si>
  <si>
    <t>Lapače střešních splavenin DN 125, litina, včetně dodávky materiálu</t>
  </si>
  <si>
    <t>IO12 - Děšťová kanalizace</t>
  </si>
  <si>
    <t>132201212R00</t>
  </si>
  <si>
    <t>Hloubení rýh šířky přes 60 do 200 cm do 1000 m3, v hornině 3, hloubení strojně</t>
  </si>
  <si>
    <t xml:space="preserve">  D3 : </t>
  </si>
  <si>
    <t xml:space="preserve">  km 0,00-0,0078 : 1,10*1,84*7,80</t>
  </si>
  <si>
    <t xml:space="preserve">  km 0,0078-0,04558 : 1,10*1,58*37,78+2,60*1,50*(1,63+1,46)</t>
  </si>
  <si>
    <t xml:space="preserve">  km 0,04558-0,1155 : 1,10*2,41*69,92+2,60*1,50*(2,41+2,48+2,20)</t>
  </si>
  <si>
    <t xml:space="preserve">  přípojky : </t>
  </si>
  <si>
    <t xml:space="preserve">  UV1 : 1,10*1,36*17,60</t>
  </si>
  <si>
    <t xml:space="preserve">  UV3 : 1,10*1,94*12,20</t>
  </si>
  <si>
    <t xml:space="preserve">  ŽLA1 : 1,10*1,41*2,50</t>
  </si>
  <si>
    <t xml:space="preserve">  ŽL1 : 1,10*1,42*5,80</t>
  </si>
  <si>
    <t xml:space="preserve">  UV2 : 1,10*1,71*11,30</t>
  </si>
  <si>
    <t xml:space="preserve">  UVA1 : 1,10*1,87*8,70</t>
  </si>
  <si>
    <t xml:space="preserve">  ŽL2a : 1,10*1,90*4,40</t>
  </si>
  <si>
    <t xml:space="preserve">  Ž2b : 1,10*1,85*4,50</t>
  </si>
  <si>
    <t xml:space="preserve">  ŽLA2 : 1,10*1,80*5,20</t>
  </si>
  <si>
    <t xml:space="preserve">  ŽL3a : 1,10*1,76*3,00</t>
  </si>
  <si>
    <t xml:space="preserve">  UV4 : 1,10*1,73*27,30</t>
  </si>
  <si>
    <t xml:space="preserve">  ŽL3b : 1,10*1,43*2,60</t>
  </si>
  <si>
    <t>"v hor 3 se uvažuje 40% :" 501,4607*0,4</t>
  </si>
  <si>
    <t>132301212R00</t>
  </si>
  <si>
    <t>Hloubení rýh šířky přes 60 do 200 cm do 1000 m3, v hornině 4, hloubení strojně</t>
  </si>
  <si>
    <t>"v hor 4 se uvažuje 60% :" 501,4607*0,6</t>
  </si>
  <si>
    <t xml:space="preserve">D3 : </t>
  </si>
  <si>
    <t>km 0,00-0,0078 : 1,84*2*7,80</t>
  </si>
  <si>
    <t>km 0,0078-0,04558 : 1,58*2*37,78+1,50*2*(1,63+1,46)</t>
  </si>
  <si>
    <t>UV1 : 1,36*17,60*2</t>
  </si>
  <si>
    <t>UV3 : 1,94*12,20*2</t>
  </si>
  <si>
    <t>ŽLA1 : 1,41*2,50*2</t>
  </si>
  <si>
    <t>ŽL1 : 1,42*5,80*2</t>
  </si>
  <si>
    <t>UV2 : 1,71*11,30*2</t>
  </si>
  <si>
    <t>UVA1 : 1,87*8,70*2</t>
  </si>
  <si>
    <t>ŽL2a : 1,90*4,40*2</t>
  </si>
  <si>
    <t>Ž2b : 1,85*4,50*2</t>
  </si>
  <si>
    <t>ŽLA2 : 1,80*5,20*2</t>
  </si>
  <si>
    <t>ŽL3a : 1,76*3,00*2</t>
  </si>
  <si>
    <t>UV4 : 1,73*27,30*2</t>
  </si>
  <si>
    <t>ŽL3b : 1,43*2,60*2</t>
  </si>
  <si>
    <t>511,81680</t>
  </si>
  <si>
    <t>"D3-km 0,04558-0,1155 :" 2,41*2*69,92+1,50*2*(2,41+2,48+2,20)</t>
  </si>
  <si>
    <t xml:space="preserve">vytl kubatura : </t>
  </si>
  <si>
    <t>"lože,potrubí,DN150,obsyp :" 1,10*0,55*100,80</t>
  </si>
  <si>
    <t>"lože,potrubí DN200,obsyp :" 1,10*0,60*11,30</t>
  </si>
  <si>
    <t>"lož,potrubí DN250,obsyp :" 1,10*0,70*65,90</t>
  </si>
  <si>
    <t>"lože,potrubídn300,obsyp :" 1,10*0,75*49,60</t>
  </si>
  <si>
    <t>"šachty :" 0,70*0,70*3,14*(1,63+1,46+2,41+2,48+2,20)</t>
  </si>
  <si>
    <t>"vpustě :" 0,30*0,30*3,14*2,00*5</t>
  </si>
  <si>
    <t>178,60*1,8</t>
  </si>
  <si>
    <t>"výkop :" 501,46</t>
  </si>
  <si>
    <t>"odečte se vytl kubatura :" -178,60</t>
  </si>
  <si>
    <t>"DN150 "1,10*0,45*100,80</t>
  </si>
  <si>
    <t>"DN200 :" 1,10*0,50*11,30</t>
  </si>
  <si>
    <t>"DN250 :" 1,10*0,55*65,90</t>
  </si>
  <si>
    <t>"DN300 :" 1,10*0,60*49,60</t>
  </si>
  <si>
    <t>"DN150 :" 1,10*0,10*100,80</t>
  </si>
  <si>
    <t>"DN200 :" 1,10*0,10*11,30</t>
  </si>
  <si>
    <t>"DN250 :" 1,10*0,15*65,90</t>
  </si>
  <si>
    <t>"DN300 :" 1,10*0,15*49,60</t>
  </si>
  <si>
    <t>"pod šachty :" 2,60*2,60*0,05*5</t>
  </si>
  <si>
    <t>"NAPOJENÍ KE ŽLABŮM :" 0,50*0,50*0,25*7</t>
  </si>
  <si>
    <t>0,50*0,25*4*7</t>
  </si>
  <si>
    <t>17,60+12,20+2,50+5,80+8,70+4,40+4,50+5,20+3,00+27,30+2,60+1,00*7</t>
  </si>
  <si>
    <t>871371111R00</t>
  </si>
  <si>
    <t>Montáž potrubí z plastických hmot z tlakových trubek z tvrdého PVC těsněných gumovým kroužkem, vnějšího průměru 315 mm</t>
  </si>
  <si>
    <t>"DN250 :" 65,90</t>
  </si>
  <si>
    <t>"DN300 : " 49,60</t>
  </si>
  <si>
    <t>"K15/150 :" 2</t>
  </si>
  <si>
    <t>"K30/150 :" 1</t>
  </si>
  <si>
    <t>"K45/150 :" 10+4*7</t>
  </si>
  <si>
    <t>"150/150 :" 2</t>
  </si>
  <si>
    <t>"250/150 :"5</t>
  </si>
  <si>
    <t>"300/150 :" 2</t>
  </si>
  <si>
    <t>100,80+11,30+65,90+49,60</t>
  </si>
  <si>
    <t>100,80*1,015</t>
  </si>
  <si>
    <t>11,30*1,015</t>
  </si>
  <si>
    <t>65,90*1,015</t>
  </si>
  <si>
    <t>49,60*1,015</t>
  </si>
  <si>
    <t>28654565R</t>
  </si>
  <si>
    <t>odbočka PP; 45,0 °; d1 = 160 mm; d2 = 160 mm; hladká, hrdlovaná; spoj násuvný; DN 150,0 mm; DN2 150 mm</t>
  </si>
  <si>
    <t>28654599R</t>
  </si>
  <si>
    <t>koleno PP; 30,0 °; D = 160,0 mm; hladké, s 1 hrdlem; spoj násuvný</t>
  </si>
  <si>
    <t>IO14 - ORL</t>
  </si>
  <si>
    <t>131201112R00</t>
  </si>
  <si>
    <t>Hloubení nezapažených jam a zářezů do 1000 m3, v hornině 3, hloubení strojně</t>
  </si>
  <si>
    <t xml:space="preserve">v hor 3 se uvažuje 40% : </t>
  </si>
  <si>
    <t>221,20*0,4</t>
  </si>
  <si>
    <t xml:space="preserve">v hor 4 se uvažuje 30% : </t>
  </si>
  <si>
    <t>221,20*0,3</t>
  </si>
  <si>
    <t>131401102R00</t>
  </si>
  <si>
    <t>Hloubení nezapažených jam a zářezů do 1000 m3, v hornině 5, hloubení ručně a strojně</t>
  </si>
  <si>
    <t xml:space="preserve">v hor 5 se uvažuje 30% : </t>
  </si>
  <si>
    <t>161101102R00</t>
  </si>
  <si>
    <t>Svislé přemístění výkopku z horniny 1 až 4, při hloubce výkopu přes 2,5 do 4 m</t>
  </si>
  <si>
    <t>221,20*0,7*0,16</t>
  </si>
  <si>
    <t>161101152R00</t>
  </si>
  <si>
    <t>Svislé přemístění výkopku z horniny 5 až 7, při hloubce výkopu přes 2,5 do 4 m</t>
  </si>
  <si>
    <t>221,20*0,3*0,16</t>
  </si>
  <si>
    <t xml:space="preserve">  vytl kubatura : </t>
  </si>
  <si>
    <t xml:space="preserve">  štěrkop lože : 4,70*3,20*0,10</t>
  </si>
  <si>
    <t xml:space="preserve">  beton deska : 4,65*2,80*0,20</t>
  </si>
  <si>
    <t xml:space="preserve">  lapač : 4,14*2,30*1,86</t>
  </si>
  <si>
    <t xml:space="preserve">  vstupy : 0,50*0,50*3,14*(1,44-0,55)*2</t>
  </si>
  <si>
    <t>zemina 1-4 70% : 23,2162*0,7</t>
  </si>
  <si>
    <t>16,25130</t>
  </si>
  <si>
    <t>zemina 1-4 30% : 23,2162*0,3</t>
  </si>
  <si>
    <t>6,96490</t>
  </si>
  <si>
    <t>16,25+6,96</t>
  </si>
  <si>
    <t>23,21*1,8</t>
  </si>
  <si>
    <t>"výkop :" 221,20</t>
  </si>
  <si>
    <t>"odečte se vytl kubatura :" -23,21</t>
  </si>
  <si>
    <t>"pod ORL :" 4,70*3,20*0,10</t>
  </si>
  <si>
    <t>452112121R00</t>
  </si>
  <si>
    <t>Osazení betonových dílců pod potrubí prstenců nebo rámůpod poklopy a mříže výšky přes 100 do 200 mm</t>
  </si>
  <si>
    <t>"63/10 :" 3</t>
  </si>
  <si>
    <t>"63/8 :" 1</t>
  </si>
  <si>
    <t>"pod ORL :" 4,65*2,80*0,20</t>
  </si>
  <si>
    <t>452351101R00</t>
  </si>
  <si>
    <t>Bednění podkladních a zajišťovacích konstrukcí desek nebo sedlových loží pod potrubí, stoky a drobné objekty</t>
  </si>
  <si>
    <t>"deska pod ORL :" (4,65+2,80)*2*0,20</t>
  </si>
  <si>
    <t>452368113U00</t>
  </si>
  <si>
    <t>Výztuž podkl desek KARI sít</t>
  </si>
  <si>
    <t>"podkl deska :" 4,65*2,80*2*5,50*0,001</t>
  </si>
  <si>
    <t>894421111RT1</t>
  </si>
  <si>
    <t>Osazení betonových dílců pro šachty podle DIN 4034 skruže rovné, o hmotnosti do 0,5 t</t>
  </si>
  <si>
    <t>"100/50/12 :" 2</t>
  </si>
  <si>
    <t>894422111RT1</t>
  </si>
  <si>
    <t>Osazení betonových dílců pro šachty podle DIN 4034 skruže přechodové, pro jakoukoliv hmotnost</t>
  </si>
  <si>
    <t>899104111RT2</t>
  </si>
  <si>
    <t>Osazení poklopů litinových a ocelových včetně dodávky poklopu litinového s rámem 
  šachtového D 650 mm</t>
  </si>
  <si>
    <t>Dodávka odlučovače ropných látek -prefa želb nádrž zastropená 4140/2300/1860,Q 57l/s,NEL max 2-5mg/l</t>
  </si>
  <si>
    <t>Dopravné pro ORL</t>
  </si>
  <si>
    <t>8-03</t>
  </si>
  <si>
    <t>Osazení ORL-montáž</t>
  </si>
  <si>
    <t>8-04</t>
  </si>
  <si>
    <t>Utěsnění prostupů ve stěnách vč dodávky těsnění</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</si>
  <si>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</si>
  <si>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</si>
  <si>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</si>
  <si>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</si>
  <si>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IO16 - Přípojka vody</t>
  </si>
  <si>
    <t>113107112R00</t>
  </si>
  <si>
    <t>Odstranění podkladů nebo krytů z kameniva těženého, v ploše jednotlivě do 200 m2, o tloušťce vrstvy přes 100 do 200 mm</t>
  </si>
  <si>
    <t>"pro reko vodovodu :" 2,00*37,00</t>
  </si>
  <si>
    <t>113107122R00</t>
  </si>
  <si>
    <t>Odstranění podkladů nebo krytů z kameniva hrubého drceného, v ploše jednotlivě do 200 m2, o tloušťce vrstvy přes 100 do 200 mm</t>
  </si>
  <si>
    <t>113108412R00</t>
  </si>
  <si>
    <t>Odstranění podkladů nebo krytů živičných, v ploše jednotlivě nad 50 m2, tloušťka vrstvy 120 mm</t>
  </si>
  <si>
    <t>"plyn-přípojka :" 2,00</t>
  </si>
  <si>
    <t>"reko vodovodu :" 2,00*3</t>
  </si>
  <si>
    <t>"křížení kanal :" 2,00</t>
  </si>
  <si>
    <t>"křížení kabely-přípojka :" 2,00*2</t>
  </si>
  <si>
    <t>"reko vodovodu :" 2,00</t>
  </si>
  <si>
    <t xml:space="preserve">křížení-přípojka : </t>
  </si>
  <si>
    <t>"plyn.kanalizac,kabely :" 0,90*1,50*2,00*4</t>
  </si>
  <si>
    <t>"křížení reko odovodu :" 1,20*1,80*2,00*4</t>
  </si>
  <si>
    <t>132201211R00</t>
  </si>
  <si>
    <t>Hloubení rýh šířky přes 60 do 200 cm do 100 m3, v hornině 3, hloubení strojně</t>
  </si>
  <si>
    <t xml:space="preserve">  přípojka SO01 : 0,90*1,35*46,40</t>
  </si>
  <si>
    <t xml:space="preserve">  přípojka SO04 : 0,90*1,15*8,10</t>
  </si>
  <si>
    <t xml:space="preserve">  vodo šachta : 3,00*2,75*2,20</t>
  </si>
  <si>
    <t>"v zemině 3-50% :" 82,91*0,5</t>
  </si>
  <si>
    <t>"reko vodoodu-40% :" 1,20*1,80*38,00*0,4</t>
  </si>
  <si>
    <t>"v zemině 4-50% :" 82,91*0,5</t>
  </si>
  <si>
    <t>"reko vodovodu-60% :" 1,20*1,80*38,00*0,6</t>
  </si>
  <si>
    <t>"přípojka SO01 :" 1,35*2*46,40</t>
  </si>
  <si>
    <t>"přípojka so04 :" 1,15*2*8,10</t>
  </si>
  <si>
    <t>"vodo šachta :" (3,00+2,75)*2*2,20</t>
  </si>
  <si>
    <t>"reko vodovodu :" 1,80*2*38,00</t>
  </si>
  <si>
    <t>"přípojka :" 82,10</t>
  </si>
  <si>
    <t>"reko vodovodu : " 1,20*1,80*38,00</t>
  </si>
  <si>
    <t xml:space="preserve">vytl kubatur-přípojka : </t>
  </si>
  <si>
    <t>"LOŽE,POTRUBÍ OBSYP :" 0,90*0,45*(46,40+8,10)</t>
  </si>
  <si>
    <t>"ŠACHTA :" 2,00*1,75*0,20</t>
  </si>
  <si>
    <t>1,74*1,44*1,80+0,80*0,80*0,20</t>
  </si>
  <si>
    <t xml:space="preserve">reko vodovodu : </t>
  </si>
  <si>
    <t>"potrubí DN 80+obsyp :" 1,20*0,40*10,00</t>
  </si>
  <si>
    <t>"potrubí DN100+obsyp :" 1,20*0,40*24,50</t>
  </si>
  <si>
    <t>43,97*1,8</t>
  </si>
  <si>
    <t>"výkop :" 164,18</t>
  </si>
  <si>
    <t>"odečte se vytl kubatura :" -43,97</t>
  </si>
  <si>
    <t>"přípojka :" 0,90*0,35*(46,40+8,10)</t>
  </si>
  <si>
    <t>"reko vodovodu :" 1,20*0,40*38,00</t>
  </si>
  <si>
    <t>0,90*0,10*(46,40+8,10)</t>
  </si>
  <si>
    <t>"pod odbočky a kolena :" 1,00*0,80*0,60*2</t>
  </si>
  <si>
    <t>0,80*0,80*0,60*2</t>
  </si>
  <si>
    <t>"pod H :" 0,60*0,80*0,50*2</t>
  </si>
  <si>
    <t>"pod odbočky a kolena :" (1,00+0,80)*2*0,60*2</t>
  </si>
  <si>
    <t>0,80*4*0,60*2</t>
  </si>
  <si>
    <t>"pod H :" (0,60+0,80)*2*0,50*2</t>
  </si>
  <si>
    <t>"pro reko vodovodu-obnova :" 2,00*37,00</t>
  </si>
  <si>
    <t>567122114R00</t>
  </si>
  <si>
    <t>Podklad z kameniva zpevněného cementem SC C8/10, tloušťka po zhutnění 150 mm</t>
  </si>
  <si>
    <t>573111115R00</t>
  </si>
  <si>
    <t>Postřik živičný infiltrační s posypem kamenivem v množství 2,5 kg/m2</t>
  </si>
  <si>
    <t>577131111RT3</t>
  </si>
  <si>
    <t>Beton asfaltový s rozprostřením a zhutněním v pruhu šířky do 3 m, ACO 11+, tloušťky 40 mm, plochy do 200 m2</t>
  </si>
  <si>
    <t>577171125RT2</t>
  </si>
  <si>
    <t>Beton asfaltový s rozprostřením a zhutněním v pruhu šířky do 3 m, ACL 16+, tloušťky 80 mm, plochy od 201 do 1000 m2</t>
  </si>
  <si>
    <t>850245121R00</t>
  </si>
  <si>
    <t>Výřez nebo výsek na potrubí litinovém tlakovém DN 80 mm</t>
  </si>
  <si>
    <t>850315121R00</t>
  </si>
  <si>
    <t>Výřez nebo výsek na potrubí litinovém tlakovém DN 150 mm</t>
  </si>
  <si>
    <t>850355121R00</t>
  </si>
  <si>
    <t>Výřez nebo výsek na potrubí litinovém tlakovém DN 200 mm</t>
  </si>
  <si>
    <t>851601101R00</t>
  </si>
  <si>
    <t>Montáž potrubí z tvárné litiny s pružným spojem s pružným spojem 
  DN 80 mm</t>
  </si>
  <si>
    <t>851601104R00</t>
  </si>
  <si>
    <t>Montáž potrubí z tvárné litiny s pružným spojem s pružným spojem 
  DN 150 mm</t>
  </si>
  <si>
    <t>852242121R00</t>
  </si>
  <si>
    <t>Montáž potrubí z trub litinových tlak. přírubových abnormálních délek jednotlivě do 1 m v otevřeném výkopu, v otevřeném kanálu nebo v šachtě, DN 80 mm</t>
  </si>
  <si>
    <t>852262121R00</t>
  </si>
  <si>
    <t>Montáž potrubí z trub litinových tlak. přírubových abnormálních délek jednotlivě do 1 m v otevřeném výkopu, v otevřeném kanálu nebo v šachtě, DN 100 mm</t>
  </si>
  <si>
    <t>857241131U00</t>
  </si>
  <si>
    <t>MTŽ tv 1osa hr výk integ těs DN80</t>
  </si>
  <si>
    <t>857242121R00</t>
  </si>
  <si>
    <t>Montáž litinových tvarovek na potrubí litinovém tlakovém jednoosých, na potrubí z trub přírubových v otevřeném výkopu, v otevřeném kanálu nebo v šachtě, DN 80 mm</t>
  </si>
  <si>
    <t>857243131U00</t>
  </si>
  <si>
    <t>MTŽ tv odb hrdl výk integ těs DN 80</t>
  </si>
  <si>
    <t>857261131U00</t>
  </si>
  <si>
    <t>MTŽ tv 1osa hr výk integ těs DN100</t>
  </si>
  <si>
    <t>857262121R00</t>
  </si>
  <si>
    <t>Montáž litinových tvarovek na potrubí litinovém tlakovém jednoosých, na potrubí z trub přírubových v otevřeném výkopu, v otevřeném kanálu nebo v šachtě, DN 100 mm</t>
  </si>
  <si>
    <t>857264121R00</t>
  </si>
  <si>
    <t>Montáž litinových tvarovek na potrubí litinovém tlakovém odbočných, na potrubí z trub přírubových v otevřeném výkopu, v otevřeném kanálu nebo v šachtě, DN 100 mm</t>
  </si>
  <si>
    <t>857311131U00</t>
  </si>
  <si>
    <t>MTŽ tv 1osa hr výk integ těs DN150</t>
  </si>
  <si>
    <t>857312121R00</t>
  </si>
  <si>
    <t>Montáž litinových tvarovek na potrubí litinovém tlakovém jednoosých, na potrubí z trub přírubových v otevřeném výkopu, v otevřeném kanálu nebo v šachtě, DN 150 mm</t>
  </si>
  <si>
    <t>857314121R00</t>
  </si>
  <si>
    <t>Montáž litinových tvarovek na potrubí litinovém tlakovém odbočných, na potrubí z trub přírubových v otevřeném výkopu, v otevřeném kanálu nebo v šachtě, DN 150 mm</t>
  </si>
  <si>
    <t>871171121R00</t>
  </si>
  <si>
    <t>Montáž potrubí z plastických hmot z tlakových trubek polyetylenových, vnějšího průměru 40 mm</t>
  </si>
  <si>
    <t>871211121R00</t>
  </si>
  <si>
    <t>Montáž potrubí z plastických hmot z tlakových trubek polyetylenových, vnějšího průměru 63 mm</t>
  </si>
  <si>
    <t>891241111R00</t>
  </si>
  <si>
    <t>Montáž vodovodních armatur na potrubí šoupátek v otevřeném výkopu nebo v šachtách s osazením zemní soupravy (bez poklopů), DN 80 mm</t>
  </si>
  <si>
    <t>891247111R00</t>
  </si>
  <si>
    <t>Montáž vodovodních armatur na potrubí hydrantů podzemních (bez osazení poklopů), DN 80 mm</t>
  </si>
  <si>
    <t>891249111R00</t>
  </si>
  <si>
    <t>Montáž vodovodních armatur na potrubí navrtávacích pasů s ventilem Jt 1 Mpa na potrubí z trub osinkocementových, litinových, ocelových nebo plastických hmot, DN 80 mm</t>
  </si>
  <si>
    <t>891261111R00</t>
  </si>
  <si>
    <t>Montáž vodovodních armatur na potrubí šoupátek v otevřeném výkopu nebo v šachtách s osazením zemní soupravy (bez poklopů), DN 100 mm</t>
  </si>
  <si>
    <t>891267211R00</t>
  </si>
  <si>
    <t>Montáž vodovodních armatur na potrubí hydrantů nadzemních, DN 100 mm</t>
  </si>
  <si>
    <t>891311111R00</t>
  </si>
  <si>
    <t>Montáž vodovodních armatur na potrubí šoupátek v otevřeném výkopu nebo v šachtách s osazením zemní soupravy (bez poklopů), DN 150 mm</t>
  </si>
  <si>
    <t>892233121U00</t>
  </si>
  <si>
    <t>Dezinfekce vodov potr DN do 70</t>
  </si>
  <si>
    <t>892241111R00</t>
  </si>
  <si>
    <t>Tlakové zkoušky vodovodního potrubí DN do 80 mm</t>
  </si>
  <si>
    <t>892271111R00</t>
  </si>
  <si>
    <t>Tlakové zkoušky vodovodního potrubí DN 100 nebo 125 mm</t>
  </si>
  <si>
    <t>892273111R00</t>
  </si>
  <si>
    <t>Proplach a desinfekce vodovodního potrubí DN od 80 do 125 mm</t>
  </si>
  <si>
    <t>894201161R00</t>
  </si>
  <si>
    <t>Ostatní konstrukce na trubním vedení z betonu prostého dno šachet tloušťky přes 200 mm 
  z betonu  vodostavebního třídy V 4 - C 25/30</t>
  </si>
  <si>
    <t>894302162R00</t>
  </si>
  <si>
    <t>Ostatní práce na trubním vedení ze železobetonu strop šachet vodovodních nebo kanalizačních
  z betonu  vodostavebního třídy V 4 -  C 25/30</t>
  </si>
  <si>
    <t>894608112U00</t>
  </si>
  <si>
    <t>Výztuž šachet ocel -KARI sít</t>
  </si>
  <si>
    <t>899401111R00</t>
  </si>
  <si>
    <t>Osazení poklopů litinových ventilových</t>
  </si>
  <si>
    <t>899401112R00</t>
  </si>
  <si>
    <t>Osazení poklopů litinových šoupátkových</t>
  </si>
  <si>
    <t>899401113R00</t>
  </si>
  <si>
    <t>Osazení poklopů litinových hydrantových</t>
  </si>
  <si>
    <t>899713111R00</t>
  </si>
  <si>
    <t>Orientační tabulky na vodovodních a kanalizačních řadech na sloupku ocelovém nebo betonovém</t>
  </si>
  <si>
    <t>899721112R00</t>
  </si>
  <si>
    <t>Výstražné fólie výstražná fólie pro vodovod, šířka 30 cm</t>
  </si>
  <si>
    <t>D+M Signalizační vodič pro  potrubí 2xCu 4mm2</t>
  </si>
  <si>
    <t>D+M Plastová šachta pro obetonování 900/1200 s kompl vystrojením vč lit poklopu,doprava</t>
  </si>
  <si>
    <t>D+M Vodoměrná sestava DN 25 vč potřebných armatur a tvarovek</t>
  </si>
  <si>
    <t>Zaslepení přípojky DN 50</t>
  </si>
  <si>
    <t>28613781R</t>
  </si>
  <si>
    <t>trubka plastová vodovodní hladká; HDPE (PE 100); SDR 11,0; PN 16; D = 40,0 mm; s = 3,70 mm; l = 12 000,0 mm</t>
  </si>
  <si>
    <t>46,40*1,015</t>
  </si>
  <si>
    <t>28613783R</t>
  </si>
  <si>
    <t>trubka plastová vodovodní hladká; HDPE (PE 100); SDR 11,0; PN 16; D = 63,0 mm; s = 5,80 mm; l = 12 000,0 mm</t>
  </si>
  <si>
    <t>8,10*1,015</t>
  </si>
  <si>
    <t>42224052R</t>
  </si>
  <si>
    <t>šoupátko třmenové pro vodu a páru; použití jako uzavírací orgán pro vodu a páru; PN 16; kovotěsnicí; DN 80 mm; L = 280 mm; ovládání ruční kolo, řetězový pohon, ze stojanu; pracovní teplota 120 až 200 ° C; těsnicí plochy sedel nerez/nerez; těleso šedá liti</t>
  </si>
  <si>
    <t>42224053R</t>
  </si>
  <si>
    <t>šoupátko třmenové pro vodu a páru; použití jako uzavírací orgán pro vodu a páru; PN 16; kovotěsnicí; DN 100 mm; L = 300 mm; ovládání ruční kolo, řetězový pohon, ze stojanu; pracovní teplota 120 až 200 ° C; těsnicí plochy sedel nerez/nerez; těleso šedá lit</t>
  </si>
  <si>
    <t>42224055R</t>
  </si>
  <si>
    <t>šoupátko třmenové pro vodu a páru; použití jako uzavírací orgán pro vodu a páru; PN 16; kovotěsnicí; DN 150 mm; L = 350 mm; ovládání ruční kolo, řetězový pohon, ze stojanu; pracovní teplota 120 až 200 ° C; těsnicí plochy sedel nerez/nerez; těleso šedá lit</t>
  </si>
  <si>
    <t>42273500R</t>
  </si>
  <si>
    <t>pas navrtávací tvárná litina; provedení s kulovým uzávěrem; PN 16; DN potrubí 80 až 500 mm; závit G 1"; příslušenství kulový kohout; pro typ potrubí litina, ocel, beton</t>
  </si>
  <si>
    <t>42273500a</t>
  </si>
  <si>
    <t>Pás navrtávací ze šedé litiny H 5008 DN 80/40 vč ventilu</t>
  </si>
  <si>
    <t>42273602R</t>
  </si>
  <si>
    <t>hydrant podzemní PN 16; provedení dvojitý uzávěr; DN 80; krycí hloubka 1,5 m; připojení přírubové; těleso tvárná litina, sedlo z mosazi; prac. teplota do 50 °C; pro: pro trvalý styk s pitnou a surovou vodou do 50°C</t>
  </si>
  <si>
    <t>42273616.AR</t>
  </si>
  <si>
    <t>hydrant nadzemní PN 16; provedení dvojitý uzávěr, definované místo lomu; DN 100; min.průtok 120 m3/hod; krycí hloubka 1,5 m; připojení přírubové; těleso tvárná litina; pro: trvalý styk s pitnou a surovou vodu do 50°C</t>
  </si>
  <si>
    <t>422913305R</t>
  </si>
  <si>
    <t>souprava zemní teleskopická šoupátková; pro ruční ovládání šoupat a domovních šoupátek; DN 65-80; rozsah min.1,05m  max. 1,75m; provedení dvoudílné; mat. vnější chránička z PE, ovl.čtyřhran z litiny, vnitřní teleskop ze zink.oceli</t>
  </si>
  <si>
    <t>422913308R</t>
  </si>
  <si>
    <t>souprava zemní teleskopická šoupátková; pro ruční ovládání šoupat a domovních šoupátek; DN 100-150; rozsah min.1,05m  max. 1,75m; provedení dvoudílné; mat. vnější chránička z PE, ovl.čtyřhran z litiny, vnitřní teleskop ze zink.oceli</t>
  </si>
  <si>
    <t>422913309R</t>
  </si>
  <si>
    <t>souprava zemní teleskopická šoupátková; pro ruční ovládání šoupat a domovních šoupátek; DN 100-150; rozsah min.1,7m  max. 2,9m; provedení dvoudílné; mat. vnější chránička z PE, ovl.čtyřhran z litiny, vnitřní teleskop ze zink.oceli</t>
  </si>
  <si>
    <t>42291352R</t>
  </si>
  <si>
    <t>poklop šoupátkový šedá litina; použití pro vodu, pro plyn; h = 210,0 mm; vnitř.pr.D = 180 mm; D = 260,0 mm</t>
  </si>
  <si>
    <t>42291452R</t>
  </si>
  <si>
    <t>poklop hydrantový  DN 80; použití pro vodu, k ochraně výtokového hrdla o ovládacích prvků podzemních hydrantů, k zabudování do terénu a vozovek; ochrana proti korozi asfaltový nátěr vně i uvnitř; tvárná litina; h = 310,0 mm; vnější rozměr horní ovál 367 x</t>
  </si>
  <si>
    <t>5525112820R</t>
  </si>
  <si>
    <t>trouba litinová vodovodní; tvárná litina; hrdlová; DN 80,0 mm; l = 6000,0 mm; spoj jištěný s komorou; PFA 64 bar; uvnitř VCM; vně zinkový povlak 200 g/m2, krycí vrstva epoxi</t>
  </si>
  <si>
    <t>10,00*1,05</t>
  </si>
  <si>
    <t>5525112823R</t>
  </si>
  <si>
    <t>trouba litinová vodovodní; tvárná litina; hrdlová; DN 150,0 mm; l = 6000,0 mm; spoj jištěný s komorou; PFA 50 bar; uvnitř VCM; vně zinkový povlak 200 g/m2, krycí vrstva epoxi</t>
  </si>
  <si>
    <t>24,50*1,05</t>
  </si>
  <si>
    <t>55252114R</t>
  </si>
  <si>
    <t>trouba litinová šedá litina; přírubová; DN 80,0 mm; l = 200,0 mm; PFA 10 bar; vně práškový epoxid</t>
  </si>
  <si>
    <t>55252130R</t>
  </si>
  <si>
    <t>trouba litinová šedá litina; přírubová; DN 80,0 mm; l = 1000,0 mm; PFA 10 bar; vně práškový epoxid</t>
  </si>
  <si>
    <t>55252170R</t>
  </si>
  <si>
    <t>trouba litinová šedá litina; přírubová; DN 100,0 mm; l = 1000,0 mm; PFA 10 bar; vně práškový epoxid</t>
  </si>
  <si>
    <t>55255316R</t>
  </si>
  <si>
    <t>tvarovka přírubová s přírubovou odbočkou šedá litina; PFA 10 bar; DN 1 = 100 mm; DN 2 = 100 mm; povrch. úprava silikon-akrylárový nátěr</t>
  </si>
  <si>
    <t>55255336R</t>
  </si>
  <si>
    <t>tvarovka přírubová s přírubovou odbočkou šedá litina; PFA 10 bar; DN 1 = 150 mm; DN 2 = 150 mm; povrch. úprava silikon-akrylárový nátěr</t>
  </si>
  <si>
    <t>55255720.AR</t>
  </si>
  <si>
    <t>koleno 90 °; PN 10; DN 80 mm; šedá litina; přírubové; s patkou; L = 165 mm</t>
  </si>
  <si>
    <t>55255722.AR</t>
  </si>
  <si>
    <t>koleno 90 °; PN 10; DN 100 mm; šedá litina; přírubové; s patkou; L = 200 mm</t>
  </si>
  <si>
    <t>5525852703R</t>
  </si>
  <si>
    <t>tvarovka přírubová s hladkým koncem tvárná litina; DN 80 mm; l = 350 mm; povrch. úprava práškový epoxid</t>
  </si>
  <si>
    <t>5525852704R</t>
  </si>
  <si>
    <t>tvarovka přírubová s hladkým koncem tvárná litina; DN 100 mm; l = 360 mm; povrch. úprava práškový epoxid</t>
  </si>
  <si>
    <t>5525852706R</t>
  </si>
  <si>
    <t>tvarovka přírubová s hladkým koncem tvárná litina; DN 150 mm; l = 380 mm; povrch. úprava práškový epoxid</t>
  </si>
  <si>
    <t>55258531R</t>
  </si>
  <si>
    <t>tvarovka hrdlová s přírubovou odbočkou tvárná litina; PN 10; DN 1 = 80 mm; DN 2 = 80 mm; spoj běžný pružný násuvný; volná příruba; uvnitř práškový epoxid; vně práškový epoxid</t>
  </si>
  <si>
    <t>55259412R</t>
  </si>
  <si>
    <t>koleno 11 1/4 °; PN 10; DN 100 mm; tvárná litina; hrdlové; spoj běžný pružný násuvný; uvnitř práškový epoxid; vně práškový epoxid</t>
  </si>
  <si>
    <t>55259710R</t>
  </si>
  <si>
    <t>přesuvka hrdlová tvárná litina; PN 10; DN 80 mm; L 160 mm; spoj šroubový; uvnitř práškový epoxid; vně práškový epoxid</t>
  </si>
  <si>
    <t>55259713R</t>
  </si>
  <si>
    <t>přesuvka hrdlová tvárná litina; PN 10; DN 150 mm; L 165 mm; spoj šroubový; uvnitř práškový epoxid; vně práškový epoxid</t>
  </si>
  <si>
    <t>55259730R</t>
  </si>
  <si>
    <t>tvarovka přírubová s hrdlem tvárná litina; PN 10; DN 80 mm; spoj běžný pružný násuvný; uvnitř práškový epoxid; vně práškový epoxid</t>
  </si>
  <si>
    <t>55259731R</t>
  </si>
  <si>
    <t>tvarovka přírubová s hrdlem tvárná litina; PN 10; DN 100 mm; spoj běžný pružný násuvný; uvnitř práškový epoxid; vně práškový epoxid</t>
  </si>
  <si>
    <t>55259815R</t>
  </si>
  <si>
    <t>přechod přírubový; PN 10; DN 1 = 100 mm; DN 2 = 80 mm; l = 200 mm; tvárná litina; uvnitř práškový epoxid; vně práškový epoxid</t>
  </si>
  <si>
    <t>55259819R</t>
  </si>
  <si>
    <t>přechod přírubový; PN 10; DN 1 = 150 mm; DN 2 = 80 mm; l = 200 mm; tvárná litina; uvnitř práškový epoxid; vně práškový epoxid</t>
  </si>
  <si>
    <t>"reko vodovodu :" 37,00*2</t>
  </si>
  <si>
    <t>998273101R00</t>
  </si>
  <si>
    <t>Přesun hmot pro trubní vedení z trub litinových v otevřeném výkopu</t>
  </si>
  <si>
    <t>979098155U00</t>
  </si>
  <si>
    <t>Skládkovné suť +asfalt</t>
  </si>
  <si>
    <t>01 - Přeložka sdělovacího kabelu poděl pozemu Č.D.</t>
  </si>
  <si>
    <t>D3 - Elektromontážní práce dle ceníku 800-741</t>
  </si>
  <si>
    <t>D5 - Zemní práce dle ceníku C46M - RTS2014 vč.materiálu</t>
  </si>
  <si>
    <t>DEMONTÁŽ KABEL SDEL PEV DCKQYPY 9 XVN1,2+33DM09</t>
  </si>
  <si>
    <t>EKOLOGICKÁ LIKVIDACE SDĚLOVACÍHO KABELU</t>
  </si>
  <si>
    <t>21.51</t>
  </si>
  <si>
    <t>-2112245976</t>
  </si>
  <si>
    <t>215100267</t>
  </si>
  <si>
    <t>SPOJKA 49-61ZIL,1,5-2,5,OVL.KABEL</t>
  </si>
  <si>
    <t>210020201</t>
  </si>
  <si>
    <t>ROST KABEL NASTENNY</t>
  </si>
  <si>
    <t>210020653</t>
  </si>
  <si>
    <t>210020632</t>
  </si>
  <si>
    <t>KRYT OCEL OCHR PRO KABELY 300 MM SE ZHOTOVENIM</t>
  </si>
  <si>
    <t>210020652</t>
  </si>
  <si>
    <t>KONSTRUKCE OCEL NOSNA  10 KG</t>
  </si>
  <si>
    <t>KONSTRUKCE OCEL KLASICKA VSEOBECNE NA UCHYCENÍ ROŠTŮ ,ZÁKRYTU A TRUBKY AROT</t>
  </si>
  <si>
    <t>210021057</t>
  </si>
  <si>
    <t>PRICHYTKA KOVOVA SONAP DO 74 MM</t>
  </si>
  <si>
    <t>DALŠÍ OPATŘENÍ PRO ZAJIŠTĚNÍ PROVOZU DOČASNÉ PŘELOŽKY V.N. BĚHEM VÝSTAVBY</t>
  </si>
  <si>
    <t>21.5</t>
  </si>
  <si>
    <t>SA</t>
  </si>
  <si>
    <t>Elektromontážní práce dle ceníku 800-741</t>
  </si>
  <si>
    <t>744741983</t>
  </si>
  <si>
    <t>MONT KABEL SDEL PEV SK9 XN0,8-1,0KG</t>
  </si>
  <si>
    <t>KABEL SDĚLOVACÍ  DCKQYPY 9XV1,2+33DM09</t>
  </si>
  <si>
    <t>SPOJKA SMOE81144 41-80x2,5</t>
  </si>
  <si>
    <t>024476000</t>
  </si>
  <si>
    <t>ROST Rz30/300 POZ ROZT.PR.300mm</t>
  </si>
  <si>
    <t>ZÁKRYT ROŠTU ZR 3  POZ.</t>
  </si>
  <si>
    <t>02.1</t>
  </si>
  <si>
    <t>KONSTRUKCE ZAROVE POZINKOVANA VSEOBECNE KONSTRUKČNÍ A ÚCHYTNÝ MATERIÁL</t>
  </si>
  <si>
    <t>014300602</t>
  </si>
  <si>
    <t>PRICHYTKA SONAP 637574 54-74</t>
  </si>
  <si>
    <t>21.6</t>
  </si>
  <si>
    <t>MATERIÁL NA OPATŘENÍ PRO ZAJIŠTĚNÍ PROVOZU DOČASNÉ PŘELOŽKY V.N. BĚHEM VÝSTAVBY</t>
  </si>
  <si>
    <t>ZAMĚŘENÍ STÁVAJÍCÍHO KABELU SDĚLOVACÍH  V.Č. JEHO VYPNUTÍ A ZAJIŠTĚNÍ</t>
  </si>
  <si>
    <t>460200644.RT2</t>
  </si>
  <si>
    <t>Výkop kabelové rýhy 65/80 cm hor.4 ruční výkop rýhy</t>
  </si>
  <si>
    <t>Zajištění vykopu dřevěnou zábranou proti pádu osob</t>
  </si>
  <si>
    <t>460400001.R00</t>
  </si>
  <si>
    <t>Pažení kabelové rýhy šířky 1,3 m, hloubky do 2 m</t>
  </si>
  <si>
    <t>460400101.R00</t>
  </si>
  <si>
    <t>Odstranění pažení z rýhy š.do 1,3 m, hl. do 2 m</t>
  </si>
  <si>
    <t>46.2</t>
  </si>
  <si>
    <t>OBNAŽENÍ STÁVAJÍCÍHO KABELU SDĚLOVACÍHO</t>
  </si>
  <si>
    <t>460500001.RT1</t>
  </si>
  <si>
    <t>Oddělení kabelů ve výkopu cihlou cihla plná, 3,5ks/m</t>
  </si>
  <si>
    <t>460570644.R00</t>
  </si>
  <si>
    <t>Zához rýhy 65/80 cm, hornina tř. 4, se zhutněním</t>
  </si>
  <si>
    <t>460030061.RZ1</t>
  </si>
  <si>
    <t>Kladení dlažby do lože z písku ze stávajících dlaždic</t>
  </si>
  <si>
    <t>460510102.RT3</t>
  </si>
  <si>
    <t>Protlač. prostup vč. dodávky trubek ocel. 152/5</t>
  </si>
  <si>
    <t>46.3</t>
  </si>
  <si>
    <t>Geodetické zaměření kabelové trasy</t>
  </si>
  <si>
    <t>02 - Přeložka kabelu N.N. ČEZu - zajištění po východní straně ulice Nádražní</t>
  </si>
  <si>
    <t>D4 - Zemní práce dle ceníku C46M - RTS2014 vč.materiálu</t>
  </si>
  <si>
    <t>D210901098</t>
  </si>
  <si>
    <t>MONTÁŽNÍ PRÁCE S PŘESUNUTÍM KABELU N.N.</t>
  </si>
  <si>
    <t>MONTÁŽE PRO ZAJIŠTĚNI KABELU BĚHEM VÝSTAVBY PODCHODU</t>
  </si>
  <si>
    <t>UČAST PROJEKTANTA NA MONTÁŽI</t>
  </si>
  <si>
    <t>-1989873696</t>
  </si>
  <si>
    <t>082102900</t>
  </si>
  <si>
    <t>SPOJKA ALU-ZE 240 AL, 1-10KV</t>
  </si>
  <si>
    <t>082102700</t>
  </si>
  <si>
    <t>SPOJKA ALU-ZE 120 AL, 1-10KV</t>
  </si>
  <si>
    <t>ZAMĚŘENÍ STÁVAJÍCÍHO KABELU N.N. V.Č. JEHO VYPNUTÍ A ZAJIŠTĚNÍ</t>
  </si>
  <si>
    <t>OBNAŽENÍ STÁVAJÍCÍHO KABELU N.N.</t>
  </si>
  <si>
    <t>460080001.RT1</t>
  </si>
  <si>
    <t>Beton. základ do zeminy bez bednění uložení betonu do výkopu</t>
  </si>
  <si>
    <t>460510201.R00</t>
  </si>
  <si>
    <t>Žlab kabelový prefabrikovaný TK 1, neasfaltovaný</t>
  </si>
  <si>
    <t>03 - Přeložka kabelu V.N ČEZu - podel pozemku Č.D. po západní straně ulice Nádražní</t>
  </si>
  <si>
    <t>D5 - Materiál</t>
  </si>
  <si>
    <t>D210930092</t>
  </si>
  <si>
    <t>KABEL SIL AMKTOYPV22KV 3X150    PEV</t>
  </si>
  <si>
    <t>EKOLOGICKÁ LIKVIDACE  KLASICKÉHO KABELU V.N.</t>
  </si>
  <si>
    <t>-1421207381</t>
  </si>
  <si>
    <t>210950111</t>
  </si>
  <si>
    <t>SVAZKOVANI JEDNOZILOVYCH KABELU VN</t>
  </si>
  <si>
    <t>210950101</t>
  </si>
  <si>
    <t>STITEK OZNAC KABEL</t>
  </si>
  <si>
    <t>215100142</t>
  </si>
  <si>
    <t>KONC.22KV POLT-24D/1XI-CEE05,70-240,1-ŽIL.KAB.PLAST ,2-PLÁŠT</t>
  </si>
  <si>
    <t>215100407</t>
  </si>
  <si>
    <t>SPOJKA PŘECH 22KV EPKJ-24C/1XU-3SB,95-240</t>
  </si>
  <si>
    <t>215100372</t>
  </si>
  <si>
    <t>SPOJKA 22kV SXSU 5131,120-240,1-ŽIL.KAB.PLAST.,DRÁT.STÍN.</t>
  </si>
  <si>
    <t>745549951</t>
  </si>
  <si>
    <t>MONTAZ KABELU AL VN PEVNE DO 2,5 KG</t>
  </si>
  <si>
    <t>ZAMĚŘENÍ STÁVAJÍCÍHO KABELU V.N. V.Č. JEHO VYPNUTÍ A ZAJIŠTĚNÍ</t>
  </si>
  <si>
    <t>460200884.RT2</t>
  </si>
  <si>
    <t>Výkop kabelové rýhy 80/120 cm hor.4 ruční výkop rýhy</t>
  </si>
  <si>
    <t>OBNAŽENÍ STÁVAJÍCÍHO KABELU V.N.</t>
  </si>
  <si>
    <t>Rýha pro kabelovou spojku do 22 kV, hornina 4 ruční výkop</t>
  </si>
  <si>
    <t>46.4</t>
  </si>
  <si>
    <t>Zakrytí kabelu ochrannou  deskou KD PVC, šířka 30 cm</t>
  </si>
  <si>
    <t>460570884.R00</t>
  </si>
  <si>
    <t>Zához rýhy 80/120 cm, hornina tř. 4, se zhutněním</t>
  </si>
  <si>
    <t>460571054.R00</t>
  </si>
  <si>
    <t>Zához rýhy 100/90 cm, hornina tř. 4, se zhutněním</t>
  </si>
  <si>
    <t>665022300</t>
  </si>
  <si>
    <t>22-AXEKVCEY 1x150/25</t>
  </si>
  <si>
    <t>101630510</t>
  </si>
  <si>
    <t>KONC POLT-24D/1XI-CEE05 22kV</t>
  </si>
  <si>
    <t>081512200</t>
  </si>
  <si>
    <t>OKO ALU-F 150x12 AL LIS pl</t>
  </si>
  <si>
    <t>014553110</t>
  </si>
  <si>
    <t>PASKA VAZACI 7,8x450 cerna</t>
  </si>
  <si>
    <t>091020702</t>
  </si>
  <si>
    <t>STITEK 50X120mm VELKY BRALEN</t>
  </si>
  <si>
    <t>214063300</t>
  </si>
  <si>
    <t>DESKA KD300 KRYCI CERV.300mm/4mm</t>
  </si>
  <si>
    <t>104108600</t>
  </si>
  <si>
    <t>SPOJKA TRAJ 24/1x120-240-3HL</t>
  </si>
  <si>
    <t>104421500</t>
  </si>
  <si>
    <t>SPOJKA POLJ-24/1x120-240 22kV</t>
  </si>
  <si>
    <t>01 - Trvalá přeložka plynu</t>
  </si>
  <si>
    <t>Pol610</t>
  </si>
  <si>
    <t>Režijní náklady</t>
  </si>
  <si>
    <t>Pol611</t>
  </si>
  <si>
    <t>Revize plynového zařízení</t>
  </si>
  <si>
    <t>132 20-0112.RAD</t>
  </si>
  <si>
    <t>Hloubení zapaž.rýh šířky.do 200 cm v hornině.1-4</t>
  </si>
  <si>
    <t>Poznámka k položce:
pažení, odvoz 15 km, uložení na skládku</t>
  </si>
  <si>
    <t>143-10504.A</t>
  </si>
  <si>
    <t>Trubka ocel. izolovaná bralenem DN50-2''</t>
  </si>
  <si>
    <t>174 10-0010.RAF</t>
  </si>
  <si>
    <t>Zásyp jam, rýh a šachet sypaninou</t>
  </si>
  <si>
    <t>Poznámka k položce:
dovoz sypaniny ze vzdálenosti 15 km</t>
  </si>
  <si>
    <t>174 10-0050.RAD</t>
  </si>
  <si>
    <t>Zásyp jam,rýh a šachet štěrkopískem</t>
  </si>
  <si>
    <t>Poznámka k položce:
dovoz štěrkopísku ze vzdálenosti 15 km</t>
  </si>
  <si>
    <t>286-53151.A</t>
  </si>
  <si>
    <t>Přechodka PE-měď ISIFLO 110 D 40 x 5/4''vnější záv</t>
  </si>
  <si>
    <t>286-53153.A</t>
  </si>
  <si>
    <t>Přechodka PE-měď ISIFLO 110 D 63 x 2''vnější závit</t>
  </si>
  <si>
    <t>723 15-0312.R00</t>
  </si>
  <si>
    <t>Potrubí ocelové D 57/2,9 chránička</t>
  </si>
  <si>
    <t>723 15-0314.R00</t>
  </si>
  <si>
    <t>Potrubí ocelové hladké černé svařované D 89/3,6</t>
  </si>
  <si>
    <t>723 19-0901.R00</t>
  </si>
  <si>
    <t>Uzavření nebo otevření plynového potrubí</t>
  </si>
  <si>
    <t>723 19-0907.R00</t>
  </si>
  <si>
    <t>Odvzdušnění a napuštění plynového potrubí</t>
  </si>
  <si>
    <t>723 19-0909.R00</t>
  </si>
  <si>
    <t>Zkouška tlaková plynového potrubí</t>
  </si>
  <si>
    <t>723 19-0915.R00</t>
  </si>
  <si>
    <t>Navaření odbočky na plynové potrubí DN 32</t>
  </si>
  <si>
    <t>723 19-0917.R00</t>
  </si>
  <si>
    <t>Navaření odbočky na plynové potrubí DN 50</t>
  </si>
  <si>
    <t>723 19-0918.R00</t>
  </si>
  <si>
    <t>Navaření odbočky na plynové potrubí DN 65</t>
  </si>
  <si>
    <t>841 23-0112.RAB</t>
  </si>
  <si>
    <t>Plynovod z trub PE, DN 40 mm, hl. 1,2 m</t>
  </si>
  <si>
    <t>Poznámka k položce:
d 40 x 3,7 návin, SDR11, s podsypem štěrkopískem</t>
  </si>
  <si>
    <t>841 23-0114.RAB</t>
  </si>
  <si>
    <t>Plynovod z trub PE, DN 63 mm, hl. 1,2 m</t>
  </si>
  <si>
    <t>Poznámka k položce:
d 63 x 5,8 návin, SDR11, s podsypem štěrkopískem</t>
  </si>
  <si>
    <t>841 23-0118.RAB</t>
  </si>
  <si>
    <t>Plynovod z trub PE, DN 110 mm, hl. 1,2 m</t>
  </si>
  <si>
    <t>Poznámka k položce:
d 110 x 10,0 x 12000, SDR11, podsyp štěrkopískem</t>
  </si>
  <si>
    <t>02 - Provizorní přeložka plynu NTL</t>
  </si>
  <si>
    <t>Pol612</t>
  </si>
  <si>
    <t>Pol613</t>
  </si>
  <si>
    <t>Revizní zpráva</t>
  </si>
  <si>
    <t>119 00-0001.RA0</t>
  </si>
  <si>
    <t>Dočasné zajištění potrubí ve výkopu</t>
  </si>
  <si>
    <t>139 60-0013.RA0</t>
  </si>
  <si>
    <t>Ruční výkop v hornině 4</t>
  </si>
  <si>
    <t>Trubka ocel. izolovaná bralenem DN50</t>
  </si>
  <si>
    <t>143-10506.A</t>
  </si>
  <si>
    <t>Trubka ocel. izolovaná bralenem DN90</t>
  </si>
  <si>
    <t>230 20-0005.R00</t>
  </si>
  <si>
    <t>Montáž plynovod. přípojek svářením, DN50</t>
  </si>
  <si>
    <t>230 20-0008.R00</t>
  </si>
  <si>
    <t>Montáž plynovod. přípojek svářením, DN 90</t>
  </si>
  <si>
    <t>338 17-1112.R00</t>
  </si>
  <si>
    <t>Osazení sloupků plot.ocelových do 2 m,zabet.C25/30</t>
  </si>
  <si>
    <t>553-46444.1</t>
  </si>
  <si>
    <t>Sloupky z ocelových trubek včetně třmenů</t>
  </si>
  <si>
    <t>723 12-0809.R00</t>
  </si>
  <si>
    <t>Demontáž potrubí svařovaného závitového DN 50-90</t>
  </si>
  <si>
    <t>Potrubí ocelové hladké černé svařované D 57/2,9</t>
  </si>
  <si>
    <t>723 19-0919.R00</t>
  </si>
  <si>
    <t>Navaření odbočky na plynové potrubí DN 90</t>
  </si>
  <si>
    <t>723 23-7218.R00</t>
  </si>
  <si>
    <t>Kohout kulový,2xvnitřní závit,GIACOMINI R950 DN 50</t>
  </si>
  <si>
    <t>723 23-9106.R00</t>
  </si>
  <si>
    <t>Montáž plynovodních armatur, 2 závity, G 2</t>
  </si>
  <si>
    <t>783 22-2100.R00</t>
  </si>
  <si>
    <t>Nátěr syntetický kovových konstrukcí dvojnásobný</t>
  </si>
  <si>
    <t>783 42-4140.R00</t>
  </si>
  <si>
    <t>Nátěr syntetický potrubí do DN 50 mm Z + 2x</t>
  </si>
  <si>
    <t>783 42-5150.R00</t>
  </si>
  <si>
    <t>Nátěr syntetický potrubí do DN 100 mm Z + 2x</t>
  </si>
  <si>
    <t>998 72-3101.R00</t>
  </si>
  <si>
    <t>Přesun hmot pro vnitřní plynovod, výšky do 6 m</t>
  </si>
  <si>
    <t>IO18.2 - Osvětlení 2 přechodu ul. Žižkova</t>
  </si>
  <si>
    <t xml:space="preserve">    21 - BENEŠOV , ulice ŽIŽKOVA JEDNOSMĚRNÁ ,DVA PŘECHODY</t>
  </si>
  <si>
    <t>BENEŠOV , ulice ŽIŽKOVA JEDNOSMĚRNÁ ,DVA PŘECHODY</t>
  </si>
  <si>
    <t>210205002</t>
  </si>
  <si>
    <t>ZNACKA DOPR-SVET D700MM,STOP,4-10M</t>
  </si>
  <si>
    <t>210204104</t>
  </si>
  <si>
    <t>VYLOZNIK OCEL 1-RAMEN  NA SLOUP NAD 35 KG</t>
  </si>
  <si>
    <t>210204202</t>
  </si>
  <si>
    <t>ELEKTROVYZBROJ STOZARU 2 OKRUHY</t>
  </si>
  <si>
    <t>-1167098760</t>
  </si>
  <si>
    <t>KOMPLETNÍ DODÁVKA SLOUPU  PRO OSVĚT. PŘECHODŮ  S ASYMETRICKÝMY SVÍTIDLY LED 50W</t>
  </si>
  <si>
    <t>HADICE DSG-PBF 1/2 12,7/6,4 Z/ZL smrstovaci</t>
  </si>
  <si>
    <t>460100003.R00</t>
  </si>
  <si>
    <t>Pouzdrový základ 300x1500 mm mimo osu trasy</t>
  </si>
  <si>
    <t>IO18.3 - Dočasné opravy povrchu komunikace</t>
  </si>
  <si>
    <t>Rozebrání vozovek a ploch s jakoukoliv výplní spár 
  v jakékoliv ploše, ze zámkové dlažky, kladených do lože z kameniva</t>
  </si>
  <si>
    <t>0,5*180</t>
  </si>
  <si>
    <t>113107520R00</t>
  </si>
  <si>
    <t>Odstranění podkladů nebo krytů z kameniva hrubého drceného, v ploše jednotlivě do 50 m2, tloušťka vrstvy 200 mm</t>
  </si>
  <si>
    <t>0,5*(360+180)</t>
  </si>
  <si>
    <t>113107540R00</t>
  </si>
  <si>
    <t>Odstranění podkladů nebo krytů z kameniva hrubého drceného, v ploše jednotlivě do 50 m2, tloušťka vrstvy 400 mm</t>
  </si>
  <si>
    <t>0,5*320+1,0*460</t>
  </si>
  <si>
    <t>113108306R00</t>
  </si>
  <si>
    <t>Odstranění podkladů nebo krytů živičných, v ploše jednotlivě do 50 m2, tloušťka vrstvy 60 mm</t>
  </si>
  <si>
    <t>0,5*360</t>
  </si>
  <si>
    <t>113108311R00</t>
  </si>
  <si>
    <t>Odstranění podkladů nebo krytů živičných, v ploše jednotlivě do 50 m2, tloušťka vrstvy 110 mm</t>
  </si>
  <si>
    <t>566903111R00</t>
  </si>
  <si>
    <t>Vyspravení podkladu po překopech kamenivem hrubým drceným</t>
  </si>
  <si>
    <t>(0,5*320+1,0*460)*0,34*2,5</t>
  </si>
  <si>
    <t>0,5*(180*0,15+360*0,19)*2,5</t>
  </si>
  <si>
    <t>566905111R00</t>
  </si>
  <si>
    <t>Vyspravení podkladu po překopech podkladním betonem</t>
  </si>
  <si>
    <t>(0,5*320+1,0*460)*0,1</t>
  </si>
  <si>
    <t>572942112R00</t>
  </si>
  <si>
    <t>Vyspravení krytu po překopech pro inženýrské sítě litým asfaltem, po zhutnění tloušťky přes  40 do  60 mm</t>
  </si>
  <si>
    <t>596215021R00</t>
  </si>
  <si>
    <t>Kladení zámkové dlažby do drtě tloušťka dlažby 60 mm, tloušťka lože 40 mm</t>
  </si>
  <si>
    <t>Poznámka k položce:
30% nová, zbytek použitá  původní očištěná</t>
  </si>
  <si>
    <t>59245020R</t>
  </si>
  <si>
    <t>dlažba betonová zámková, dvouvrstvá; kost; šedá; l = 200 mm; š = 165 mm; tl. 60,0 mm</t>
  </si>
  <si>
    <t>" 30% nová :" 0,5*180*0,3</t>
  </si>
  <si>
    <t>919735112R00</t>
  </si>
  <si>
    <t>Řezání stávajících krytů nebo podkladů živičných, hloubky přes 50 do 100 mm</t>
  </si>
  <si>
    <t>360*2</t>
  </si>
  <si>
    <t>(320+460)*2</t>
  </si>
  <si>
    <t>858,45-173,8</t>
  </si>
  <si>
    <t>150,04+23,76</t>
  </si>
  <si>
    <t>03 - Vedlejší a ostatní rozpočtové náklady</t>
  </si>
  <si>
    <t>VN - Vedlejší náklady</t>
  </si>
  <si>
    <t>ON - Ostatní náklady</t>
  </si>
  <si>
    <t>VN</t>
  </si>
  <si>
    <t>Vedlejší náklady</t>
  </si>
  <si>
    <t>005121010R</t>
  </si>
  <si>
    <t>Vybudování zařízení staveniště</t>
  </si>
  <si>
    <t>Soubor</t>
  </si>
  <si>
    <t>Poznámka k položce: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</si>
  <si>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</si>
  <si>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</si>
  <si>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Poznámka k položce:
Náklady na vybavení objektů zařízení staveniště ,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</si>
  <si>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005121030R</t>
  </si>
  <si>
    <t>Odstranění zařízení staveniště</t>
  </si>
  <si>
    <t>Poznámka k položce:
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</si>
  <si>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</si>
  <si>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</si>
  <si>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Poznámka k položce:
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</si>
  <si>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</si>
  <si>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Zajištění kompletační a koordinační činnosti spojených s realizací stavby a následným dáním do, užívání</t>
  </si>
  <si>
    <t>0051900</t>
  </si>
  <si>
    <t>Zajištění a projednání všech nezbytných administrativních úkonů spojených s realizací stavby</t>
  </si>
  <si>
    <t>ON</t>
  </si>
  <si>
    <t>Ostatní náklady</t>
  </si>
  <si>
    <t>00521 R</t>
  </si>
  <si>
    <t>Staveniště</t>
  </si>
  <si>
    <t>Poznámka k položce:
Náklady spojené s provozem staveniště, které vzniknou dodavateli podle podmínek smlouvy.</t>
  </si>
  <si>
    <t>005211010R</t>
  </si>
  <si>
    <t>Předání a převzetí staveniště</t>
  </si>
  <si>
    <t>Poznámka k položce:
Náklady spojené s účastí zhotovitele na předání a převzetí staveniště.</t>
  </si>
  <si>
    <t>005211020R</t>
  </si>
  <si>
    <t>Ochrana stávajících inženýrských sítí na staveništ</t>
  </si>
  <si>
    <t>Poznámka k položce: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</si>
  <si>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</si>
  <si>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Dočasná dopravní opatření</t>
  </si>
  <si>
    <t>Poznámka k položce:
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</si>
  <si>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</si>
  <si>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Bezpečnostní, hygienická a protiprašná opatření na staveništi</t>
  </si>
  <si>
    <t>Poznámka k položce: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</si>
  <si>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1. 0</t>
  </si>
  <si>
    <t>Vyčištění území, vč. naložení,odvozu a uložení materiálu na skládku, uvedení prostoru zařízení, staveniště do původního stavu, vyčištění</t>
  </si>
  <si>
    <t>1. 1</t>
  </si>
  <si>
    <t>Zajištění publicity dle podmínek SOD</t>
  </si>
  <si>
    <t>Poznámka k položce:
pamětní kovová deska, informační tabule o stavbě</t>
  </si>
  <si>
    <t>1. 2</t>
  </si>
  <si>
    <t>Zpracování geodetického zaměření skutečného provedení stavby a geometrických plánů dle SoD a dle, požadavků DOSS a zápisu do KN (je-li vyžadováno)</t>
  </si>
  <si>
    <t>1. 3</t>
  </si>
  <si>
    <t>Vytýčení inženýrských sítí  - vč. případných kopaných sond, vč.  projednání se správci, apod.</t>
  </si>
  <si>
    <t>1. 4</t>
  </si>
  <si>
    <t>Výrobní a dílenská dokumentace vč. ŽB konstrukcí - dle požadavků PD</t>
  </si>
  <si>
    <t>1. 5</t>
  </si>
  <si>
    <t>Zajištění všech podkladů a dokumentů pro vydání kolaudačního rozhodnutí vč. revizí, zkoušek,, bezpečnostních štítků atp.</t>
  </si>
  <si>
    <t>1. 6</t>
  </si>
  <si>
    <t>Stavebně technický průzkum</t>
  </si>
  <si>
    <t>1. 7</t>
  </si>
  <si>
    <t>Plán organizace výstavby</t>
  </si>
  <si>
    <t>1. 8</t>
  </si>
  <si>
    <t>Zpracování harmonogramu stavby a ZOV včetně průběžné aktualizace</t>
  </si>
  <si>
    <t>1. 9</t>
  </si>
  <si>
    <t>Spolupráce na vypracování dokumentace skutečného provedení stavby  dle SoD, platné legislativy,, podmínek a požadavků investora a uživatele a podmínek dotačního titulu.</t>
  </si>
  <si>
    <t>1.10</t>
  </si>
  <si>
    <t>Bezpečnostní opatření na ochranu osob a majetku v rozsahu platné legislativy a dle podmínek v SoD</t>
  </si>
  <si>
    <t>1.11</t>
  </si>
  <si>
    <t>Bezpečnostní hrazení, oplocení, zajištění přístupu na staveniště apod.</t>
  </si>
  <si>
    <t>1.12</t>
  </si>
  <si>
    <t>Vytýčení prostorové polohy dopravní a technické infrastruktury</t>
  </si>
  <si>
    <t>1.13</t>
  </si>
  <si>
    <t>Zajištění ostrahy majetku a osob v průběhu realizace stavby a až do předání stavby do užívání, např., kamerový systém</t>
  </si>
  <si>
    <t>1.14</t>
  </si>
  <si>
    <t>Zabezpečení staveniště, vnější stavby a ploch dotčených stavbou, vybavení proti odcizení a škodám</t>
  </si>
  <si>
    <t>1.15</t>
  </si>
  <si>
    <t>Provedení veškerých měření a zkoušek, revizních zpráv apod. dle platné legislativy a dle SoD, např., na termovizní měření stavby, revize plynu, revize hromosvodu</t>
  </si>
  <si>
    <t>1.16</t>
  </si>
  <si>
    <t>Jednání s dotčenými institucemi, s dotčenými orgány státní správy a samosprávy - například zajištění, dokladů nutných k získání kolaudačního souhlasu, povolení a rozhodnutí nutných k ralizací stavby</t>
  </si>
  <si>
    <t>Poznámka k položce:
apod.</t>
  </si>
  <si>
    <t>1.17</t>
  </si>
  <si>
    <t>Součinnost se všemi zúčastněnými stranami - investorem, budoucím uživatelem, projektantem, zástupci, organizací státní správy, koordinátorem BOZP apod.</t>
  </si>
  <si>
    <t>1.18</t>
  </si>
  <si>
    <t>Zajištění průzkumů, zkoušek, atestů, sond a revizí apod. uvedených v rozhodnutích a v projektové, dokumetnaci nezbytně nutných k provedení díla</t>
  </si>
  <si>
    <t>1.19</t>
  </si>
  <si>
    <t>Technická řešení rozdílů skutečně zjištěného stavu se stavem předpokládaného projektantem apod.</t>
  </si>
  <si>
    <t>1.20</t>
  </si>
  <si>
    <t>Dopravní opatření - dopravní a informační značení na komunikacích pro motorová a nemotorová vozidla, a pro pěší, zajištění průchodů apod., projednání s příslušným odborem dopravy, zajištění údržby,</t>
  </si>
  <si>
    <t>Poznámka k položce:
čištění apod. dopravního značení a komunikací apod.</t>
  </si>
  <si>
    <t>1.21</t>
  </si>
  <si>
    <t>Provedení dočasné úpravy vjezdu a areálových komunikací pro potřebu realizace díla</t>
  </si>
  <si>
    <t>1.22</t>
  </si>
  <si>
    <t>Zaškolení obsluhy a investorem pověřených osob, vypracování a spolupráce při odsouhlasení provozních, a manipulačních řádů, proškolení provozovatele s provozováním a užíváním realizovaného díla dle</t>
  </si>
  <si>
    <t>Poznámka k položce:
SoD a jiných podmínek</t>
  </si>
  <si>
    <t>1.23</t>
  </si>
  <si>
    <t>Uvedení pozemků a všech povrchů dotčených stavbou do původního stavu</t>
  </si>
  <si>
    <t>1.24</t>
  </si>
  <si>
    <t>Fotodokumentace průběhu výstavby a dle specifikace uvedené SoD a podmínek dotačního titulu</t>
  </si>
  <si>
    <t>1.25</t>
  </si>
  <si>
    <t>Pasportizace území stavby a jejího okolí, zejména stavu příjezdových komunikací staveništní dopravy,, předpokládaných dotčených ploch zasažených realizací stavby, požadavků vlastníků a uživatelů</t>
  </si>
  <si>
    <t>Poznámka k položce:
sousedních nemovitostí, DOSS apod.</t>
  </si>
  <si>
    <t>1.26</t>
  </si>
  <si>
    <t>Náklady na pojištění stavby a bankovní garance</t>
  </si>
  <si>
    <t>1.27</t>
  </si>
  <si>
    <t>Náklady na provedení vzorků - např. barevnost fasád, klempířských prvků atd.</t>
  </si>
  <si>
    <t>1.28</t>
  </si>
  <si>
    <t>Spolupráce na technických řešení stavby odchylek zjištěných v průběhu stavby, technická řešení, kolizí se skrytými konstrukcemi, které nemohl projektant předvídat (kolize s podzemními sítěmi a</t>
  </si>
  <si>
    <t>Poznámka k položce:
konstrukcemi, apod.)</t>
  </si>
  <si>
    <t>02 - Nezpůsobilé</t>
  </si>
  <si>
    <t>IO01 - Objekty pozemních komunikací - Nádražní, Jiráskova, Žižkova ulice a plocha nádraží</t>
  </si>
  <si>
    <t>01 - Nádražní, Jiráskova, Žižkova ulice, plocha nádraží BUS 43 %</t>
  </si>
  <si>
    <t>02 - Nádražní, Jiráskova, Žižkova ulice, plocha nádraží BUS</t>
  </si>
  <si>
    <t xml:space="preserve">  stáv šp : 38,5+224,8+55,0</t>
  </si>
  <si>
    <t>318,3*0,1</t>
  </si>
  <si>
    <t xml:space="preserve">výkopy,odhad : </t>
  </si>
  <si>
    <t>224,8*(0,27-0,24)+10,0*(0,27-0,15)+55,0*0,12</t>
  </si>
  <si>
    <t>31,83+14,544</t>
  </si>
  <si>
    <t>Celkem 20 km :</t>
  </si>
  <si>
    <t xml:space="preserve"> 10*46,374</t>
  </si>
  <si>
    <t>181101101R00</t>
  </si>
  <si>
    <t>Úprava pláně v zářezech v hornině 1 až 4, bez zhutnění</t>
  </si>
  <si>
    <t xml:space="preserve">z. : </t>
  </si>
  <si>
    <t>40,00</t>
  </si>
  <si>
    <t>"101% PS :" 55,0</t>
  </si>
  <si>
    <t>"96% PS :" 38,5+234,8</t>
  </si>
  <si>
    <t>181301113R00</t>
  </si>
  <si>
    <t>Rozprostření a urovnání ornice v rovině v souvislé ploše přes 500 m2, tloušťka vrstvy přes 150 do 200 mm</t>
  </si>
  <si>
    <t>185802114R00</t>
  </si>
  <si>
    <t>Hnojení umělým hnojivem s rozdělením k jednotlivým rostlinám, v rovině nebo na svahu do 1:5</t>
  </si>
  <si>
    <t>40,00*0,020/1000</t>
  </si>
  <si>
    <t>185804312R00</t>
  </si>
  <si>
    <t>Zalití rostlin vodou plocha přes 20 m2,</t>
  </si>
  <si>
    <t>40,00*0,005</t>
  </si>
  <si>
    <t>18242    OA0</t>
  </si>
  <si>
    <t>ZALOŽENÍ TRÁVNÍKU HYDROOSEVEM NA ORNICI</t>
  </si>
  <si>
    <t>Poznámka k položce:
Zahrnuje dodání předepsané travní směsi, hydroosev na ornici, zalévání, první pokosení, to vše bez ohledu na sklon terénu vč. údržby po dobu 3 měsíců.</t>
  </si>
  <si>
    <t>10364200R</t>
  </si>
  <si>
    <t>ornice pro pozemkové úpravy</t>
  </si>
  <si>
    <t>25191158R</t>
  </si>
  <si>
    <t>hnojivo dusíkaté</t>
  </si>
  <si>
    <t>Kg</t>
  </si>
  <si>
    <t>(38,5-4,0)+234,8</t>
  </si>
  <si>
    <t>"SLP :" 4</t>
  </si>
  <si>
    <t>4,0*1,05</t>
  </si>
  <si>
    <t>34,5*1,05</t>
  </si>
  <si>
    <t>Poplatek za skládku směsi betonu a cihel</t>
  </si>
  <si>
    <t>IO02 - Objekty pozemních komunikací - úpravy komunikace u AGRODATA</t>
  </si>
  <si>
    <t>01 - Úprava komunikace u Agrodata</t>
  </si>
  <si>
    <t>111201101R00</t>
  </si>
  <si>
    <t>Odstranění křovin a stromů o průměru do 10 cm při celkové ploše do 1 000 m2</t>
  </si>
  <si>
    <t>111201401R00</t>
  </si>
  <si>
    <t>Spálení odstraněných křovin a stromů pro jakoukolv plochu</t>
  </si>
  <si>
    <t>Poznámka k položce:
Včetně nákladů na přihrnování křovin, očištění spáleniště, uložení popela a zbytků na hromadu.</t>
  </si>
  <si>
    <t>265,0*0,18+429,8*0,2</t>
  </si>
  <si>
    <t>"výkopy, odhad :" (295,5*0,24+247,3*0,39+365*0,42)-(265*0,24+429,8*0,47)</t>
  </si>
  <si>
    <t>"sanace pláně :" (247,3+365,0+55,0)*0,5</t>
  </si>
  <si>
    <t>122401102R00</t>
  </si>
  <si>
    <t>Odkopávky a  prokopávky nezapažené v hornině 5 přes 100 do 1 000 m3</t>
  </si>
  <si>
    <t>KSC :</t>
  </si>
  <si>
    <t xml:space="preserve"> 429,8*0,13</t>
  </si>
  <si>
    <t>133,66+388,711</t>
  </si>
  <si>
    <t>162701155RT3</t>
  </si>
  <si>
    <t xml:space="preserve">Celkem 20 km : </t>
  </si>
  <si>
    <t>10*522,371</t>
  </si>
  <si>
    <t>162701159RT3</t>
  </si>
  <si>
    <t>Vodorovné přemístění výkopku příplatek k ceně za každých dalších i započatých 1 000 m přes 10 000 m,  z horniny 5 až 7</t>
  </si>
  <si>
    <t>10*55,874</t>
  </si>
  <si>
    <t xml:space="preserve">sanace pláně : </t>
  </si>
  <si>
    <t>333,65</t>
  </si>
  <si>
    <t>5,00</t>
  </si>
  <si>
    <t>"p. 100% PS :" 667,3</t>
  </si>
  <si>
    <t>"ch. 96% PS :" 295,5</t>
  </si>
  <si>
    <t>181301103R00</t>
  </si>
  <si>
    <t>Rozprostření a urovnání ornice v rovině v souvislé ploše do 500 m2, tloušťka vrstvy přes 150 do 200 mm</t>
  </si>
  <si>
    <t>5,00*0,020/1000</t>
  </si>
  <si>
    <t>5,00*0,005</t>
  </si>
  <si>
    <t>199000003R00</t>
  </si>
  <si>
    <t>Poplatky za skládku horniny 5 - 7</t>
  </si>
  <si>
    <t>333,650*1,925</t>
  </si>
  <si>
    <t xml:space="preserve">ch+p : </t>
  </si>
  <si>
    <t>295,5+(247,3+55,0)</t>
  </si>
  <si>
    <t>Poznámka k položce:
SC 0/32 C8/10 vč. odvodnění dle TP170</t>
  </si>
  <si>
    <t>577132111RT2</t>
  </si>
  <si>
    <t>Beton asfaltový s rozprostřením a zhutněním v pruhu šířky přes 3 m, ACO 11+, tloušťky 40 mm, plochy od 201 do 1000 m2</t>
  </si>
  <si>
    <t>596215040R00</t>
  </si>
  <si>
    <t>Kladení zámkové dlažby do drtě tloušťka dlažby 80 mm, tloušťka lože 40 mm</t>
  </si>
  <si>
    <t>247,3+55,0</t>
  </si>
  <si>
    <t>(295,5-1,75)*1,05</t>
  </si>
  <si>
    <t>5924511910R</t>
  </si>
  <si>
    <t>dlažba betonová dvouvrstvá; čtverec; šedá; l = 200 mm; š = 200 mm; tl. 80,0 mm</t>
  </si>
  <si>
    <t>302,3*1,05</t>
  </si>
  <si>
    <t>Osazení stojat. obrub.bet. s opěrou,lože z C 20/25</t>
  </si>
  <si>
    <t>5,5+84+110</t>
  </si>
  <si>
    <t>84*1,05</t>
  </si>
  <si>
    <t>59217421R</t>
  </si>
  <si>
    <t>obrubník chodníkový materiál beton; l = 1000,0 mm; š = 100,0 mm; h = 250,0 mm; barva šedá</t>
  </si>
  <si>
    <t>110*1,05</t>
  </si>
  <si>
    <t>113153350R00</t>
  </si>
  <si>
    <t>Odstranění podkladu, krytu frézováním povrch betonový, plochy přes 500 m2 na jednom objektu nebo při provádění pruhu šířky přes  750 mm s překážkami v trase, tloušťky 150 mm</t>
  </si>
  <si>
    <t>429,8</t>
  </si>
  <si>
    <t>19*86,895</t>
  </si>
  <si>
    <t>979990101R00</t>
  </si>
  <si>
    <t>Poplatek za skládku směsi betonu a cihel do 30x30 cm</t>
  </si>
  <si>
    <t>02 - Úprava komunikace u Agrodata</t>
  </si>
  <si>
    <t>318-265</t>
  </si>
  <si>
    <t>251-101</t>
  </si>
  <si>
    <t>187,44-133,66</t>
  </si>
  <si>
    <t>"výkopy, odhad : " 100,000</t>
  </si>
  <si>
    <t>"sanace pláně :" 402,000</t>
  </si>
  <si>
    <t>-388,711</t>
  </si>
  <si>
    <t>"KSC :" 651,0*0,13</t>
  </si>
  <si>
    <t>-55,874</t>
  </si>
  <si>
    <t>52,000+53,78+113,289</t>
  </si>
  <si>
    <t>"Celkem 20 km :" 10*219,069</t>
  </si>
  <si>
    <t>"Celkem 20 km :" 10*28,756</t>
  </si>
  <si>
    <t>"sanace pláně : "402,000-333,65</t>
  </si>
  <si>
    <t>"p. 100% PS :" 804,00</t>
  </si>
  <si>
    <t>"ch. 96% PS :" 335,00</t>
  </si>
  <si>
    <t>-962,8</t>
  </si>
  <si>
    <t>68,35*1,925</t>
  </si>
  <si>
    <t>"stojan na kola :" 4*0,250</t>
  </si>
  <si>
    <t>767-597,8</t>
  </si>
  <si>
    <t>377-365</t>
  </si>
  <si>
    <t>804-667,3</t>
  </si>
  <si>
    <t>340-295,5</t>
  </si>
  <si>
    <t>427-302,3</t>
  </si>
  <si>
    <t>597101020RAA</t>
  </si>
  <si>
    <t>Odvodňovací žlaby komunikací a zpevněných ploch žlab odvodnovací polymerbetonový včetně dodávky roštu a žlabu, pro zatížení B125</t>
  </si>
  <si>
    <t>(37,0+26,5)</t>
  </si>
  <si>
    <t>"3xžlab. vpustí je 3 x 0,5 m"+1,5</t>
  </si>
  <si>
    <t>5,25-1,75</t>
  </si>
  <si>
    <t>(44,5-3,5)*1,05</t>
  </si>
  <si>
    <t>124,7*1,05</t>
  </si>
  <si>
    <t>899231111R00</t>
  </si>
  <si>
    <t>Výšková úprava uličního vstupu nebo vpustě do 20 cm zvýšením mříže</t>
  </si>
  <si>
    <t>"polymer.žlaby :" 63,5*0,15</t>
  </si>
  <si>
    <t>"chráničky :" 200,0*0,25</t>
  </si>
  <si>
    <t>261-199,5</t>
  </si>
  <si>
    <t>(102-84)*1,05</t>
  </si>
  <si>
    <t>(149-110)*1,05</t>
  </si>
  <si>
    <t>936174311T00</t>
  </si>
  <si>
    <t>Mtž stojan kol šrouby vč. vrtání otvorů pro šrouby, chem.kotvy a spoj.materiál</t>
  </si>
  <si>
    <t>966001411T00</t>
  </si>
  <si>
    <t>Dmtž stojan na kola šrouby</t>
  </si>
  <si>
    <t>651,0-429,8</t>
  </si>
  <si>
    <t>52,425+0,063</t>
  </si>
  <si>
    <t>"Celkem 20 km :" 19*52,488</t>
  </si>
  <si>
    <t xml:space="preserve">    D1 - 181 10 Úprava pláně v zářezech</t>
  </si>
  <si>
    <t xml:space="preserve">    D2 - 181 30 Rozprostření a urovnání ornice v rovině</t>
  </si>
  <si>
    <t xml:space="preserve">    D3 - 185 80-21 Hnojení</t>
  </si>
  <si>
    <t xml:space="preserve">    D4 - 185 80-43 Zalití rostlin vodou</t>
  </si>
  <si>
    <t>181 10 Úprava pláně v zářezech</t>
  </si>
  <si>
    <t>...v hornině 1 až 4, bez zhutnění</t>
  </si>
  <si>
    <t>RTS</t>
  </si>
  <si>
    <t>60,00+50,00</t>
  </si>
  <si>
    <t>181 30 Rozprostření a urovnání ornice v rovině</t>
  </si>
  <si>
    <t>...v souvislé ploše přes 500 m2, tloušťka vrstvy přes 150 do 200 mm</t>
  </si>
  <si>
    <t>185 80-21 Hnojení</t>
  </si>
  <si>
    <t>Hnojení umělým hnojivem k rostlinám v rovině</t>
  </si>
  <si>
    <t>110,00*0,020/1000</t>
  </si>
  <si>
    <t>185 80-43 Zalití rostlin vodou</t>
  </si>
  <si>
    <t>Zalití rostlin vodou plochy nad 20 m2</t>
  </si>
  <si>
    <t>110,00*0,005</t>
  </si>
  <si>
    <t>18242OT0</t>
  </si>
  <si>
    <t>110,00*0,15</t>
  </si>
  <si>
    <t>IO07 - Přípojka N.N pro parkovací systém</t>
  </si>
  <si>
    <t xml:space="preserve">    21 - KABEL CYKY PRO VĚTEV 11</t>
  </si>
  <si>
    <t xml:space="preserve">    D2 - OSTATNÍ MONTÁŽ</t>
  </si>
  <si>
    <t xml:space="preserve">    01 - DOZBROJENÍ ROZVADĚČE RVO/40</t>
  </si>
  <si>
    <t xml:space="preserve">    D4 - OSTATNÍ MATERIÁL</t>
  </si>
  <si>
    <t xml:space="preserve">    D6 - ZEMNÍ PRÁCE PRO ZBYTEK VĚTVE 11 ,  řez 1 (chodník )</t>
  </si>
  <si>
    <t xml:space="preserve">    D7 - ZEMNÍ PRÁCE PRO ZBYTEK VĚTVE 11 , řez 2 (komunikace )</t>
  </si>
  <si>
    <t>KABEL CYKY PRO VĚTEV 11</t>
  </si>
  <si>
    <t>210810047</t>
  </si>
  <si>
    <t>KABEL SIL CYKY-CYKYM 750V 3X4   PEV</t>
  </si>
  <si>
    <t>2101002511</t>
  </si>
  <si>
    <t>1866120198</t>
  </si>
  <si>
    <t>DOZBROJENÍ ROZVADĚČE RVO/40</t>
  </si>
  <si>
    <t>DOZBROJENÍ ROZVADĚČE RVO /40 -CRANIČEM V.Č. VYDRÁTOVÁNÍ</t>
  </si>
  <si>
    <t>520605984</t>
  </si>
  <si>
    <t>CYKY-J 3X4mm2 /C/</t>
  </si>
  <si>
    <t>CHRANIC OLI-16C-1N-0,03 AC  (10 kA)</t>
  </si>
  <si>
    <t>ZEMNÍ PRÁCE PRO ZBYTEK VĚTVE 11 ,  řez 1 (chodník )</t>
  </si>
  <si>
    <t>ZEMNÍ PRÁCE PRO ZBYTEK VĚTVE 11 , řez 2 (komunikace )</t>
  </si>
  <si>
    <t>IO09 - rozvody SLP - parkovací systém</t>
  </si>
  <si>
    <t>D1 - Dodávka a montáž HW</t>
  </si>
  <si>
    <t>D2 - Kabeláž, chráničky</t>
  </si>
  <si>
    <t>D3 - Zemní práce</t>
  </si>
  <si>
    <t>Dodávka a montáž HW</t>
  </si>
  <si>
    <t>Pol614</t>
  </si>
  <si>
    <t>Automatická závora, nepřetržitý provoz - délka ramene – do 4,5m, doba chodu 3sec.</t>
  </si>
  <si>
    <t>Pol615</t>
  </si>
  <si>
    <t>kotevní sada pro RB33</t>
  </si>
  <si>
    <t>Pol616</t>
  </si>
  <si>
    <t>Rameno závory, délka 4m</t>
  </si>
  <si>
    <t>Pol617</t>
  </si>
  <si>
    <t>Automatická závora, nepřetržitý provoz - délka ramene – do 6m, doba chodu 5sec.</t>
  </si>
  <si>
    <t>Pol618</t>
  </si>
  <si>
    <t>kotevní sada pro RB36</t>
  </si>
  <si>
    <t>Pol619</t>
  </si>
  <si>
    <t>Rameno závory, délka 6m</t>
  </si>
  <si>
    <t>Pol620</t>
  </si>
  <si>
    <t>1-k.indukční det.vozidel  - funkce přítomnostní (bezpečnostní, zavírací) - pro závory i pro terminály</t>
  </si>
  <si>
    <t>Pol621</t>
  </si>
  <si>
    <t>návin indukční smyčky ve vozovce</t>
  </si>
  <si>
    <t>Pol622</t>
  </si>
  <si>
    <t>vjezdový terminál (volitelná barva RAL), nerezové provedení skříně, lakované, vydavač papírových karet</t>
  </si>
  <si>
    <t>Pol623</t>
  </si>
  <si>
    <t>Výjezdový terminál (volitelná barva RAL), nerezové provedení skříně, lakované, vsunovací četčka lístků</t>
  </si>
  <si>
    <t>Pol624</t>
  </si>
  <si>
    <t>chemické kotvení/kotevní sada terminálu</t>
  </si>
  <si>
    <t>Pol625</t>
  </si>
  <si>
    <t>Automatická pokladna - LED 8" displej, čárový kód (volitelná barva RAL), nerezové dveře, lakované,  příjem mincí a bankovek, vracení přeplatku mincemi</t>
  </si>
  <si>
    <t>Pol626</t>
  </si>
  <si>
    <t>rozšíření pokladny AB101 o možnost vracení jednoho typu bankovek (např. 200Kč) ze zásobníku s kapacitou 29 bankovek</t>
  </si>
  <si>
    <t>Pol627</t>
  </si>
  <si>
    <t>kotvení automatické pokladny</t>
  </si>
  <si>
    <t>Pol628</t>
  </si>
  <si>
    <t>čtečka bezkontaktních karet abonentů pro parkovací systémy</t>
  </si>
  <si>
    <t>Pol629</t>
  </si>
  <si>
    <t>bezkontaktní karta, zvýšená mechanická odolnost</t>
  </si>
  <si>
    <t>Pol630</t>
  </si>
  <si>
    <t xml:space="preserve">PC Datový server pro parkovací systém s příslušenstvím s OS </t>
  </si>
  <si>
    <t>Pol631</t>
  </si>
  <si>
    <t>Základní SW licence pro technologii parkovacího systému pro 3 zařízení + kompletní sada reportů (vjezd/výjezd/pokladna)</t>
  </si>
  <si>
    <t>Pol632</t>
  </si>
  <si>
    <t>převodník RS485/ETH</t>
  </si>
  <si>
    <t>Pol633</t>
  </si>
  <si>
    <t>montáž, doprava, oživení, zaškolení</t>
  </si>
  <si>
    <t>Pol634</t>
  </si>
  <si>
    <t>TCEPKPFLE – 3x4x0,6</t>
  </si>
  <si>
    <t>Pol635</t>
  </si>
  <si>
    <t>Trubka HHDPE montáž</t>
  </si>
  <si>
    <t>Pol636</t>
  </si>
  <si>
    <t>Spojka na HDPE 40</t>
  </si>
  <si>
    <t>Koncovka PLASSON na tr. o 40</t>
  </si>
  <si>
    <t>Pol637</t>
  </si>
  <si>
    <t>Dokumentace skutečného provedení stavby</t>
  </si>
  <si>
    <t>Pol638</t>
  </si>
  <si>
    <t>Betonový základ do rostlé zeminy bez bednění</t>
  </si>
  <si>
    <t>Pol639</t>
  </si>
  <si>
    <t>Doprava betonu na stavbu</t>
  </si>
  <si>
    <t>Čerpání vody do výšky 10 m, přítok 1000-2000 l/min po celou dobu výstavby</t>
  </si>
  <si>
    <t>65*24</t>
  </si>
  <si>
    <t>Pohotovost čerp.soupravy, výška 10 m,přítok 2000 l po celou dobu výstavby</t>
  </si>
  <si>
    <t>132201202R00</t>
  </si>
  <si>
    <t>Hloubení rýh šířky do 200 cm v hor.3 do 1000 m3</t>
  </si>
  <si>
    <t>Poznámka k položce:
Začátek provozního součtu; D1:; km 0,01285-0,06285:1,50*4,50*50,00+1,10*2,60*4,36; km 0,06285-0,1033:1,50*4,29*40,45+1,10*2,60*4,22; km 0,1033-0,1316:1,50*4,14*28,30; km 0,1316-0,1533:1,50*4,06*21,70+1,10*2,60*4,07; Konec provozního součtu</t>
  </si>
  <si>
    <t>v hor 3:</t>
  </si>
  <si>
    <t>"D1-25%:" 941,87*0,25</t>
  </si>
  <si>
    <t>132301202R00</t>
  </si>
  <si>
    <t>Hloubení rýh šířky do 200 cm v hor.4 do 1000 m3</t>
  </si>
  <si>
    <t>v hor 4:</t>
  </si>
  <si>
    <t>Hloubení rýh šířky do 60 cm v hor.5 pro drenáž</t>
  </si>
  <si>
    <t>"drenáž stoka D1:" 0,30*0,30*141,00*2</t>
  </si>
  <si>
    <t>Hloubení rýh šířky do 200 cm v hor.5</t>
  </si>
  <si>
    <t>v hor 5:</t>
  </si>
  <si>
    <t>Hloubení rýh šířky do 200 cm v hor.6</t>
  </si>
  <si>
    <t>Pažení a rozepření stěn rýh - příložné - hl.do 8 m</t>
  </si>
  <si>
    <t>D1:</t>
  </si>
  <si>
    <t>"km 0,01285-0,06285:" 4,50*2*50,00+1,10*2*4,36</t>
  </si>
  <si>
    <t>"km 0,06285-0,1033:" 4,29*2*40,45+1,10*2*4,22</t>
  </si>
  <si>
    <t>"km 0,1033-0,13160:" 4,14*2*28,30</t>
  </si>
  <si>
    <t>"km 0,1316-0,1533:" 4,06*2*21,70+1,10*2*4,07</t>
  </si>
  <si>
    <t>Odstranění pažení stěn rýh - příložné - hl. do 8 m</t>
  </si>
  <si>
    <t>Svislé přemístění výkopku z hor.1-4 do 6,0 m</t>
  </si>
  <si>
    <t>v hor 3+4:</t>
  </si>
  <si>
    <t>"D1-50%:" 941,87*0,5*0,6</t>
  </si>
  <si>
    <t>Svislé přemístění výkopku z hor.5-7 do 6,0 m</t>
  </si>
  <si>
    <t>"drenáž:" 25,38</t>
  </si>
  <si>
    <t>Vodorovné přemístění výkopku z hor.1-4 do 10000 m</t>
  </si>
  <si>
    <t>Poznámka k položce:
Začátek provozního součtu; vytl kubatura:; KT:; deska:1,50*0,08*140,45; KT DN500 vč obet:1,20*0,70*140,45; šachty:0,70*0,70*3,14*(4,36+4,22+4,07); Konec provozního součtu</t>
  </si>
  <si>
    <t>154,30*0,5</t>
  </si>
  <si>
    <t>Vodorovné přemístění výkopku z hor.5-7 do 10000 m</t>
  </si>
  <si>
    <t>Nakládání výkopku z hor.1-4 v množství do 100 m3</t>
  </si>
  <si>
    <t>Nakládání výkopku z hor.5-7 v množství nad 100 m3</t>
  </si>
  <si>
    <t>Uložení sypaniny na skl.-modelace na výšku přes 2m</t>
  </si>
  <si>
    <t>"vytl kubatura:" 77,15+102,53</t>
  </si>
  <si>
    <t>179,68*1,8</t>
  </si>
  <si>
    <t>Zásyp jam, rýh, šachet se zhutněním po vrstvách</t>
  </si>
  <si>
    <t>"výkop:" 941,87</t>
  </si>
  <si>
    <t>"odečte se vytl kub:"-154,295</t>
  </si>
  <si>
    <t>Obsyp potrubí bez prohození sypaniny s dodáním štěrkopísku frakce 0 - 22 mm</t>
  </si>
  <si>
    <t>"drenáž:"0,30*0,30*140,45</t>
  </si>
  <si>
    <t>141,00*2</t>
  </si>
  <si>
    <t>Osazení pláště studny z bet. skruží celých DN 1000 pro čerpání vody</t>
  </si>
  <si>
    <t>59225342</t>
  </si>
  <si>
    <t>Skruž studňová TBS-Q 100/100/9 pro čerpání vody</t>
  </si>
  <si>
    <t>Desky podkladní pod potrubí z betonu C 16/20</t>
  </si>
  <si>
    <t>"DN500:" 1,50*0,08*140,45</t>
  </si>
  <si>
    <t>"pod šachty:"2,60*2,60*0,05*3</t>
  </si>
  <si>
    <t>Podkladní pražce z betonu C -/7,5 do 25000 mm2</t>
  </si>
  <si>
    <t>pod KT:</t>
  </si>
  <si>
    <t>"DN500:" 140,45/2,5*0,5</t>
  </si>
  <si>
    <t>Montáž trub kameninových, pryž  kroužek, DN 500</t>
  </si>
  <si>
    <t>Zkouška těsnosti kanalizace DN do 600, vodou</t>
  </si>
  <si>
    <t>140,45</t>
  </si>
  <si>
    <t>Zabezpečení konců kanal. potrubí DN do 600, vodou</t>
  </si>
  <si>
    <t>Zřízení šachet z dílců, dno kamen., potrubí DN 500</t>
  </si>
  <si>
    <t>Spadiště kanal. z betonu jednod.,dno čedič, DN 500</t>
  </si>
  <si>
    <t>Obetonování potrubí nebo zdiva stok betonem C16/20</t>
  </si>
  <si>
    <t>"KT 500:" 1,30*0,70*140,45-0,25*0,25*3,14*140,45</t>
  </si>
  <si>
    <t>59224104</t>
  </si>
  <si>
    <t>Skruž kanalizační TBS-Q 1000/1000/120 mm</t>
  </si>
  <si>
    <t>59224175</t>
  </si>
  <si>
    <t>Prstenec vyrovnávací TBW-Q 625/60/120</t>
  </si>
  <si>
    <t>59224177</t>
  </si>
  <si>
    <t>Prstenec vyrovnávcí TBW-Q 625/100/120</t>
  </si>
  <si>
    <t>59224177.A</t>
  </si>
  <si>
    <t>Prstenec vyrovnávací TBW-Q 625/120/120</t>
  </si>
  <si>
    <t>59224353.A</t>
  </si>
  <si>
    <t>Konus šachetní TBR-Q.1 100-63/58/12 KPS</t>
  </si>
  <si>
    <t>59224367.A</t>
  </si>
  <si>
    <t>Dno šachetní přímé TBZ-Q.1 100/80 V max. 50</t>
  </si>
  <si>
    <t>59224373.A</t>
  </si>
  <si>
    <t>Těsnění elastom pro šach díly EMT - DN 1000</t>
  </si>
  <si>
    <t>59710702.A</t>
  </si>
  <si>
    <t>Trouba kameninová hrdlová DN 500, l=2,50 m,</t>
  </si>
  <si>
    <t>998275101R00</t>
  </si>
  <si>
    <t>Přesun hmot, kanalizace kameninové, otevřený výkop</t>
  </si>
  <si>
    <t>IO18 - Přeložka kabelu N.N ČEZu - zajištění před firmou AGRODATA</t>
  </si>
  <si>
    <t>773918278</t>
  </si>
  <si>
    <t>IO18.1 - Osvětlení 1 přechodu ul. Nádražní</t>
  </si>
  <si>
    <t xml:space="preserve">    21 - BENEŠOV , ulice NÁDRAŽNÍ OBOUSMĚRNÁ , JEDEN PŘECHOD</t>
  </si>
  <si>
    <t>BENEŠOV , ulice NÁDRAŽNÍ OBOUSMĚRNÁ , JEDEN PŘECHOD</t>
  </si>
  <si>
    <t>21.22</t>
  </si>
  <si>
    <t>Lešení - montážní mechanizmy</t>
  </si>
  <si>
    <t>-1878266095</t>
  </si>
  <si>
    <t>210810054</t>
  </si>
  <si>
    <t>274645096</t>
  </si>
  <si>
    <t>520608376</t>
  </si>
  <si>
    <t>082500300</t>
  </si>
  <si>
    <t>SPOJKA KU-L 16 Cu poc n.prov</t>
  </si>
  <si>
    <t>Poznámka k položce:
1 sada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</si>
</sst>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dd\.mm\.yyyy"/>
    <numFmt numFmtId="166" formatCode="#,##0.00000"/>
  </numFmts>
  <fonts count="36" x14ac:knownFonts="1">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8"/>
      <color rgb="FF003366"/>
      <name val="Arial CE"/>
    </font>
    <font>
      <sz val="8"/>
      <color rgb="FF505050"/>
      <name val="Arial CE"/>
    </font>
    <font>
      <sz val="8"/>
      <color rgb="FFFF0000"/>
      <name val="Arial CE"/>
    </font>
    <font>
      <sz val="8"/>
      <color rgb="FF80008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sz val="18"/>
      <color theme="10"/>
      <name val="Wingdings 2"/>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30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0" fontId="5" fillId="0" borderId="3" xfId="0" applyFont="1" applyBorder="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protection locked="0"/>
    </xf>
    <xf numFmtId="0" fontId="20" fillId="4" borderId="18"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xf>
    <xf numFmtId="0" fontId="0" fillId="0" borderId="3" xfId="0" applyFont="1" applyBorder="1" applyAlignment="1">
      <alignment horizontal="center" vertical="center" wrapText="1"/>
    </xf>
    <xf numFmtId="4" fontId="22" fillId="0" borderId="0" xfId="0" applyNumberFormat="1" applyFont="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18"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4"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2"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3" fillId="0" borderId="0" xfId="0" applyFont="1" applyAlignment="1" applyProtection="1">
      <alignment vertical="center" wrapText="1"/>
    </xf>
    <xf numFmtId="0" fontId="0" fillId="0" borderId="14"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20" xfId="0" applyFont="1" applyBorder="1" applyAlignment="1" applyProtection="1">
      <alignment horizontal="left" vertical="center"/>
    </xf>
    <xf numFmtId="0" fontId="11" fillId="0" borderId="20" xfId="0" applyFont="1" applyBorder="1" applyAlignment="1" applyProtection="1">
      <alignment vertical="center"/>
    </xf>
    <xf numFmtId="0" fontId="11" fillId="0" borderId="20" xfId="0" applyFont="1" applyBorder="1" applyAlignment="1" applyProtection="1">
      <alignment vertical="center"/>
      <protection locked="0"/>
    </xf>
    <xf numFmtId="4" fontId="11" fillId="0" borderId="20" xfId="0" applyNumberFormat="1" applyFont="1" applyBorder="1" applyAlignment="1" applyProtection="1">
      <alignment vertical="center"/>
    </xf>
    <xf numFmtId="0" fontId="11" fillId="0" borderId="3" xfId="0" applyFont="1" applyBorder="1" applyAlignment="1">
      <alignment vertical="center"/>
    </xf>
    <xf numFmtId="0" fontId="11" fillId="0" borderId="0" xfId="0" applyFont="1" applyAlignment="1" applyProtection="1">
      <alignment horizontal="left"/>
    </xf>
    <xf numFmtId="4" fontId="11" fillId="0" borderId="0" xfId="0" applyNumberFormat="1" applyFont="1" applyAlignment="1" applyProtection="1"/>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4"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0" fontId="34"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4" fontId="11" fillId="0" borderId="0" xfId="0" applyNumberFormat="1" applyFont="1" applyAlignment="1" applyProtection="1">
      <alignment vertical="center"/>
    </xf>
    <xf numFmtId="0" fontId="11" fillId="0" borderId="0" xfId="0" applyFont="1" applyAlignment="1" applyProtection="1">
      <alignmen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7" fillId="0" borderId="0" xfId="0" applyFont="1" applyAlignment="1" applyProtection="1">
      <alignment horizontal="left" vertical="center" wrapText="1"/>
    </xf>
    <xf numFmtId="0" fontId="24" fillId="0" borderId="0" xfId="0" applyFont="1" applyAlignment="1" applyProtection="1">
      <alignment horizontal="left" vertical="center" wrapText="1"/>
    </xf>
    <xf numFmtId="4" fontId="11"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4" fontId="16"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8" xfId="0" applyFont="1" applyFill="1" applyBorder="1" applyAlignment="1" applyProtection="1">
      <alignment horizontal="left" vertical="center"/>
    </xf>
    <xf numFmtId="0" fontId="20" fillId="4" borderId="7" xfId="0" applyFont="1" applyFill="1" applyBorder="1" applyAlignment="1" applyProtection="1">
      <alignment horizontal="righ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link" xfId="1" builtinId="8"/>
    <cellStyle name="Normal" xfId="0" builtinId="0" customBuiltin="1"/>
  </cellStyles>
  <dxfs count="0"/>
  <tableStyles count="0"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theme" Target="theme/theme1.xml"/><Relationship Id="rId52" Type="http://schemas.openxmlformats.org/officeDocument/2006/relationships/styles" Target="styles.xml"/><Relationship Id="rId53" Type="http://schemas.openxmlformats.org/officeDocument/2006/relationships/sharedStrings" Target="sharedStrings.xml"/><Relationship Id="rId54"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M117"/>
  <sheetViews>
    <sheetView showGridLines="0" tabSelected="1" workbookViewId="0"/>
  </sheetViews>
  <sheetFormatPr baseColWidth="10" defaultRowHeight="16" x14ac:dyDescent="0.15"/>
  <cols>
    <col min="1" max="1" width="8.25" customWidth="1"/>
    <col min="2" max="2" width="1.75" customWidth="1"/>
    <col min="3" max="3" width="4.25" customWidth="1"/>
    <col min="4" max="33" width="2.75" customWidth="1"/>
    <col min="34" max="34" width="3.25" customWidth="1"/>
    <col min="35" max="35" width="31.75" customWidth="1"/>
    <col min="36" max="37" width="2.5" customWidth="1"/>
    <col min="38" max="38" width="8.25" customWidth="1"/>
    <col min="39" max="39" width="3.25" customWidth="1"/>
    <col min="40" max="40" width="13.25" customWidth="1"/>
    <col min="41" max="41" width="7.5" customWidth="1"/>
    <col min="42" max="42" width="4.25" customWidth="1"/>
    <col min="43" max="43" width="15.75" hidden="1" customWidth="1"/>
    <col min="44" max="44" width="13.75" customWidth="1"/>
    <col min="45" max="47" width="25.75" hidden="1" customWidth="1"/>
    <col min="48" max="49" width="21.75" hidden="1" customWidth="1"/>
    <col min="50" max="51" width="25" hidden="1" customWidth="1"/>
    <col min="52" max="52" width="21.75" hidden="1" customWidth="1"/>
    <col min="53" max="53" width="19.25" hidden="1" customWidth="1"/>
    <col min="54" max="54" width="25" hidden="1" customWidth="1"/>
    <col min="55" max="55" width="21.75" hidden="1" customWidth="1"/>
    <col min="56" max="56" width="19.25" hidden="1" customWidth="1"/>
    <col min="57" max="57" width="66.5" customWidth="1"/>
    <col min="71" max="91" width="9.25" hidden="1"/>
  </cols>
  <sheetData>
    <row r="1" spans="1:74" ht="11" x14ac:dyDescent="0.15">
      <c r="A1" s="15" t="s">
        <v>0</v>
      </c>
      <c r="AZ1" s="15" t="s">
        <v>1</v>
      </c>
      <c r="BA1" s="15" t="s">
        <v>2</v>
      </c>
      <c r="BB1" s="15" t="s">
        <v>3</v>
      </c>
      <c r="BT1" s="15" t="s">
        <v>4</v>
      </c>
      <c r="BU1" s="15" t="s">
        <v>4</v>
      </c>
      <c r="BV1" s="15" t="s">
        <v>5</v>
      </c>
    </row>
    <row r="2" spans="1:74" ht="37" customHeight="1" x14ac:dyDescent="0.15">
      <c r="AR2" s="276"/>
      <c r="AS2" s="276"/>
      <c r="AT2" s="276"/>
      <c r="AU2" s="276"/>
      <c r="AV2" s="276"/>
      <c r="AW2" s="276"/>
      <c r="AX2" s="276"/>
      <c r="AY2" s="276"/>
      <c r="AZ2" s="276"/>
      <c r="BA2" s="276"/>
      <c r="BB2" s="276"/>
      <c r="BC2" s="276"/>
      <c r="BD2" s="276"/>
      <c r="BE2" s="276"/>
      <c r="BS2" s="16" t="s">
        <v>6</v>
      </c>
      <c r="BT2" s="16" t="s">
        <v>7</v>
      </c>
    </row>
    <row r="3" spans="1:74" ht="7" customHeight="1" x14ac:dyDescent="0.15">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x14ac:dyDescent="0.15">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6</v>
      </c>
    </row>
    <row r="5" spans="1:74" ht="12" customHeight="1" x14ac:dyDescent="0.15">
      <c r="B5" s="20"/>
      <c r="C5" s="21"/>
      <c r="D5" s="25" t="s">
        <v>12</v>
      </c>
      <c r="E5" s="21"/>
      <c r="F5" s="21"/>
      <c r="G5" s="21"/>
      <c r="H5" s="21"/>
      <c r="I5" s="21"/>
      <c r="J5" s="21"/>
      <c r="K5" s="258" t="s">
        <v>13</v>
      </c>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1"/>
      <c r="AQ5" s="21"/>
      <c r="AR5" s="19"/>
      <c r="BE5" s="268" t="s">
        <v>14</v>
      </c>
      <c r="BS5" s="16" t="s">
        <v>6</v>
      </c>
    </row>
    <row r="6" spans="1:74" ht="37" customHeight="1" x14ac:dyDescent="0.15">
      <c r="B6" s="20"/>
      <c r="C6" s="21"/>
      <c r="D6" s="27" t="s">
        <v>15</v>
      </c>
      <c r="E6" s="21"/>
      <c r="F6" s="21"/>
      <c r="G6" s="21"/>
      <c r="H6" s="21"/>
      <c r="I6" s="21"/>
      <c r="J6" s="21"/>
      <c r="K6" s="260" t="s">
        <v>16</v>
      </c>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1"/>
      <c r="AQ6" s="21"/>
      <c r="AR6" s="19"/>
      <c r="BE6" s="269"/>
      <c r="BS6" s="16" t="s">
        <v>6</v>
      </c>
    </row>
    <row r="7" spans="1:74" ht="12" customHeight="1" x14ac:dyDescent="0.15">
      <c r="B7" s="20"/>
      <c r="C7" s="21"/>
      <c r="D7" s="28" t="s">
        <v>17</v>
      </c>
      <c r="E7" s="21"/>
      <c r="F7" s="21"/>
      <c r="G7" s="21"/>
      <c r="H7" s="21"/>
      <c r="I7" s="21"/>
      <c r="J7" s="21"/>
      <c r="K7" s="26" t="s">
        <v>18</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69"/>
      <c r="BS7" s="16" t="s">
        <v>6</v>
      </c>
    </row>
    <row r="8" spans="1:74" ht="12" customHeight="1" x14ac:dyDescent="0.15">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69"/>
      <c r="BS8" s="16" t="s">
        <v>6</v>
      </c>
    </row>
    <row r="9" spans="1:74" ht="14.5" customHeight="1" x14ac:dyDescent="0.15">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69"/>
      <c r="BS9" s="16" t="s">
        <v>6</v>
      </c>
    </row>
    <row r="10" spans="1:74" ht="12" customHeight="1" x14ac:dyDescent="0.15">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26</v>
      </c>
      <c r="AO10" s="21"/>
      <c r="AP10" s="21"/>
      <c r="AQ10" s="21"/>
      <c r="AR10" s="19"/>
      <c r="BE10" s="269"/>
      <c r="BS10" s="16" t="s">
        <v>6</v>
      </c>
    </row>
    <row r="11" spans="1:74" ht="18.5" customHeight="1" x14ac:dyDescent="0.15">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28</v>
      </c>
      <c r="AO11" s="21"/>
      <c r="AP11" s="21"/>
      <c r="AQ11" s="21"/>
      <c r="AR11" s="19"/>
      <c r="BE11" s="269"/>
      <c r="BS11" s="16" t="s">
        <v>6</v>
      </c>
    </row>
    <row r="12" spans="1:74" ht="7" customHeight="1" x14ac:dyDescent="0.15">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69"/>
      <c r="BS12" s="16" t="s">
        <v>6</v>
      </c>
    </row>
    <row r="13" spans="1:74" ht="12" customHeight="1" x14ac:dyDescent="0.15">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30</v>
      </c>
      <c r="AO13" s="21"/>
      <c r="AP13" s="21"/>
      <c r="AQ13" s="21"/>
      <c r="AR13" s="19"/>
      <c r="BE13" s="269"/>
      <c r="BS13" s="16" t="s">
        <v>6</v>
      </c>
    </row>
    <row r="14" spans="1:74" ht="11" x14ac:dyDescent="0.15">
      <c r="B14" s="20"/>
      <c r="C14" s="21"/>
      <c r="D14" s="21"/>
      <c r="E14" s="261" t="s">
        <v>30</v>
      </c>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8" t="s">
        <v>27</v>
      </c>
      <c r="AL14" s="21"/>
      <c r="AM14" s="21"/>
      <c r="AN14" s="30" t="s">
        <v>30</v>
      </c>
      <c r="AO14" s="21"/>
      <c r="AP14" s="21"/>
      <c r="AQ14" s="21"/>
      <c r="AR14" s="19"/>
      <c r="BE14" s="269"/>
      <c r="BS14" s="16" t="s">
        <v>6</v>
      </c>
    </row>
    <row r="15" spans="1:74" ht="7" customHeight="1" x14ac:dyDescent="0.15">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69"/>
      <c r="BS15" s="16" t="s">
        <v>4</v>
      </c>
    </row>
    <row r="16" spans="1:74" ht="12" customHeight="1" x14ac:dyDescent="0.15">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v>
      </c>
      <c r="AO16" s="21"/>
      <c r="AP16" s="21"/>
      <c r="AQ16" s="21"/>
      <c r="AR16" s="19"/>
      <c r="BE16" s="269"/>
      <c r="BS16" s="16" t="s">
        <v>4</v>
      </c>
    </row>
    <row r="17" spans="2:71" ht="18.5" customHeight="1" x14ac:dyDescent="0.15">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v>
      </c>
      <c r="AO17" s="21"/>
      <c r="AP17" s="21"/>
      <c r="AQ17" s="21"/>
      <c r="AR17" s="19"/>
      <c r="BE17" s="269"/>
      <c r="BS17" s="16" t="s">
        <v>33</v>
      </c>
    </row>
    <row r="18" spans="2:71" ht="7" customHeight="1" x14ac:dyDescent="0.15">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69"/>
      <c r="BS18" s="16" t="s">
        <v>6</v>
      </c>
    </row>
    <row r="19" spans="2:71" ht="12" customHeight="1" x14ac:dyDescent="0.15">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269"/>
      <c r="BS19" s="16" t="s">
        <v>6</v>
      </c>
    </row>
    <row r="20" spans="2:71" ht="18.5" customHeight="1" x14ac:dyDescent="0.15">
      <c r="B20" s="20"/>
      <c r="C20" s="21"/>
      <c r="D20" s="21"/>
      <c r="E20" s="26" t="s">
        <v>32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v>
      </c>
      <c r="AO20" s="21"/>
      <c r="AP20" s="21"/>
      <c r="AQ20" s="21"/>
      <c r="AR20" s="19"/>
      <c r="BE20" s="269"/>
      <c r="BS20" s="16" t="s">
        <v>33</v>
      </c>
    </row>
    <row r="21" spans="2:71" ht="7" customHeight="1" x14ac:dyDescent="0.15">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69"/>
    </row>
    <row r="22" spans="2:71" ht="12" customHeight="1" x14ac:dyDescent="0.15">
      <c r="B22" s="20"/>
      <c r="C22" s="21"/>
      <c r="D22" s="28"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69"/>
    </row>
    <row r="23" spans="2:71" ht="16.5" customHeight="1" x14ac:dyDescent="0.15">
      <c r="B23" s="20"/>
      <c r="C23" s="21"/>
      <c r="D23" s="21"/>
      <c r="E23" s="263" t="s">
        <v>1</v>
      </c>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1"/>
      <c r="AP23" s="21"/>
      <c r="AQ23" s="21"/>
      <c r="AR23" s="19"/>
      <c r="BE23" s="269"/>
    </row>
    <row r="24" spans="2:71" ht="7" customHeight="1" x14ac:dyDescent="0.15">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69"/>
    </row>
    <row r="25" spans="2:71" ht="7" customHeight="1" x14ac:dyDescent="0.15">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69"/>
    </row>
    <row r="26" spans="2:71" s="1" customFormat="1" ht="26" customHeight="1" x14ac:dyDescent="0.15">
      <c r="B26" s="33"/>
      <c r="C26" s="34"/>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70">
        <f>ROUND(AG54,2)</f>
        <v>0</v>
      </c>
      <c r="AL26" s="271"/>
      <c r="AM26" s="271"/>
      <c r="AN26" s="271"/>
      <c r="AO26" s="271"/>
      <c r="AP26" s="34"/>
      <c r="AQ26" s="34"/>
      <c r="AR26" s="37"/>
      <c r="BE26" s="269"/>
    </row>
    <row r="27" spans="2:71" s="1" customFormat="1" ht="7"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69"/>
    </row>
    <row r="28" spans="2:71" s="1" customFormat="1" ht="11" x14ac:dyDescent="0.15">
      <c r="B28" s="33"/>
      <c r="C28" s="34"/>
      <c r="D28" s="34"/>
      <c r="E28" s="34"/>
      <c r="F28" s="34"/>
      <c r="G28" s="34"/>
      <c r="H28" s="34"/>
      <c r="I28" s="34"/>
      <c r="J28" s="34"/>
      <c r="K28" s="34"/>
      <c r="L28" s="264" t="s">
        <v>37</v>
      </c>
      <c r="M28" s="264"/>
      <c r="N28" s="264"/>
      <c r="O28" s="264"/>
      <c r="P28" s="264"/>
      <c r="Q28" s="34"/>
      <c r="R28" s="34"/>
      <c r="S28" s="34"/>
      <c r="T28" s="34"/>
      <c r="U28" s="34"/>
      <c r="V28" s="34"/>
      <c r="W28" s="264" t="s">
        <v>38</v>
      </c>
      <c r="X28" s="264"/>
      <c r="Y28" s="264"/>
      <c r="Z28" s="264"/>
      <c r="AA28" s="264"/>
      <c r="AB28" s="264"/>
      <c r="AC28" s="264"/>
      <c r="AD28" s="264"/>
      <c r="AE28" s="264"/>
      <c r="AF28" s="34"/>
      <c r="AG28" s="34"/>
      <c r="AH28" s="34"/>
      <c r="AI28" s="34"/>
      <c r="AJ28" s="34"/>
      <c r="AK28" s="264" t="s">
        <v>39</v>
      </c>
      <c r="AL28" s="264"/>
      <c r="AM28" s="264"/>
      <c r="AN28" s="264"/>
      <c r="AO28" s="264"/>
      <c r="AP28" s="34"/>
      <c r="AQ28" s="34"/>
      <c r="AR28" s="37"/>
      <c r="BE28" s="269"/>
    </row>
    <row r="29" spans="2:71" s="2" customFormat="1" ht="14.5" customHeight="1" x14ac:dyDescent="0.15">
      <c r="B29" s="38"/>
      <c r="C29" s="39"/>
      <c r="D29" s="28" t="s">
        <v>40</v>
      </c>
      <c r="E29" s="39"/>
      <c r="F29" s="28" t="s">
        <v>41</v>
      </c>
      <c r="G29" s="39"/>
      <c r="H29" s="39"/>
      <c r="I29" s="39"/>
      <c r="J29" s="39"/>
      <c r="K29" s="39"/>
      <c r="L29" s="265">
        <v>0.21</v>
      </c>
      <c r="M29" s="266"/>
      <c r="N29" s="266"/>
      <c r="O29" s="266"/>
      <c r="P29" s="266"/>
      <c r="Q29" s="39"/>
      <c r="R29" s="39"/>
      <c r="S29" s="39"/>
      <c r="T29" s="39"/>
      <c r="U29" s="39"/>
      <c r="V29" s="39"/>
      <c r="W29" s="267">
        <f>ROUND(AZ54, 2)</f>
        <v>0</v>
      </c>
      <c r="X29" s="266"/>
      <c r="Y29" s="266"/>
      <c r="Z29" s="266"/>
      <c r="AA29" s="266"/>
      <c r="AB29" s="266"/>
      <c r="AC29" s="266"/>
      <c r="AD29" s="266"/>
      <c r="AE29" s="266"/>
      <c r="AF29" s="39"/>
      <c r="AG29" s="39"/>
      <c r="AH29" s="39"/>
      <c r="AI29" s="39"/>
      <c r="AJ29" s="39"/>
      <c r="AK29" s="267">
        <f>ROUND(AV54, 2)</f>
        <v>0</v>
      </c>
      <c r="AL29" s="266"/>
      <c r="AM29" s="266"/>
      <c r="AN29" s="266"/>
      <c r="AO29" s="266"/>
      <c r="AP29" s="39"/>
      <c r="AQ29" s="39"/>
      <c r="AR29" s="40"/>
      <c r="BE29" s="269"/>
    </row>
    <row r="30" spans="2:71" s="2" customFormat="1" ht="14.5" customHeight="1" x14ac:dyDescent="0.15">
      <c r="B30" s="38"/>
      <c r="C30" s="39"/>
      <c r="D30" s="39"/>
      <c r="E30" s="39"/>
      <c r="F30" s="28" t="s">
        <v>42</v>
      </c>
      <c r="G30" s="39"/>
      <c r="H30" s="39"/>
      <c r="I30" s="39"/>
      <c r="J30" s="39"/>
      <c r="K30" s="39"/>
      <c r="L30" s="265">
        <v>0.15</v>
      </c>
      <c r="M30" s="266"/>
      <c r="N30" s="266"/>
      <c r="O30" s="266"/>
      <c r="P30" s="266"/>
      <c r="Q30" s="39"/>
      <c r="R30" s="39"/>
      <c r="S30" s="39"/>
      <c r="T30" s="39"/>
      <c r="U30" s="39"/>
      <c r="V30" s="39"/>
      <c r="W30" s="267">
        <f>ROUND(BA54, 2)</f>
        <v>0</v>
      </c>
      <c r="X30" s="266"/>
      <c r="Y30" s="266"/>
      <c r="Z30" s="266"/>
      <c r="AA30" s="266"/>
      <c r="AB30" s="266"/>
      <c r="AC30" s="266"/>
      <c r="AD30" s="266"/>
      <c r="AE30" s="266"/>
      <c r="AF30" s="39"/>
      <c r="AG30" s="39"/>
      <c r="AH30" s="39"/>
      <c r="AI30" s="39"/>
      <c r="AJ30" s="39"/>
      <c r="AK30" s="267">
        <f>ROUND(AW54, 2)</f>
        <v>0</v>
      </c>
      <c r="AL30" s="266"/>
      <c r="AM30" s="266"/>
      <c r="AN30" s="266"/>
      <c r="AO30" s="266"/>
      <c r="AP30" s="39"/>
      <c r="AQ30" s="39"/>
      <c r="AR30" s="40"/>
      <c r="BE30" s="269"/>
    </row>
    <row r="31" spans="2:71" s="2" customFormat="1" ht="14.5" hidden="1" customHeight="1" x14ac:dyDescent="0.15">
      <c r="B31" s="38"/>
      <c r="C31" s="39"/>
      <c r="D31" s="39"/>
      <c r="E31" s="39"/>
      <c r="F31" s="28" t="s">
        <v>43</v>
      </c>
      <c r="G31" s="39"/>
      <c r="H31" s="39"/>
      <c r="I31" s="39"/>
      <c r="J31" s="39"/>
      <c r="K31" s="39"/>
      <c r="L31" s="265">
        <v>0.21</v>
      </c>
      <c r="M31" s="266"/>
      <c r="N31" s="266"/>
      <c r="O31" s="266"/>
      <c r="P31" s="266"/>
      <c r="Q31" s="39"/>
      <c r="R31" s="39"/>
      <c r="S31" s="39"/>
      <c r="T31" s="39"/>
      <c r="U31" s="39"/>
      <c r="V31" s="39"/>
      <c r="W31" s="267">
        <f>ROUND(BB54, 2)</f>
        <v>0</v>
      </c>
      <c r="X31" s="266"/>
      <c r="Y31" s="266"/>
      <c r="Z31" s="266"/>
      <c r="AA31" s="266"/>
      <c r="AB31" s="266"/>
      <c r="AC31" s="266"/>
      <c r="AD31" s="266"/>
      <c r="AE31" s="266"/>
      <c r="AF31" s="39"/>
      <c r="AG31" s="39"/>
      <c r="AH31" s="39"/>
      <c r="AI31" s="39"/>
      <c r="AJ31" s="39"/>
      <c r="AK31" s="267">
        <v>0</v>
      </c>
      <c r="AL31" s="266"/>
      <c r="AM31" s="266"/>
      <c r="AN31" s="266"/>
      <c r="AO31" s="266"/>
      <c r="AP31" s="39"/>
      <c r="AQ31" s="39"/>
      <c r="AR31" s="40"/>
      <c r="BE31" s="269"/>
    </row>
    <row r="32" spans="2:71" s="2" customFormat="1" ht="14.5" hidden="1" customHeight="1" x14ac:dyDescent="0.15">
      <c r="B32" s="38"/>
      <c r="C32" s="39"/>
      <c r="D32" s="39"/>
      <c r="E32" s="39"/>
      <c r="F32" s="28" t="s">
        <v>44</v>
      </c>
      <c r="G32" s="39"/>
      <c r="H32" s="39"/>
      <c r="I32" s="39"/>
      <c r="J32" s="39"/>
      <c r="K32" s="39"/>
      <c r="L32" s="265">
        <v>0.15</v>
      </c>
      <c r="M32" s="266"/>
      <c r="N32" s="266"/>
      <c r="O32" s="266"/>
      <c r="P32" s="266"/>
      <c r="Q32" s="39"/>
      <c r="R32" s="39"/>
      <c r="S32" s="39"/>
      <c r="T32" s="39"/>
      <c r="U32" s="39"/>
      <c r="V32" s="39"/>
      <c r="W32" s="267">
        <f>ROUND(BC54, 2)</f>
        <v>0</v>
      </c>
      <c r="X32" s="266"/>
      <c r="Y32" s="266"/>
      <c r="Z32" s="266"/>
      <c r="AA32" s="266"/>
      <c r="AB32" s="266"/>
      <c r="AC32" s="266"/>
      <c r="AD32" s="266"/>
      <c r="AE32" s="266"/>
      <c r="AF32" s="39"/>
      <c r="AG32" s="39"/>
      <c r="AH32" s="39"/>
      <c r="AI32" s="39"/>
      <c r="AJ32" s="39"/>
      <c r="AK32" s="267">
        <v>0</v>
      </c>
      <c r="AL32" s="266"/>
      <c r="AM32" s="266"/>
      <c r="AN32" s="266"/>
      <c r="AO32" s="266"/>
      <c r="AP32" s="39"/>
      <c r="AQ32" s="39"/>
      <c r="AR32" s="40"/>
      <c r="BE32" s="269"/>
    </row>
    <row r="33" spans="2:57" s="2" customFormat="1" ht="14.5" hidden="1" customHeight="1" x14ac:dyDescent="0.15">
      <c r="B33" s="38"/>
      <c r="C33" s="39"/>
      <c r="D33" s="39"/>
      <c r="E33" s="39"/>
      <c r="F33" s="28" t="s">
        <v>45</v>
      </c>
      <c r="G33" s="39"/>
      <c r="H33" s="39"/>
      <c r="I33" s="39"/>
      <c r="J33" s="39"/>
      <c r="K33" s="39"/>
      <c r="L33" s="265">
        <v>0</v>
      </c>
      <c r="M33" s="266"/>
      <c r="N33" s="266"/>
      <c r="O33" s="266"/>
      <c r="P33" s="266"/>
      <c r="Q33" s="39"/>
      <c r="R33" s="39"/>
      <c r="S33" s="39"/>
      <c r="T33" s="39"/>
      <c r="U33" s="39"/>
      <c r="V33" s="39"/>
      <c r="W33" s="267">
        <f>ROUND(BD54, 2)</f>
        <v>0</v>
      </c>
      <c r="X33" s="266"/>
      <c r="Y33" s="266"/>
      <c r="Z33" s="266"/>
      <c r="AA33" s="266"/>
      <c r="AB33" s="266"/>
      <c r="AC33" s="266"/>
      <c r="AD33" s="266"/>
      <c r="AE33" s="266"/>
      <c r="AF33" s="39"/>
      <c r="AG33" s="39"/>
      <c r="AH33" s="39"/>
      <c r="AI33" s="39"/>
      <c r="AJ33" s="39"/>
      <c r="AK33" s="267">
        <v>0</v>
      </c>
      <c r="AL33" s="266"/>
      <c r="AM33" s="266"/>
      <c r="AN33" s="266"/>
      <c r="AO33" s="266"/>
      <c r="AP33" s="39"/>
      <c r="AQ33" s="39"/>
      <c r="AR33" s="40"/>
      <c r="BE33" s="269"/>
    </row>
    <row r="34" spans="2:57" s="1" customFormat="1" ht="7" customHeight="1" x14ac:dyDescent="0.15">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269"/>
    </row>
    <row r="35" spans="2:57" s="1" customFormat="1" ht="26" customHeight="1" x14ac:dyDescent="0.15">
      <c r="B35" s="33"/>
      <c r="C35" s="41"/>
      <c r="D35" s="42" t="s">
        <v>46</v>
      </c>
      <c r="E35" s="43"/>
      <c r="F35" s="43"/>
      <c r="G35" s="43"/>
      <c r="H35" s="43"/>
      <c r="I35" s="43"/>
      <c r="J35" s="43"/>
      <c r="K35" s="43"/>
      <c r="L35" s="43"/>
      <c r="M35" s="43"/>
      <c r="N35" s="43"/>
      <c r="O35" s="43"/>
      <c r="P35" s="43"/>
      <c r="Q35" s="43"/>
      <c r="R35" s="43"/>
      <c r="S35" s="43"/>
      <c r="T35" s="44" t="s">
        <v>47</v>
      </c>
      <c r="U35" s="43"/>
      <c r="V35" s="43"/>
      <c r="W35" s="43"/>
      <c r="X35" s="272" t="s">
        <v>48</v>
      </c>
      <c r="Y35" s="273"/>
      <c r="Z35" s="273"/>
      <c r="AA35" s="273"/>
      <c r="AB35" s="273"/>
      <c r="AC35" s="43"/>
      <c r="AD35" s="43"/>
      <c r="AE35" s="43"/>
      <c r="AF35" s="43"/>
      <c r="AG35" s="43"/>
      <c r="AH35" s="43"/>
      <c r="AI35" s="43"/>
      <c r="AJ35" s="43"/>
      <c r="AK35" s="274">
        <f>SUM(AK26:AK33)</f>
        <v>0</v>
      </c>
      <c r="AL35" s="273"/>
      <c r="AM35" s="273"/>
      <c r="AN35" s="273"/>
      <c r="AO35" s="275"/>
      <c r="AP35" s="41"/>
      <c r="AQ35" s="41"/>
      <c r="AR35" s="37"/>
    </row>
    <row r="36" spans="2:57" s="1" customFormat="1" ht="7" customHeight="1" x14ac:dyDescent="0.15">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57" s="1" customFormat="1" ht="7" customHeight="1" x14ac:dyDescent="0.15">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57" s="1" customFormat="1" ht="7" customHeight="1" x14ac:dyDescent="0.15">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57" s="1" customFormat="1" ht="25" customHeight="1" x14ac:dyDescent="0.15">
      <c r="B42" s="33"/>
      <c r="C42" s="22" t="s">
        <v>49</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57" s="1" customFormat="1" ht="7" customHeight="1" x14ac:dyDescent="0.15">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57" s="1" customFormat="1" ht="12" customHeight="1" x14ac:dyDescent="0.15">
      <c r="B44" s="33"/>
      <c r="C44" s="28" t="s">
        <v>12</v>
      </c>
      <c r="D44" s="34"/>
      <c r="E44" s="34"/>
      <c r="F44" s="34"/>
      <c r="G44" s="34"/>
      <c r="H44" s="34"/>
      <c r="I44" s="34"/>
      <c r="J44" s="34"/>
      <c r="K44" s="34"/>
      <c r="L44" s="34" t="str">
        <f>K5</f>
        <v>2018-8-9</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7"/>
    </row>
    <row r="45" spans="2:57" s="3" customFormat="1" ht="37" customHeight="1" x14ac:dyDescent="0.15">
      <c r="B45" s="49"/>
      <c r="C45" s="50" t="s">
        <v>15</v>
      </c>
      <c r="D45" s="51"/>
      <c r="E45" s="51"/>
      <c r="F45" s="51"/>
      <c r="G45" s="51"/>
      <c r="H45" s="51"/>
      <c r="I45" s="51"/>
      <c r="J45" s="51"/>
      <c r="K45" s="51"/>
      <c r="L45" s="285" t="str">
        <f>K6</f>
        <v>Terminál Benešov I.Etapa</v>
      </c>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51"/>
      <c r="AQ45" s="51"/>
      <c r="AR45" s="52"/>
    </row>
    <row r="46" spans="2:57" s="1" customFormat="1" ht="7" customHeight="1" x14ac:dyDescent="0.15">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57" s="1" customFormat="1" ht="12" customHeight="1" x14ac:dyDescent="0.15">
      <c r="B47" s="33"/>
      <c r="C47" s="28" t="s">
        <v>20</v>
      </c>
      <c r="D47" s="34"/>
      <c r="E47" s="34"/>
      <c r="F47" s="34"/>
      <c r="G47" s="34"/>
      <c r="H47" s="34"/>
      <c r="I47" s="34"/>
      <c r="J47" s="34"/>
      <c r="K47" s="34"/>
      <c r="L47" s="53" t="str">
        <f>IF(K8="","",K8)</f>
        <v>Město Benešov</v>
      </c>
      <c r="M47" s="34"/>
      <c r="N47" s="34"/>
      <c r="O47" s="34"/>
      <c r="P47" s="34"/>
      <c r="Q47" s="34"/>
      <c r="R47" s="34"/>
      <c r="S47" s="34"/>
      <c r="T47" s="34"/>
      <c r="U47" s="34"/>
      <c r="V47" s="34"/>
      <c r="W47" s="34"/>
      <c r="X47" s="34"/>
      <c r="Y47" s="34"/>
      <c r="Z47" s="34"/>
      <c r="AA47" s="34"/>
      <c r="AB47" s="34"/>
      <c r="AC47" s="34"/>
      <c r="AD47" s="34"/>
      <c r="AE47" s="34"/>
      <c r="AF47" s="34"/>
      <c r="AG47" s="34"/>
      <c r="AH47" s="34"/>
      <c r="AI47" s="28" t="s">
        <v>22</v>
      </c>
      <c r="AJ47" s="34"/>
      <c r="AK47" s="34"/>
      <c r="AL47" s="34"/>
      <c r="AM47" s="287" t="str">
        <f>IF(AN8= "","",AN8)</f>
        <v>13. 8. 2018</v>
      </c>
      <c r="AN47" s="287"/>
      <c r="AO47" s="34"/>
      <c r="AP47" s="34"/>
      <c r="AQ47" s="34"/>
      <c r="AR47" s="37"/>
    </row>
    <row r="48" spans="2:57" s="1" customFormat="1" ht="7" customHeight="1" x14ac:dyDescent="0.15">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13.75" customHeight="1" x14ac:dyDescent="0.15">
      <c r="B49" s="33"/>
      <c r="C49" s="28" t="s">
        <v>24</v>
      </c>
      <c r="D49" s="34"/>
      <c r="E49" s="34"/>
      <c r="F49" s="34"/>
      <c r="G49" s="34"/>
      <c r="H49" s="34"/>
      <c r="I49" s="34"/>
      <c r="J49" s="34"/>
      <c r="K49" s="34"/>
      <c r="L49" s="34" t="str">
        <f>IF(E11= "","",E11)</f>
        <v>Město Benešov</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283" t="str">
        <f>IF(E17="","",E17)</f>
        <v xml:space="preserve"> </v>
      </c>
      <c r="AN49" s="284"/>
      <c r="AO49" s="284"/>
      <c r="AP49" s="284"/>
      <c r="AQ49" s="34"/>
      <c r="AR49" s="37"/>
      <c r="AS49" s="277" t="s">
        <v>50</v>
      </c>
      <c r="AT49" s="278"/>
      <c r="AU49" s="55"/>
      <c r="AV49" s="55"/>
      <c r="AW49" s="55"/>
      <c r="AX49" s="55"/>
      <c r="AY49" s="55"/>
      <c r="AZ49" s="55"/>
      <c r="BA49" s="55"/>
      <c r="BB49" s="55"/>
      <c r="BC49" s="55"/>
      <c r="BD49" s="56"/>
    </row>
    <row r="50" spans="1:91" s="1" customFormat="1" ht="13.75" customHeight="1" x14ac:dyDescent="0.15">
      <c r="B50" s="33"/>
      <c r="C50" s="28" t="s">
        <v>29</v>
      </c>
      <c r="D50" s="34"/>
      <c r="E50" s="34"/>
      <c r="F50" s="34"/>
      <c r="G50" s="34"/>
      <c r="H50" s="34"/>
      <c r="I50" s="34"/>
      <c r="J50" s="34"/>
      <c r="K50" s="34"/>
      <c r="L50" s="3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34</v>
      </c>
      <c r="AJ50" s="34"/>
      <c r="AK50" s="34"/>
      <c r="AL50" s="34"/>
      <c r="AM50" s="283" t="str">
        <f>IF(E20="","",E20)</f>
        <v xml:space="preserve"> </v>
      </c>
      <c r="AN50" s="284"/>
      <c r="AO50" s="284"/>
      <c r="AP50" s="284"/>
      <c r="AQ50" s="34"/>
      <c r="AR50" s="37"/>
      <c r="AS50" s="279"/>
      <c r="AT50" s="280"/>
      <c r="AU50" s="57"/>
      <c r="AV50" s="57"/>
      <c r="AW50" s="57"/>
      <c r="AX50" s="57"/>
      <c r="AY50" s="57"/>
      <c r="AZ50" s="57"/>
      <c r="BA50" s="57"/>
      <c r="BB50" s="57"/>
      <c r="BC50" s="57"/>
      <c r="BD50" s="58"/>
    </row>
    <row r="51" spans="1:91" s="1" customFormat="1" ht="10.75" customHeight="1" x14ac:dyDescent="0.15">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281"/>
      <c r="AT51" s="282"/>
      <c r="AU51" s="59"/>
      <c r="AV51" s="59"/>
      <c r="AW51" s="59"/>
      <c r="AX51" s="59"/>
      <c r="AY51" s="59"/>
      <c r="AZ51" s="59"/>
      <c r="BA51" s="59"/>
      <c r="BB51" s="59"/>
      <c r="BC51" s="59"/>
      <c r="BD51" s="60"/>
    </row>
    <row r="52" spans="1:91" s="1" customFormat="1" ht="29.25" customHeight="1" x14ac:dyDescent="0.15">
      <c r="B52" s="33"/>
      <c r="C52" s="294" t="s">
        <v>51</v>
      </c>
      <c r="D52" s="289"/>
      <c r="E52" s="289"/>
      <c r="F52" s="289"/>
      <c r="G52" s="289"/>
      <c r="H52" s="61"/>
      <c r="I52" s="288" t="s">
        <v>52</v>
      </c>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1" t="s">
        <v>53</v>
      </c>
      <c r="AH52" s="289"/>
      <c r="AI52" s="289"/>
      <c r="AJ52" s="289"/>
      <c r="AK52" s="289"/>
      <c r="AL52" s="289"/>
      <c r="AM52" s="289"/>
      <c r="AN52" s="288" t="s">
        <v>54</v>
      </c>
      <c r="AO52" s="289"/>
      <c r="AP52" s="290"/>
      <c r="AQ52" s="62" t="s">
        <v>55</v>
      </c>
      <c r="AR52" s="37"/>
      <c r="AS52" s="63" t="s">
        <v>56</v>
      </c>
      <c r="AT52" s="64" t="s">
        <v>57</v>
      </c>
      <c r="AU52" s="64" t="s">
        <v>58</v>
      </c>
      <c r="AV52" s="64" t="s">
        <v>59</v>
      </c>
      <c r="AW52" s="64" t="s">
        <v>60</v>
      </c>
      <c r="AX52" s="64" t="s">
        <v>61</v>
      </c>
      <c r="AY52" s="64" t="s">
        <v>62</v>
      </c>
      <c r="AZ52" s="64" t="s">
        <v>63</v>
      </c>
      <c r="BA52" s="64" t="s">
        <v>64</v>
      </c>
      <c r="BB52" s="64" t="s">
        <v>65</v>
      </c>
      <c r="BC52" s="64" t="s">
        <v>66</v>
      </c>
      <c r="BD52" s="65" t="s">
        <v>67</v>
      </c>
    </row>
    <row r="53" spans="1:91" s="1" customFormat="1" ht="10.75" customHeight="1" x14ac:dyDescent="0.15">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6"/>
      <c r="AT53" s="67"/>
      <c r="AU53" s="67"/>
      <c r="AV53" s="67"/>
      <c r="AW53" s="67"/>
      <c r="AX53" s="67"/>
      <c r="AY53" s="67"/>
      <c r="AZ53" s="67"/>
      <c r="BA53" s="67"/>
      <c r="BB53" s="67"/>
      <c r="BC53" s="67"/>
      <c r="BD53" s="68"/>
    </row>
    <row r="54" spans="1:91" s="4" customFormat="1" ht="32.5" customHeight="1" x14ac:dyDescent="0.15">
      <c r="B54" s="69"/>
      <c r="C54" s="70" t="s">
        <v>68</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292">
        <f>ROUND(AG55+AG103,2)</f>
        <v>0</v>
      </c>
      <c r="AH54" s="292"/>
      <c r="AI54" s="292"/>
      <c r="AJ54" s="292"/>
      <c r="AK54" s="292"/>
      <c r="AL54" s="292"/>
      <c r="AM54" s="292"/>
      <c r="AN54" s="293">
        <f t="shared" ref="AN54:AN85" si="0">SUM(AG54,AT54)</f>
        <v>0</v>
      </c>
      <c r="AO54" s="293"/>
      <c r="AP54" s="293"/>
      <c r="AQ54" s="73" t="s">
        <v>1</v>
      </c>
      <c r="AR54" s="74"/>
      <c r="AS54" s="75">
        <f>ROUND(AS55+AS103,2)</f>
        <v>0</v>
      </c>
      <c r="AT54" s="76">
        <f t="shared" ref="AT54:AT85" si="1">ROUND(SUM(AV54:AW54),2)</f>
        <v>0</v>
      </c>
      <c r="AU54" s="77">
        <f>ROUND(AU55+AU103,5)</f>
        <v>0</v>
      </c>
      <c r="AV54" s="76">
        <f>ROUND(AZ54*L29,2)</f>
        <v>0</v>
      </c>
      <c r="AW54" s="76">
        <f>ROUND(BA54*L30,2)</f>
        <v>0</v>
      </c>
      <c r="AX54" s="76">
        <f>ROUND(BB54*L29,2)</f>
        <v>0</v>
      </c>
      <c r="AY54" s="76">
        <f>ROUND(BC54*L30,2)</f>
        <v>0</v>
      </c>
      <c r="AZ54" s="76">
        <f>ROUND(AZ55+AZ103,2)</f>
        <v>0</v>
      </c>
      <c r="BA54" s="76">
        <f>ROUND(BA55+BA103,2)</f>
        <v>0</v>
      </c>
      <c r="BB54" s="76">
        <f>ROUND(BB55+BB103,2)</f>
        <v>0</v>
      </c>
      <c r="BC54" s="76">
        <f>ROUND(BC55+BC103,2)</f>
        <v>0</v>
      </c>
      <c r="BD54" s="78">
        <f>ROUND(BD55+BD103,2)</f>
        <v>0</v>
      </c>
      <c r="BS54" s="79" t="s">
        <v>69</v>
      </c>
      <c r="BT54" s="79" t="s">
        <v>70</v>
      </c>
      <c r="BU54" s="80" t="s">
        <v>71</v>
      </c>
      <c r="BV54" s="79" t="s">
        <v>72</v>
      </c>
      <c r="BW54" s="79" t="s">
        <v>5</v>
      </c>
      <c r="BX54" s="79" t="s">
        <v>73</v>
      </c>
      <c r="CL54" s="79" t="s">
        <v>18</v>
      </c>
    </row>
    <row r="55" spans="1:91" s="5" customFormat="1" ht="16.5" customHeight="1" x14ac:dyDescent="0.15">
      <c r="B55" s="81"/>
      <c r="C55" s="82"/>
      <c r="D55" s="255" t="s">
        <v>74</v>
      </c>
      <c r="E55" s="255"/>
      <c r="F55" s="255"/>
      <c r="G55" s="255"/>
      <c r="H55" s="255"/>
      <c r="I55" s="83"/>
      <c r="J55" s="255" t="s">
        <v>75</v>
      </c>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7">
        <f>ROUND(AG56+AG77+AG102,2)</f>
        <v>0</v>
      </c>
      <c r="AH55" s="253"/>
      <c r="AI55" s="253"/>
      <c r="AJ55" s="253"/>
      <c r="AK55" s="253"/>
      <c r="AL55" s="253"/>
      <c r="AM55" s="253"/>
      <c r="AN55" s="252">
        <f t="shared" si="0"/>
        <v>0</v>
      </c>
      <c r="AO55" s="253"/>
      <c r="AP55" s="253"/>
      <c r="AQ55" s="84" t="s">
        <v>76</v>
      </c>
      <c r="AR55" s="85"/>
      <c r="AS55" s="86">
        <f>ROUND(AS56+AS77+AS102,2)</f>
        <v>0</v>
      </c>
      <c r="AT55" s="87">
        <f t="shared" si="1"/>
        <v>0</v>
      </c>
      <c r="AU55" s="88">
        <f>ROUND(AU56+AU77+AU102,5)</f>
        <v>0</v>
      </c>
      <c r="AV55" s="87">
        <f>ROUND(AZ55*L29,2)</f>
        <v>0</v>
      </c>
      <c r="AW55" s="87">
        <f>ROUND(BA55*L30,2)</f>
        <v>0</v>
      </c>
      <c r="AX55" s="87">
        <f>ROUND(BB55*L29,2)</f>
        <v>0</v>
      </c>
      <c r="AY55" s="87">
        <f>ROUND(BC55*L30,2)</f>
        <v>0</v>
      </c>
      <c r="AZ55" s="87">
        <f>ROUND(AZ56+AZ77+AZ102,2)</f>
        <v>0</v>
      </c>
      <c r="BA55" s="87">
        <f>ROUND(BA56+BA77+BA102,2)</f>
        <v>0</v>
      </c>
      <c r="BB55" s="87">
        <f>ROUND(BB56+BB77+BB102,2)</f>
        <v>0</v>
      </c>
      <c r="BC55" s="87">
        <f>ROUND(BC56+BC77+BC102,2)</f>
        <v>0</v>
      </c>
      <c r="BD55" s="89">
        <f>ROUND(BD56+BD77+BD102,2)</f>
        <v>0</v>
      </c>
      <c r="BS55" s="90" t="s">
        <v>69</v>
      </c>
      <c r="BT55" s="90" t="s">
        <v>77</v>
      </c>
      <c r="BU55" s="90" t="s">
        <v>71</v>
      </c>
      <c r="BV55" s="90" t="s">
        <v>72</v>
      </c>
      <c r="BW55" s="90" t="s">
        <v>78</v>
      </c>
      <c r="BX55" s="90" t="s">
        <v>5</v>
      </c>
      <c r="CL55" s="90" t="s">
        <v>1</v>
      </c>
      <c r="CM55" s="90" t="s">
        <v>79</v>
      </c>
    </row>
    <row r="56" spans="1:91" s="6" customFormat="1" ht="16.5" customHeight="1" x14ac:dyDescent="0.15">
      <c r="B56" s="91"/>
      <c r="C56" s="92"/>
      <c r="D56" s="92"/>
      <c r="E56" s="254" t="s">
        <v>80</v>
      </c>
      <c r="F56" s="254"/>
      <c r="G56" s="254"/>
      <c r="H56" s="254"/>
      <c r="I56" s="254"/>
      <c r="J56" s="92"/>
      <c r="K56" s="254" t="s">
        <v>81</v>
      </c>
      <c r="L56" s="254"/>
      <c r="M56" s="254"/>
      <c r="N56" s="254"/>
      <c r="O56" s="254"/>
      <c r="P56" s="254"/>
      <c r="Q56" s="254"/>
      <c r="R56" s="254"/>
      <c r="S56" s="254"/>
      <c r="T56" s="254"/>
      <c r="U56" s="254"/>
      <c r="V56" s="254"/>
      <c r="W56" s="254"/>
      <c r="X56" s="254"/>
      <c r="Y56" s="254"/>
      <c r="Z56" s="254"/>
      <c r="AA56" s="254"/>
      <c r="AB56" s="254"/>
      <c r="AC56" s="254"/>
      <c r="AD56" s="254"/>
      <c r="AE56" s="254"/>
      <c r="AF56" s="254"/>
      <c r="AG56" s="256">
        <f>ROUND(AG57+SUM(AG58:AG60)+SUM(AG64:AG69)+AG76,2)</f>
        <v>0</v>
      </c>
      <c r="AH56" s="251"/>
      <c r="AI56" s="251"/>
      <c r="AJ56" s="251"/>
      <c r="AK56" s="251"/>
      <c r="AL56" s="251"/>
      <c r="AM56" s="251"/>
      <c r="AN56" s="250">
        <f t="shared" si="0"/>
        <v>0</v>
      </c>
      <c r="AO56" s="251"/>
      <c r="AP56" s="251"/>
      <c r="AQ56" s="93" t="s">
        <v>82</v>
      </c>
      <c r="AR56" s="94"/>
      <c r="AS56" s="95">
        <f>ROUND(AS57+SUM(AS58:AS60)+SUM(AS64:AS69)+AS76,2)</f>
        <v>0</v>
      </c>
      <c r="AT56" s="96">
        <f t="shared" si="1"/>
        <v>0</v>
      </c>
      <c r="AU56" s="97">
        <f>ROUND(AU57+SUM(AU58:AU60)+SUM(AU64:AU69)+AU76,5)</f>
        <v>0</v>
      </c>
      <c r="AV56" s="96">
        <f>ROUND(AZ56*L29,2)</f>
        <v>0</v>
      </c>
      <c r="AW56" s="96">
        <f>ROUND(BA56*L30,2)</f>
        <v>0</v>
      </c>
      <c r="AX56" s="96">
        <f>ROUND(BB56*L29,2)</f>
        <v>0</v>
      </c>
      <c r="AY56" s="96">
        <f>ROUND(BC56*L30,2)</f>
        <v>0</v>
      </c>
      <c r="AZ56" s="96">
        <f>ROUND(AZ57+SUM(AZ58:AZ60)+SUM(AZ64:AZ69)+AZ76,2)</f>
        <v>0</v>
      </c>
      <c r="BA56" s="96">
        <f>ROUND(BA57+SUM(BA58:BA60)+SUM(BA64:BA69)+BA76,2)</f>
        <v>0</v>
      </c>
      <c r="BB56" s="96">
        <f>ROUND(BB57+SUM(BB58:BB60)+SUM(BB64:BB69)+BB76,2)</f>
        <v>0</v>
      </c>
      <c r="BC56" s="96">
        <f>ROUND(BC57+SUM(BC58:BC60)+SUM(BC64:BC69)+BC76,2)</f>
        <v>0</v>
      </c>
      <c r="BD56" s="98">
        <f>ROUND(BD57+SUM(BD58:BD60)+SUM(BD64:BD69)+BD76,2)</f>
        <v>0</v>
      </c>
      <c r="BS56" s="99" t="s">
        <v>69</v>
      </c>
      <c r="BT56" s="99" t="s">
        <v>79</v>
      </c>
      <c r="BU56" s="99" t="s">
        <v>71</v>
      </c>
      <c r="BV56" s="99" t="s">
        <v>72</v>
      </c>
      <c r="BW56" s="99" t="s">
        <v>83</v>
      </c>
      <c r="BX56" s="99" t="s">
        <v>78</v>
      </c>
      <c r="CL56" s="99" t="s">
        <v>1</v>
      </c>
    </row>
    <row r="57" spans="1:91" s="6" customFormat="1" ht="16.5" customHeight="1" x14ac:dyDescent="0.15">
      <c r="A57" s="100" t="s">
        <v>84</v>
      </c>
      <c r="B57" s="91"/>
      <c r="C57" s="92"/>
      <c r="D57" s="92"/>
      <c r="E57" s="92"/>
      <c r="F57" s="254" t="s">
        <v>85</v>
      </c>
      <c r="G57" s="254"/>
      <c r="H57" s="254"/>
      <c r="I57" s="254"/>
      <c r="J57" s="254"/>
      <c r="K57" s="92"/>
      <c r="L57" s="254" t="s">
        <v>86</v>
      </c>
      <c r="M57" s="254"/>
      <c r="N57" s="254"/>
      <c r="O57" s="254"/>
      <c r="P57" s="254"/>
      <c r="Q57" s="254"/>
      <c r="R57" s="254"/>
      <c r="S57" s="254"/>
      <c r="T57" s="254"/>
      <c r="U57" s="254"/>
      <c r="V57" s="254"/>
      <c r="W57" s="254"/>
      <c r="X57" s="254"/>
      <c r="Y57" s="254"/>
      <c r="Z57" s="254"/>
      <c r="AA57" s="254"/>
      <c r="AB57" s="254"/>
      <c r="AC57" s="254"/>
      <c r="AD57" s="254"/>
      <c r="AE57" s="254"/>
      <c r="AF57" s="254"/>
      <c r="AG57" s="250">
        <f>'SO 01 - Objekt terminálu'!J34</f>
        <v>0</v>
      </c>
      <c r="AH57" s="251"/>
      <c r="AI57" s="251"/>
      <c r="AJ57" s="251"/>
      <c r="AK57" s="251"/>
      <c r="AL57" s="251"/>
      <c r="AM57" s="251"/>
      <c r="AN57" s="250">
        <f t="shared" si="0"/>
        <v>0</v>
      </c>
      <c r="AO57" s="251"/>
      <c r="AP57" s="251"/>
      <c r="AQ57" s="93" t="s">
        <v>82</v>
      </c>
      <c r="AR57" s="94"/>
      <c r="AS57" s="95">
        <v>0</v>
      </c>
      <c r="AT57" s="96">
        <f t="shared" si="1"/>
        <v>0</v>
      </c>
      <c r="AU57" s="97">
        <f>'SO 01 - Objekt terminálu'!P117</f>
        <v>0</v>
      </c>
      <c r="AV57" s="96">
        <f>'SO 01 - Objekt terminálu'!J37</f>
        <v>0</v>
      </c>
      <c r="AW57" s="96">
        <f>'SO 01 - Objekt terminálu'!J38</f>
        <v>0</v>
      </c>
      <c r="AX57" s="96">
        <f>'SO 01 - Objekt terminálu'!J39</f>
        <v>0</v>
      </c>
      <c r="AY57" s="96">
        <f>'SO 01 - Objekt terminálu'!J40</f>
        <v>0</v>
      </c>
      <c r="AZ57" s="96">
        <f>'SO 01 - Objekt terminálu'!F37</f>
        <v>0</v>
      </c>
      <c r="BA57" s="96">
        <f>'SO 01 - Objekt terminálu'!F38</f>
        <v>0</v>
      </c>
      <c r="BB57" s="96">
        <f>'SO 01 - Objekt terminálu'!F39</f>
        <v>0</v>
      </c>
      <c r="BC57" s="96">
        <f>'SO 01 - Objekt terminálu'!F40</f>
        <v>0</v>
      </c>
      <c r="BD57" s="98">
        <f>'SO 01 - Objekt terminálu'!F41</f>
        <v>0</v>
      </c>
      <c r="BT57" s="99" t="s">
        <v>87</v>
      </c>
      <c r="BV57" s="99" t="s">
        <v>72</v>
      </c>
      <c r="BW57" s="99" t="s">
        <v>88</v>
      </c>
      <c r="BX57" s="99" t="s">
        <v>83</v>
      </c>
      <c r="CL57" s="99" t="s">
        <v>1</v>
      </c>
    </row>
    <row r="58" spans="1:91" s="6" customFormat="1" ht="16.5" customHeight="1" x14ac:dyDescent="0.15">
      <c r="A58" s="100" t="s">
        <v>84</v>
      </c>
      <c r="B58" s="91"/>
      <c r="C58" s="92"/>
      <c r="D58" s="92"/>
      <c r="E58" s="92"/>
      <c r="F58" s="254" t="s">
        <v>89</v>
      </c>
      <c r="G58" s="254"/>
      <c r="H58" s="254"/>
      <c r="I58" s="254"/>
      <c r="J58" s="254"/>
      <c r="K58" s="92"/>
      <c r="L58" s="254" t="s">
        <v>90</v>
      </c>
      <c r="M58" s="254"/>
      <c r="N58" s="254"/>
      <c r="O58" s="254"/>
      <c r="P58" s="254"/>
      <c r="Q58" s="254"/>
      <c r="R58" s="254"/>
      <c r="S58" s="254"/>
      <c r="T58" s="254"/>
      <c r="U58" s="254"/>
      <c r="V58" s="254"/>
      <c r="W58" s="254"/>
      <c r="X58" s="254"/>
      <c r="Y58" s="254"/>
      <c r="Z58" s="254"/>
      <c r="AA58" s="254"/>
      <c r="AB58" s="254"/>
      <c r="AC58" s="254"/>
      <c r="AD58" s="254"/>
      <c r="AE58" s="254"/>
      <c r="AF58" s="254"/>
      <c r="AG58" s="250">
        <f>'SO 02 - Zastřešení nástupišť'!J34</f>
        <v>0</v>
      </c>
      <c r="AH58" s="251"/>
      <c r="AI58" s="251"/>
      <c r="AJ58" s="251"/>
      <c r="AK58" s="251"/>
      <c r="AL58" s="251"/>
      <c r="AM58" s="251"/>
      <c r="AN58" s="250">
        <f t="shared" si="0"/>
        <v>0</v>
      </c>
      <c r="AO58" s="251"/>
      <c r="AP58" s="251"/>
      <c r="AQ58" s="93" t="s">
        <v>82</v>
      </c>
      <c r="AR58" s="94"/>
      <c r="AS58" s="95">
        <v>0</v>
      </c>
      <c r="AT58" s="96">
        <f t="shared" si="1"/>
        <v>0</v>
      </c>
      <c r="AU58" s="97">
        <f>'SO 02 - Zastřešení nástupišť'!P101</f>
        <v>0</v>
      </c>
      <c r="AV58" s="96">
        <f>'SO 02 - Zastřešení nástupišť'!J37</f>
        <v>0</v>
      </c>
      <c r="AW58" s="96">
        <f>'SO 02 - Zastřešení nástupišť'!J38</f>
        <v>0</v>
      </c>
      <c r="AX58" s="96">
        <f>'SO 02 - Zastřešení nástupišť'!J39</f>
        <v>0</v>
      </c>
      <c r="AY58" s="96">
        <f>'SO 02 - Zastřešení nástupišť'!J40</f>
        <v>0</v>
      </c>
      <c r="AZ58" s="96">
        <f>'SO 02 - Zastřešení nástupišť'!F37</f>
        <v>0</v>
      </c>
      <c r="BA58" s="96">
        <f>'SO 02 - Zastřešení nástupišť'!F38</f>
        <v>0</v>
      </c>
      <c r="BB58" s="96">
        <f>'SO 02 - Zastřešení nástupišť'!F39</f>
        <v>0</v>
      </c>
      <c r="BC58" s="96">
        <f>'SO 02 - Zastřešení nástupišť'!F40</f>
        <v>0</v>
      </c>
      <c r="BD58" s="98">
        <f>'SO 02 - Zastřešení nástupišť'!F41</f>
        <v>0</v>
      </c>
      <c r="BT58" s="99" t="s">
        <v>87</v>
      </c>
      <c r="BV58" s="99" t="s">
        <v>72</v>
      </c>
      <c r="BW58" s="99" t="s">
        <v>91</v>
      </c>
      <c r="BX58" s="99" t="s">
        <v>83</v>
      </c>
      <c r="CL58" s="99" t="s">
        <v>1</v>
      </c>
    </row>
    <row r="59" spans="1:91" s="6" customFormat="1" ht="16.5" customHeight="1" x14ac:dyDescent="0.15">
      <c r="A59" s="100" t="s">
        <v>84</v>
      </c>
      <c r="B59" s="91"/>
      <c r="C59" s="92"/>
      <c r="D59" s="92"/>
      <c r="E59" s="92"/>
      <c r="F59" s="254" t="s">
        <v>92</v>
      </c>
      <c r="G59" s="254"/>
      <c r="H59" s="254"/>
      <c r="I59" s="254"/>
      <c r="J59" s="254"/>
      <c r="K59" s="92"/>
      <c r="L59" s="254" t="s">
        <v>93</v>
      </c>
      <c r="M59" s="254"/>
      <c r="N59" s="254"/>
      <c r="O59" s="254"/>
      <c r="P59" s="254"/>
      <c r="Q59" s="254"/>
      <c r="R59" s="254"/>
      <c r="S59" s="254"/>
      <c r="T59" s="254"/>
      <c r="U59" s="254"/>
      <c r="V59" s="254"/>
      <c r="W59" s="254"/>
      <c r="X59" s="254"/>
      <c r="Y59" s="254"/>
      <c r="Z59" s="254"/>
      <c r="AA59" s="254"/>
      <c r="AB59" s="254"/>
      <c r="AC59" s="254"/>
      <c r="AD59" s="254"/>
      <c r="AE59" s="254"/>
      <c r="AF59" s="254"/>
      <c r="AG59" s="250">
        <f>'SO 03 - Prodloužení podchodu'!J34</f>
        <v>0</v>
      </c>
      <c r="AH59" s="251"/>
      <c r="AI59" s="251"/>
      <c r="AJ59" s="251"/>
      <c r="AK59" s="251"/>
      <c r="AL59" s="251"/>
      <c r="AM59" s="251"/>
      <c r="AN59" s="250">
        <f t="shared" si="0"/>
        <v>0</v>
      </c>
      <c r="AO59" s="251"/>
      <c r="AP59" s="251"/>
      <c r="AQ59" s="93" t="s">
        <v>82</v>
      </c>
      <c r="AR59" s="94"/>
      <c r="AS59" s="95">
        <v>0</v>
      </c>
      <c r="AT59" s="96">
        <f t="shared" si="1"/>
        <v>0</v>
      </c>
      <c r="AU59" s="97">
        <f>'SO 03 - Prodloužení podchodu'!P110</f>
        <v>0</v>
      </c>
      <c r="AV59" s="96">
        <f>'SO 03 - Prodloužení podchodu'!J37</f>
        <v>0</v>
      </c>
      <c r="AW59" s="96">
        <f>'SO 03 - Prodloužení podchodu'!J38</f>
        <v>0</v>
      </c>
      <c r="AX59" s="96">
        <f>'SO 03 - Prodloužení podchodu'!J39</f>
        <v>0</v>
      </c>
      <c r="AY59" s="96">
        <f>'SO 03 - Prodloužení podchodu'!J40</f>
        <v>0</v>
      </c>
      <c r="AZ59" s="96">
        <f>'SO 03 - Prodloužení podchodu'!F37</f>
        <v>0</v>
      </c>
      <c r="BA59" s="96">
        <f>'SO 03 - Prodloužení podchodu'!F38</f>
        <v>0</v>
      </c>
      <c r="BB59" s="96">
        <f>'SO 03 - Prodloužení podchodu'!F39</f>
        <v>0</v>
      </c>
      <c r="BC59" s="96">
        <f>'SO 03 - Prodloužení podchodu'!F40</f>
        <v>0</v>
      </c>
      <c r="BD59" s="98">
        <f>'SO 03 - Prodloužení podchodu'!F41</f>
        <v>0</v>
      </c>
      <c r="BT59" s="99" t="s">
        <v>87</v>
      </c>
      <c r="BV59" s="99" t="s">
        <v>72</v>
      </c>
      <c r="BW59" s="99" t="s">
        <v>94</v>
      </c>
      <c r="BX59" s="99" t="s">
        <v>83</v>
      </c>
      <c r="CL59" s="99" t="s">
        <v>1</v>
      </c>
    </row>
    <row r="60" spans="1:91" s="6" customFormat="1" ht="25.5" customHeight="1" x14ac:dyDescent="0.15">
      <c r="B60" s="91"/>
      <c r="C60" s="92"/>
      <c r="D60" s="92"/>
      <c r="E60" s="92"/>
      <c r="F60" s="254" t="s">
        <v>95</v>
      </c>
      <c r="G60" s="254"/>
      <c r="H60" s="254"/>
      <c r="I60" s="254"/>
      <c r="J60" s="254"/>
      <c r="K60" s="92"/>
      <c r="L60" s="254" t="s">
        <v>96</v>
      </c>
      <c r="M60" s="254"/>
      <c r="N60" s="254"/>
      <c r="O60" s="254"/>
      <c r="P60" s="254"/>
      <c r="Q60" s="254"/>
      <c r="R60" s="254"/>
      <c r="S60" s="254"/>
      <c r="T60" s="254"/>
      <c r="U60" s="254"/>
      <c r="V60" s="254"/>
      <c r="W60" s="254"/>
      <c r="X60" s="254"/>
      <c r="Y60" s="254"/>
      <c r="Z60" s="254"/>
      <c r="AA60" s="254"/>
      <c r="AB60" s="254"/>
      <c r="AC60" s="254"/>
      <c r="AD60" s="254"/>
      <c r="AE60" s="254"/>
      <c r="AF60" s="254"/>
      <c r="AG60" s="256">
        <f>ROUND(SUM(AG61:AG63),2)</f>
        <v>0</v>
      </c>
      <c r="AH60" s="251"/>
      <c r="AI60" s="251"/>
      <c r="AJ60" s="251"/>
      <c r="AK60" s="251"/>
      <c r="AL60" s="251"/>
      <c r="AM60" s="251"/>
      <c r="AN60" s="250">
        <f t="shared" si="0"/>
        <v>0</v>
      </c>
      <c r="AO60" s="251"/>
      <c r="AP60" s="251"/>
      <c r="AQ60" s="93" t="s">
        <v>82</v>
      </c>
      <c r="AR60" s="94"/>
      <c r="AS60" s="95">
        <f>ROUND(SUM(AS61:AS63),2)</f>
        <v>0</v>
      </c>
      <c r="AT60" s="96">
        <f t="shared" si="1"/>
        <v>0</v>
      </c>
      <c r="AU60" s="97">
        <f>ROUND(SUM(AU61:AU63),5)</f>
        <v>0</v>
      </c>
      <c r="AV60" s="96">
        <f>ROUND(AZ60*L29,2)</f>
        <v>0</v>
      </c>
      <c r="AW60" s="96">
        <f>ROUND(BA60*L30,2)</f>
        <v>0</v>
      </c>
      <c r="AX60" s="96">
        <f>ROUND(BB60*L29,2)</f>
        <v>0</v>
      </c>
      <c r="AY60" s="96">
        <f>ROUND(BC60*L30,2)</f>
        <v>0</v>
      </c>
      <c r="AZ60" s="96">
        <f>ROUND(SUM(AZ61:AZ63),2)</f>
        <v>0</v>
      </c>
      <c r="BA60" s="96">
        <f>ROUND(SUM(BA61:BA63),2)</f>
        <v>0</v>
      </c>
      <c r="BB60" s="96">
        <f>ROUND(SUM(BB61:BB63),2)</f>
        <v>0</v>
      </c>
      <c r="BC60" s="96">
        <f>ROUND(SUM(BC61:BC63),2)</f>
        <v>0</v>
      </c>
      <c r="BD60" s="98">
        <f>ROUND(SUM(BD61:BD63),2)</f>
        <v>0</v>
      </c>
      <c r="BS60" s="99" t="s">
        <v>69</v>
      </c>
      <c r="BT60" s="99" t="s">
        <v>87</v>
      </c>
      <c r="BU60" s="99" t="s">
        <v>71</v>
      </c>
      <c r="BV60" s="99" t="s">
        <v>72</v>
      </c>
      <c r="BW60" s="99" t="s">
        <v>97</v>
      </c>
      <c r="BX60" s="99" t="s">
        <v>83</v>
      </c>
      <c r="CL60" s="99" t="s">
        <v>1</v>
      </c>
    </row>
    <row r="61" spans="1:91" s="6" customFormat="1" ht="16.5" customHeight="1" x14ac:dyDescent="0.15">
      <c r="A61" s="100" t="s">
        <v>84</v>
      </c>
      <c r="B61" s="91"/>
      <c r="C61" s="92"/>
      <c r="D61" s="92"/>
      <c r="E61" s="92"/>
      <c r="F61" s="92"/>
      <c r="G61" s="254" t="s">
        <v>74</v>
      </c>
      <c r="H61" s="254"/>
      <c r="I61" s="254"/>
      <c r="J61" s="254"/>
      <c r="K61" s="254"/>
      <c r="L61" s="92"/>
      <c r="M61" s="254" t="s">
        <v>98</v>
      </c>
      <c r="N61" s="254"/>
      <c r="O61" s="254"/>
      <c r="P61" s="254"/>
      <c r="Q61" s="254"/>
      <c r="R61" s="254"/>
      <c r="S61" s="254"/>
      <c r="T61" s="254"/>
      <c r="U61" s="254"/>
      <c r="V61" s="254"/>
      <c r="W61" s="254"/>
      <c r="X61" s="254"/>
      <c r="Y61" s="254"/>
      <c r="Z61" s="254"/>
      <c r="AA61" s="254"/>
      <c r="AB61" s="254"/>
      <c r="AC61" s="254"/>
      <c r="AD61" s="254"/>
      <c r="AE61" s="254"/>
      <c r="AF61" s="254"/>
      <c r="AG61" s="250">
        <f>'01 - výrobky  PSV'!J34</f>
        <v>0</v>
      </c>
      <c r="AH61" s="251"/>
      <c r="AI61" s="251"/>
      <c r="AJ61" s="251"/>
      <c r="AK61" s="251"/>
      <c r="AL61" s="251"/>
      <c r="AM61" s="251"/>
      <c r="AN61" s="250">
        <f t="shared" si="0"/>
        <v>0</v>
      </c>
      <c r="AO61" s="251"/>
      <c r="AP61" s="251"/>
      <c r="AQ61" s="93" t="s">
        <v>82</v>
      </c>
      <c r="AR61" s="94"/>
      <c r="AS61" s="95">
        <v>0</v>
      </c>
      <c r="AT61" s="96">
        <f t="shared" si="1"/>
        <v>0</v>
      </c>
      <c r="AU61" s="97">
        <f>'01 - výrobky  PSV'!P96</f>
        <v>0</v>
      </c>
      <c r="AV61" s="96">
        <f>'01 - výrobky  PSV'!J37</f>
        <v>0</v>
      </c>
      <c r="AW61" s="96">
        <f>'01 - výrobky  PSV'!J38</f>
        <v>0</v>
      </c>
      <c r="AX61" s="96">
        <f>'01 - výrobky  PSV'!J39</f>
        <v>0</v>
      </c>
      <c r="AY61" s="96">
        <f>'01 - výrobky  PSV'!J40</f>
        <v>0</v>
      </c>
      <c r="AZ61" s="96">
        <f>'01 - výrobky  PSV'!F37</f>
        <v>0</v>
      </c>
      <c r="BA61" s="96">
        <f>'01 - výrobky  PSV'!F38</f>
        <v>0</v>
      </c>
      <c r="BB61" s="96">
        <f>'01 - výrobky  PSV'!F39</f>
        <v>0</v>
      </c>
      <c r="BC61" s="96">
        <f>'01 - výrobky  PSV'!F40</f>
        <v>0</v>
      </c>
      <c r="BD61" s="98">
        <f>'01 - výrobky  PSV'!F41</f>
        <v>0</v>
      </c>
      <c r="BT61" s="99" t="s">
        <v>99</v>
      </c>
      <c r="BV61" s="99" t="s">
        <v>72</v>
      </c>
      <c r="BW61" s="99" t="s">
        <v>100</v>
      </c>
      <c r="BX61" s="99" t="s">
        <v>97</v>
      </c>
      <c r="CL61" s="99" t="s">
        <v>1</v>
      </c>
    </row>
    <row r="62" spans="1:91" s="6" customFormat="1" ht="16.5" customHeight="1" x14ac:dyDescent="0.15">
      <c r="A62" s="100" t="s">
        <v>84</v>
      </c>
      <c r="B62" s="91"/>
      <c r="C62" s="92"/>
      <c r="D62" s="92"/>
      <c r="E62" s="92"/>
      <c r="F62" s="92"/>
      <c r="G62" s="254" t="s">
        <v>101</v>
      </c>
      <c r="H62" s="254"/>
      <c r="I62" s="254"/>
      <c r="J62" s="254"/>
      <c r="K62" s="254"/>
      <c r="L62" s="92"/>
      <c r="M62" s="254" t="s">
        <v>102</v>
      </c>
      <c r="N62" s="254"/>
      <c r="O62" s="254"/>
      <c r="P62" s="254"/>
      <c r="Q62" s="254"/>
      <c r="R62" s="254"/>
      <c r="S62" s="254"/>
      <c r="T62" s="254"/>
      <c r="U62" s="254"/>
      <c r="V62" s="254"/>
      <c r="W62" s="254"/>
      <c r="X62" s="254"/>
      <c r="Y62" s="254"/>
      <c r="Z62" s="254"/>
      <c r="AA62" s="254"/>
      <c r="AB62" s="254"/>
      <c r="AC62" s="254"/>
      <c r="AD62" s="254"/>
      <c r="AE62" s="254"/>
      <c r="AF62" s="254"/>
      <c r="AG62" s="250">
        <f>'02 - svítidla'!J34</f>
        <v>0</v>
      </c>
      <c r="AH62" s="251"/>
      <c r="AI62" s="251"/>
      <c r="AJ62" s="251"/>
      <c r="AK62" s="251"/>
      <c r="AL62" s="251"/>
      <c r="AM62" s="251"/>
      <c r="AN62" s="250">
        <f t="shared" si="0"/>
        <v>0</v>
      </c>
      <c r="AO62" s="251"/>
      <c r="AP62" s="251"/>
      <c r="AQ62" s="93" t="s">
        <v>82</v>
      </c>
      <c r="AR62" s="94"/>
      <c r="AS62" s="95">
        <v>0</v>
      </c>
      <c r="AT62" s="96">
        <f t="shared" si="1"/>
        <v>0</v>
      </c>
      <c r="AU62" s="97">
        <f>'02 - svítidla'!P92</f>
        <v>0</v>
      </c>
      <c r="AV62" s="96">
        <f>'02 - svítidla'!J37</f>
        <v>0</v>
      </c>
      <c r="AW62" s="96">
        <f>'02 - svítidla'!J38</f>
        <v>0</v>
      </c>
      <c r="AX62" s="96">
        <f>'02 - svítidla'!J39</f>
        <v>0</v>
      </c>
      <c r="AY62" s="96">
        <f>'02 - svítidla'!J40</f>
        <v>0</v>
      </c>
      <c r="AZ62" s="96">
        <f>'02 - svítidla'!F37</f>
        <v>0</v>
      </c>
      <c r="BA62" s="96">
        <f>'02 - svítidla'!F38</f>
        <v>0</v>
      </c>
      <c r="BB62" s="96">
        <f>'02 - svítidla'!F39</f>
        <v>0</v>
      </c>
      <c r="BC62" s="96">
        <f>'02 - svítidla'!F40</f>
        <v>0</v>
      </c>
      <c r="BD62" s="98">
        <f>'02 - svítidla'!F41</f>
        <v>0</v>
      </c>
      <c r="BT62" s="99" t="s">
        <v>99</v>
      </c>
      <c r="BV62" s="99" t="s">
        <v>72</v>
      </c>
      <c r="BW62" s="99" t="s">
        <v>103</v>
      </c>
      <c r="BX62" s="99" t="s">
        <v>97</v>
      </c>
      <c r="CL62" s="99" t="s">
        <v>1</v>
      </c>
    </row>
    <row r="63" spans="1:91" s="6" customFormat="1" ht="16.5" customHeight="1" x14ac:dyDescent="0.15">
      <c r="A63" s="100" t="s">
        <v>84</v>
      </c>
      <c r="B63" s="91"/>
      <c r="C63" s="92"/>
      <c r="D63" s="92"/>
      <c r="E63" s="92"/>
      <c r="F63" s="92"/>
      <c r="G63" s="254" t="s">
        <v>104</v>
      </c>
      <c r="H63" s="254"/>
      <c r="I63" s="254"/>
      <c r="J63" s="254"/>
      <c r="K63" s="254"/>
      <c r="L63" s="92"/>
      <c r="M63" s="254" t="s">
        <v>105</v>
      </c>
      <c r="N63" s="254"/>
      <c r="O63" s="254"/>
      <c r="P63" s="254"/>
      <c r="Q63" s="254"/>
      <c r="R63" s="254"/>
      <c r="S63" s="254"/>
      <c r="T63" s="254"/>
      <c r="U63" s="254"/>
      <c r="V63" s="254"/>
      <c r="W63" s="254"/>
      <c r="X63" s="254"/>
      <c r="Y63" s="254"/>
      <c r="Z63" s="254"/>
      <c r="AA63" s="254"/>
      <c r="AB63" s="254"/>
      <c r="AC63" s="254"/>
      <c r="AD63" s="254"/>
      <c r="AE63" s="254"/>
      <c r="AF63" s="254"/>
      <c r="AG63" s="250">
        <f>'03 - mobiliář'!J34</f>
        <v>0</v>
      </c>
      <c r="AH63" s="251"/>
      <c r="AI63" s="251"/>
      <c r="AJ63" s="251"/>
      <c r="AK63" s="251"/>
      <c r="AL63" s="251"/>
      <c r="AM63" s="251"/>
      <c r="AN63" s="250">
        <f t="shared" si="0"/>
        <v>0</v>
      </c>
      <c r="AO63" s="251"/>
      <c r="AP63" s="251"/>
      <c r="AQ63" s="93" t="s">
        <v>82</v>
      </c>
      <c r="AR63" s="94"/>
      <c r="AS63" s="95">
        <v>0</v>
      </c>
      <c r="AT63" s="96">
        <f t="shared" si="1"/>
        <v>0</v>
      </c>
      <c r="AU63" s="97">
        <f>'03 - mobiliář'!P92</f>
        <v>0</v>
      </c>
      <c r="AV63" s="96">
        <f>'03 - mobiliář'!J37</f>
        <v>0</v>
      </c>
      <c r="AW63" s="96">
        <f>'03 - mobiliář'!J38</f>
        <v>0</v>
      </c>
      <c r="AX63" s="96">
        <f>'03 - mobiliář'!J39</f>
        <v>0</v>
      </c>
      <c r="AY63" s="96">
        <f>'03 - mobiliář'!J40</f>
        <v>0</v>
      </c>
      <c r="AZ63" s="96">
        <f>'03 - mobiliář'!F37</f>
        <v>0</v>
      </c>
      <c r="BA63" s="96">
        <f>'03 - mobiliář'!F38</f>
        <v>0</v>
      </c>
      <c r="BB63" s="96">
        <f>'03 - mobiliář'!F39</f>
        <v>0</v>
      </c>
      <c r="BC63" s="96">
        <f>'03 - mobiliář'!F40</f>
        <v>0</v>
      </c>
      <c r="BD63" s="98">
        <f>'03 - mobiliář'!F41</f>
        <v>0</v>
      </c>
      <c r="BT63" s="99" t="s">
        <v>99</v>
      </c>
      <c r="BV63" s="99" t="s">
        <v>72</v>
      </c>
      <c r="BW63" s="99" t="s">
        <v>106</v>
      </c>
      <c r="BX63" s="99" t="s">
        <v>97</v>
      </c>
      <c r="CL63" s="99" t="s">
        <v>1</v>
      </c>
    </row>
    <row r="64" spans="1:91" s="6" customFormat="1" ht="16.5" customHeight="1" x14ac:dyDescent="0.15">
      <c r="A64" s="100" t="s">
        <v>84</v>
      </c>
      <c r="B64" s="91"/>
      <c r="C64" s="92"/>
      <c r="D64" s="92"/>
      <c r="E64" s="92"/>
      <c r="F64" s="254" t="s">
        <v>107</v>
      </c>
      <c r="G64" s="254"/>
      <c r="H64" s="254"/>
      <c r="I64" s="254"/>
      <c r="J64" s="254"/>
      <c r="K64" s="92"/>
      <c r="L64" s="254" t="s">
        <v>108</v>
      </c>
      <c r="M64" s="254"/>
      <c r="N64" s="254"/>
      <c r="O64" s="254"/>
      <c r="P64" s="254"/>
      <c r="Q64" s="254"/>
      <c r="R64" s="254"/>
      <c r="S64" s="254"/>
      <c r="T64" s="254"/>
      <c r="U64" s="254"/>
      <c r="V64" s="254"/>
      <c r="W64" s="254"/>
      <c r="X64" s="254"/>
      <c r="Y64" s="254"/>
      <c r="Z64" s="254"/>
      <c r="AA64" s="254"/>
      <c r="AB64" s="254"/>
      <c r="AC64" s="254"/>
      <c r="AD64" s="254"/>
      <c r="AE64" s="254"/>
      <c r="AF64" s="254"/>
      <c r="AG64" s="250">
        <f>'SO 05 - Demolice'!J34</f>
        <v>0</v>
      </c>
      <c r="AH64" s="251"/>
      <c r="AI64" s="251"/>
      <c r="AJ64" s="251"/>
      <c r="AK64" s="251"/>
      <c r="AL64" s="251"/>
      <c r="AM64" s="251"/>
      <c r="AN64" s="250">
        <f t="shared" si="0"/>
        <v>0</v>
      </c>
      <c r="AO64" s="251"/>
      <c r="AP64" s="251"/>
      <c r="AQ64" s="93" t="s">
        <v>82</v>
      </c>
      <c r="AR64" s="94"/>
      <c r="AS64" s="95">
        <v>0</v>
      </c>
      <c r="AT64" s="96">
        <f t="shared" si="1"/>
        <v>0</v>
      </c>
      <c r="AU64" s="97">
        <f>'SO 05 - Demolice'!P94</f>
        <v>0</v>
      </c>
      <c r="AV64" s="96">
        <f>'SO 05 - Demolice'!J37</f>
        <v>0</v>
      </c>
      <c r="AW64" s="96">
        <f>'SO 05 - Demolice'!J38</f>
        <v>0</v>
      </c>
      <c r="AX64" s="96">
        <f>'SO 05 - Demolice'!J39</f>
        <v>0</v>
      </c>
      <c r="AY64" s="96">
        <f>'SO 05 - Demolice'!J40</f>
        <v>0</v>
      </c>
      <c r="AZ64" s="96">
        <f>'SO 05 - Demolice'!F37</f>
        <v>0</v>
      </c>
      <c r="BA64" s="96">
        <f>'SO 05 - Demolice'!F38</f>
        <v>0</v>
      </c>
      <c r="BB64" s="96">
        <f>'SO 05 - Demolice'!F39</f>
        <v>0</v>
      </c>
      <c r="BC64" s="96">
        <f>'SO 05 - Demolice'!F40</f>
        <v>0</v>
      </c>
      <c r="BD64" s="98">
        <f>'SO 05 - Demolice'!F41</f>
        <v>0</v>
      </c>
      <c r="BT64" s="99" t="s">
        <v>87</v>
      </c>
      <c r="BV64" s="99" t="s">
        <v>72</v>
      </c>
      <c r="BW64" s="99" t="s">
        <v>109</v>
      </c>
      <c r="BX64" s="99" t="s">
        <v>83</v>
      </c>
      <c r="CL64" s="99" t="s">
        <v>1</v>
      </c>
    </row>
    <row r="65" spans="1:90" s="6" customFormat="1" ht="16.5" customHeight="1" x14ac:dyDescent="0.15">
      <c r="A65" s="100" t="s">
        <v>84</v>
      </c>
      <c r="B65" s="91"/>
      <c r="C65" s="92"/>
      <c r="D65" s="92"/>
      <c r="E65" s="92"/>
      <c r="F65" s="254" t="s">
        <v>110</v>
      </c>
      <c r="G65" s="254"/>
      <c r="H65" s="254"/>
      <c r="I65" s="254"/>
      <c r="J65" s="254"/>
      <c r="K65" s="92"/>
      <c r="L65" s="254" t="s">
        <v>111</v>
      </c>
      <c r="M65" s="254"/>
      <c r="N65" s="254"/>
      <c r="O65" s="254"/>
      <c r="P65" s="254"/>
      <c r="Q65" s="254"/>
      <c r="R65" s="254"/>
      <c r="S65" s="254"/>
      <c r="T65" s="254"/>
      <c r="U65" s="254"/>
      <c r="V65" s="254"/>
      <c r="W65" s="254"/>
      <c r="X65" s="254"/>
      <c r="Y65" s="254"/>
      <c r="Z65" s="254"/>
      <c r="AA65" s="254"/>
      <c r="AB65" s="254"/>
      <c r="AC65" s="254"/>
      <c r="AD65" s="254"/>
      <c r="AE65" s="254"/>
      <c r="AF65" s="254"/>
      <c r="AG65" s="250">
        <f>'D.1.4a - Technické prostř...'!J34</f>
        <v>0</v>
      </c>
      <c r="AH65" s="251"/>
      <c r="AI65" s="251"/>
      <c r="AJ65" s="251"/>
      <c r="AK65" s="251"/>
      <c r="AL65" s="251"/>
      <c r="AM65" s="251"/>
      <c r="AN65" s="250">
        <f t="shared" si="0"/>
        <v>0</v>
      </c>
      <c r="AO65" s="251"/>
      <c r="AP65" s="251"/>
      <c r="AQ65" s="93" t="s">
        <v>82</v>
      </c>
      <c r="AR65" s="94"/>
      <c r="AS65" s="95">
        <v>0</v>
      </c>
      <c r="AT65" s="96">
        <f t="shared" si="1"/>
        <v>0</v>
      </c>
      <c r="AU65" s="97">
        <f>'D.1.4a - Technické prostř...'!P100</f>
        <v>0</v>
      </c>
      <c r="AV65" s="96">
        <f>'D.1.4a - Technické prostř...'!J37</f>
        <v>0</v>
      </c>
      <c r="AW65" s="96">
        <f>'D.1.4a - Technické prostř...'!J38</f>
        <v>0</v>
      </c>
      <c r="AX65" s="96">
        <f>'D.1.4a - Technické prostř...'!J39</f>
        <v>0</v>
      </c>
      <c r="AY65" s="96">
        <f>'D.1.4a - Technické prostř...'!J40</f>
        <v>0</v>
      </c>
      <c r="AZ65" s="96">
        <f>'D.1.4a - Technické prostř...'!F37</f>
        <v>0</v>
      </c>
      <c r="BA65" s="96">
        <f>'D.1.4a - Technické prostř...'!F38</f>
        <v>0</v>
      </c>
      <c r="BB65" s="96">
        <f>'D.1.4a - Technické prostř...'!F39</f>
        <v>0</v>
      </c>
      <c r="BC65" s="96">
        <f>'D.1.4a - Technické prostř...'!F40</f>
        <v>0</v>
      </c>
      <c r="BD65" s="98">
        <f>'D.1.4a - Technické prostř...'!F41</f>
        <v>0</v>
      </c>
      <c r="BT65" s="99" t="s">
        <v>87</v>
      </c>
      <c r="BV65" s="99" t="s">
        <v>72</v>
      </c>
      <c r="BW65" s="99" t="s">
        <v>112</v>
      </c>
      <c r="BX65" s="99" t="s">
        <v>83</v>
      </c>
      <c r="CL65" s="99" t="s">
        <v>1</v>
      </c>
    </row>
    <row r="66" spans="1:90" s="6" customFormat="1" ht="25.5" customHeight="1" x14ac:dyDescent="0.15">
      <c r="A66" s="100" t="s">
        <v>84</v>
      </c>
      <c r="B66" s="91"/>
      <c r="C66" s="92"/>
      <c r="D66" s="92"/>
      <c r="E66" s="92"/>
      <c r="F66" s="254" t="s">
        <v>113</v>
      </c>
      <c r="G66" s="254"/>
      <c r="H66" s="254"/>
      <c r="I66" s="254"/>
      <c r="J66" s="254"/>
      <c r="K66" s="92"/>
      <c r="L66" s="254" t="s">
        <v>114</v>
      </c>
      <c r="M66" s="254"/>
      <c r="N66" s="254"/>
      <c r="O66" s="254"/>
      <c r="P66" s="254"/>
      <c r="Q66" s="254"/>
      <c r="R66" s="254"/>
      <c r="S66" s="254"/>
      <c r="T66" s="254"/>
      <c r="U66" s="254"/>
      <c r="V66" s="254"/>
      <c r="W66" s="254"/>
      <c r="X66" s="254"/>
      <c r="Y66" s="254"/>
      <c r="Z66" s="254"/>
      <c r="AA66" s="254"/>
      <c r="AB66" s="254"/>
      <c r="AC66" s="254"/>
      <c r="AD66" s="254"/>
      <c r="AE66" s="254"/>
      <c r="AF66" s="254"/>
      <c r="AG66" s="250">
        <f>'D1.4c - Technika prostřed...'!J34</f>
        <v>0</v>
      </c>
      <c r="AH66" s="251"/>
      <c r="AI66" s="251"/>
      <c r="AJ66" s="251"/>
      <c r="AK66" s="251"/>
      <c r="AL66" s="251"/>
      <c r="AM66" s="251"/>
      <c r="AN66" s="250">
        <f t="shared" si="0"/>
        <v>0</v>
      </c>
      <c r="AO66" s="251"/>
      <c r="AP66" s="251"/>
      <c r="AQ66" s="93" t="s">
        <v>82</v>
      </c>
      <c r="AR66" s="94"/>
      <c r="AS66" s="95">
        <v>0</v>
      </c>
      <c r="AT66" s="96">
        <f t="shared" si="1"/>
        <v>0</v>
      </c>
      <c r="AU66" s="97">
        <f>'D1.4c - Technika prostřed...'!P93</f>
        <v>0</v>
      </c>
      <c r="AV66" s="96">
        <f>'D1.4c - Technika prostřed...'!J37</f>
        <v>0</v>
      </c>
      <c r="AW66" s="96">
        <f>'D1.4c - Technika prostřed...'!J38</f>
        <v>0</v>
      </c>
      <c r="AX66" s="96">
        <f>'D1.4c - Technika prostřed...'!J39</f>
        <v>0</v>
      </c>
      <c r="AY66" s="96">
        <f>'D1.4c - Technika prostřed...'!J40</f>
        <v>0</v>
      </c>
      <c r="AZ66" s="96">
        <f>'D1.4c - Technika prostřed...'!F37</f>
        <v>0</v>
      </c>
      <c r="BA66" s="96">
        <f>'D1.4c - Technika prostřed...'!F38</f>
        <v>0</v>
      </c>
      <c r="BB66" s="96">
        <f>'D1.4c - Technika prostřed...'!F39</f>
        <v>0</v>
      </c>
      <c r="BC66" s="96">
        <f>'D1.4c - Technika prostřed...'!F40</f>
        <v>0</v>
      </c>
      <c r="BD66" s="98">
        <f>'D1.4c - Technika prostřed...'!F41</f>
        <v>0</v>
      </c>
      <c r="BT66" s="99" t="s">
        <v>87</v>
      </c>
      <c r="BV66" s="99" t="s">
        <v>72</v>
      </c>
      <c r="BW66" s="99" t="s">
        <v>115</v>
      </c>
      <c r="BX66" s="99" t="s">
        <v>83</v>
      </c>
      <c r="CL66" s="99" t="s">
        <v>1</v>
      </c>
    </row>
    <row r="67" spans="1:90" s="6" customFormat="1" ht="16.5" customHeight="1" x14ac:dyDescent="0.15">
      <c r="A67" s="100" t="s">
        <v>84</v>
      </c>
      <c r="B67" s="91"/>
      <c r="C67" s="92"/>
      <c r="D67" s="92"/>
      <c r="E67" s="92"/>
      <c r="F67" s="254" t="s">
        <v>116</v>
      </c>
      <c r="G67" s="254"/>
      <c r="H67" s="254"/>
      <c r="I67" s="254"/>
      <c r="J67" s="254"/>
      <c r="K67" s="92"/>
      <c r="L67" s="254" t="s">
        <v>117</v>
      </c>
      <c r="M67" s="254"/>
      <c r="N67" s="254"/>
      <c r="O67" s="254"/>
      <c r="P67" s="254"/>
      <c r="Q67" s="254"/>
      <c r="R67" s="254"/>
      <c r="S67" s="254"/>
      <c r="T67" s="254"/>
      <c r="U67" s="254"/>
      <c r="V67" s="254"/>
      <c r="W67" s="254"/>
      <c r="X67" s="254"/>
      <c r="Y67" s="254"/>
      <c r="Z67" s="254"/>
      <c r="AA67" s="254"/>
      <c r="AB67" s="254"/>
      <c r="AC67" s="254"/>
      <c r="AD67" s="254"/>
      <c r="AE67" s="254"/>
      <c r="AF67" s="254"/>
      <c r="AG67" s="250">
        <f>'D1.4d - Technika prostřed...'!J34</f>
        <v>0</v>
      </c>
      <c r="AH67" s="251"/>
      <c r="AI67" s="251"/>
      <c r="AJ67" s="251"/>
      <c r="AK67" s="251"/>
      <c r="AL67" s="251"/>
      <c r="AM67" s="251"/>
      <c r="AN67" s="250">
        <f t="shared" si="0"/>
        <v>0</v>
      </c>
      <c r="AO67" s="251"/>
      <c r="AP67" s="251"/>
      <c r="AQ67" s="93" t="s">
        <v>82</v>
      </c>
      <c r="AR67" s="94"/>
      <c r="AS67" s="95">
        <v>0</v>
      </c>
      <c r="AT67" s="96">
        <f t="shared" si="1"/>
        <v>0</v>
      </c>
      <c r="AU67" s="97">
        <f>'D1.4d - Technika prostřed...'!P97</f>
        <v>0</v>
      </c>
      <c r="AV67" s="96">
        <f>'D1.4d - Technika prostřed...'!J37</f>
        <v>0</v>
      </c>
      <c r="AW67" s="96">
        <f>'D1.4d - Technika prostřed...'!J38</f>
        <v>0</v>
      </c>
      <c r="AX67" s="96">
        <f>'D1.4d - Technika prostřed...'!J39</f>
        <v>0</v>
      </c>
      <c r="AY67" s="96">
        <f>'D1.4d - Technika prostřed...'!J40</f>
        <v>0</v>
      </c>
      <c r="AZ67" s="96">
        <f>'D1.4d - Technika prostřed...'!F37</f>
        <v>0</v>
      </c>
      <c r="BA67" s="96">
        <f>'D1.4d - Technika prostřed...'!F38</f>
        <v>0</v>
      </c>
      <c r="BB67" s="96">
        <f>'D1.4d - Technika prostřed...'!F39</f>
        <v>0</v>
      </c>
      <c r="BC67" s="96">
        <f>'D1.4d - Technika prostřed...'!F40</f>
        <v>0</v>
      </c>
      <c r="BD67" s="98">
        <f>'D1.4d - Technika prostřed...'!F41</f>
        <v>0</v>
      </c>
      <c r="BT67" s="99" t="s">
        <v>87</v>
      </c>
      <c r="BV67" s="99" t="s">
        <v>72</v>
      </c>
      <c r="BW67" s="99" t="s">
        <v>118</v>
      </c>
      <c r="BX67" s="99" t="s">
        <v>83</v>
      </c>
      <c r="CL67" s="99" t="s">
        <v>1</v>
      </c>
    </row>
    <row r="68" spans="1:90" s="6" customFormat="1" ht="25.5" customHeight="1" x14ac:dyDescent="0.15">
      <c r="A68" s="100" t="s">
        <v>84</v>
      </c>
      <c r="B68" s="91"/>
      <c r="C68" s="92"/>
      <c r="D68" s="92"/>
      <c r="E68" s="92"/>
      <c r="F68" s="254" t="s">
        <v>119</v>
      </c>
      <c r="G68" s="254"/>
      <c r="H68" s="254"/>
      <c r="I68" s="254"/>
      <c r="J68" s="254"/>
      <c r="K68" s="92"/>
      <c r="L68" s="254" t="s">
        <v>120</v>
      </c>
      <c r="M68" s="254"/>
      <c r="N68" s="254"/>
      <c r="O68" s="254"/>
      <c r="P68" s="254"/>
      <c r="Q68" s="254"/>
      <c r="R68" s="254"/>
      <c r="S68" s="254"/>
      <c r="T68" s="254"/>
      <c r="U68" s="254"/>
      <c r="V68" s="254"/>
      <c r="W68" s="254"/>
      <c r="X68" s="254"/>
      <c r="Y68" s="254"/>
      <c r="Z68" s="254"/>
      <c r="AA68" s="254"/>
      <c r="AB68" s="254"/>
      <c r="AC68" s="254"/>
      <c r="AD68" s="254"/>
      <c r="AE68" s="254"/>
      <c r="AF68" s="254"/>
      <c r="AG68" s="250">
        <f>'D1.4e - Technika prostřed...'!J34</f>
        <v>0</v>
      </c>
      <c r="AH68" s="251"/>
      <c r="AI68" s="251"/>
      <c r="AJ68" s="251"/>
      <c r="AK68" s="251"/>
      <c r="AL68" s="251"/>
      <c r="AM68" s="251"/>
      <c r="AN68" s="250">
        <f t="shared" si="0"/>
        <v>0</v>
      </c>
      <c r="AO68" s="251"/>
      <c r="AP68" s="251"/>
      <c r="AQ68" s="93" t="s">
        <v>82</v>
      </c>
      <c r="AR68" s="94"/>
      <c r="AS68" s="95">
        <v>0</v>
      </c>
      <c r="AT68" s="96">
        <f t="shared" si="1"/>
        <v>0</v>
      </c>
      <c r="AU68" s="97">
        <f>'D1.4e - Technika prostřed...'!P101</f>
        <v>0</v>
      </c>
      <c r="AV68" s="96">
        <f>'D1.4e - Technika prostřed...'!J37</f>
        <v>0</v>
      </c>
      <c r="AW68" s="96">
        <f>'D1.4e - Technika prostřed...'!J38</f>
        <v>0</v>
      </c>
      <c r="AX68" s="96">
        <f>'D1.4e - Technika prostřed...'!J39</f>
        <v>0</v>
      </c>
      <c r="AY68" s="96">
        <f>'D1.4e - Technika prostřed...'!J40</f>
        <v>0</v>
      </c>
      <c r="AZ68" s="96">
        <f>'D1.4e - Technika prostřed...'!F37</f>
        <v>0</v>
      </c>
      <c r="BA68" s="96">
        <f>'D1.4e - Technika prostřed...'!F38</f>
        <v>0</v>
      </c>
      <c r="BB68" s="96">
        <f>'D1.4e - Technika prostřed...'!F39</f>
        <v>0</v>
      </c>
      <c r="BC68" s="96">
        <f>'D1.4e - Technika prostřed...'!F40</f>
        <v>0</v>
      </c>
      <c r="BD68" s="98">
        <f>'D1.4e - Technika prostřed...'!F41</f>
        <v>0</v>
      </c>
      <c r="BT68" s="99" t="s">
        <v>87</v>
      </c>
      <c r="BV68" s="99" t="s">
        <v>72</v>
      </c>
      <c r="BW68" s="99" t="s">
        <v>121</v>
      </c>
      <c r="BX68" s="99" t="s">
        <v>83</v>
      </c>
      <c r="CL68" s="99" t="s">
        <v>1</v>
      </c>
    </row>
    <row r="69" spans="1:90" s="6" customFormat="1" ht="25.5" customHeight="1" x14ac:dyDescent="0.15">
      <c r="B69" s="91"/>
      <c r="C69" s="92"/>
      <c r="D69" s="92"/>
      <c r="E69" s="92"/>
      <c r="F69" s="254" t="s">
        <v>122</v>
      </c>
      <c r="G69" s="254"/>
      <c r="H69" s="254"/>
      <c r="I69" s="254"/>
      <c r="J69" s="254"/>
      <c r="K69" s="92"/>
      <c r="L69" s="254" t="s">
        <v>123</v>
      </c>
      <c r="M69" s="254"/>
      <c r="N69" s="254"/>
      <c r="O69" s="254"/>
      <c r="P69" s="254"/>
      <c r="Q69" s="254"/>
      <c r="R69" s="254"/>
      <c r="S69" s="254"/>
      <c r="T69" s="254"/>
      <c r="U69" s="254"/>
      <c r="V69" s="254"/>
      <c r="W69" s="254"/>
      <c r="X69" s="254"/>
      <c r="Y69" s="254"/>
      <c r="Z69" s="254"/>
      <c r="AA69" s="254"/>
      <c r="AB69" s="254"/>
      <c r="AC69" s="254"/>
      <c r="AD69" s="254"/>
      <c r="AE69" s="254"/>
      <c r="AF69" s="254"/>
      <c r="AG69" s="256">
        <f>ROUND(SUM(AG70:AG75),2)</f>
        <v>0</v>
      </c>
      <c r="AH69" s="251"/>
      <c r="AI69" s="251"/>
      <c r="AJ69" s="251"/>
      <c r="AK69" s="251"/>
      <c r="AL69" s="251"/>
      <c r="AM69" s="251"/>
      <c r="AN69" s="250">
        <f t="shared" si="0"/>
        <v>0</v>
      </c>
      <c r="AO69" s="251"/>
      <c r="AP69" s="251"/>
      <c r="AQ69" s="93" t="s">
        <v>82</v>
      </c>
      <c r="AR69" s="94"/>
      <c r="AS69" s="95">
        <f>ROUND(SUM(AS70:AS75),2)</f>
        <v>0</v>
      </c>
      <c r="AT69" s="96">
        <f t="shared" si="1"/>
        <v>0</v>
      </c>
      <c r="AU69" s="97">
        <f>ROUND(SUM(AU70:AU75),5)</f>
        <v>0</v>
      </c>
      <c r="AV69" s="96">
        <f>ROUND(AZ69*L29,2)</f>
        <v>0</v>
      </c>
      <c r="AW69" s="96">
        <f>ROUND(BA69*L30,2)</f>
        <v>0</v>
      </c>
      <c r="AX69" s="96">
        <f>ROUND(BB69*L29,2)</f>
        <v>0</v>
      </c>
      <c r="AY69" s="96">
        <f>ROUND(BC69*L30,2)</f>
        <v>0</v>
      </c>
      <c r="AZ69" s="96">
        <f>ROUND(SUM(AZ70:AZ75),2)</f>
        <v>0</v>
      </c>
      <c r="BA69" s="96">
        <f>ROUND(SUM(BA70:BA75),2)</f>
        <v>0</v>
      </c>
      <c r="BB69" s="96">
        <f>ROUND(SUM(BB70:BB75),2)</f>
        <v>0</v>
      </c>
      <c r="BC69" s="96">
        <f>ROUND(SUM(BC70:BC75),2)</f>
        <v>0</v>
      </c>
      <c r="BD69" s="98">
        <f>ROUND(SUM(BD70:BD75),2)</f>
        <v>0</v>
      </c>
      <c r="BS69" s="99" t="s">
        <v>69</v>
      </c>
      <c r="BT69" s="99" t="s">
        <v>87</v>
      </c>
      <c r="BU69" s="99" t="s">
        <v>71</v>
      </c>
      <c r="BV69" s="99" t="s">
        <v>72</v>
      </c>
      <c r="BW69" s="99" t="s">
        <v>124</v>
      </c>
      <c r="BX69" s="99" t="s">
        <v>83</v>
      </c>
      <c r="CL69" s="99" t="s">
        <v>1</v>
      </c>
    </row>
    <row r="70" spans="1:90" s="6" customFormat="1" ht="16.5" customHeight="1" x14ac:dyDescent="0.15">
      <c r="A70" s="100" t="s">
        <v>84</v>
      </c>
      <c r="B70" s="91"/>
      <c r="C70" s="92"/>
      <c r="D70" s="92"/>
      <c r="E70" s="92"/>
      <c r="F70" s="92"/>
      <c r="G70" s="254" t="s">
        <v>74</v>
      </c>
      <c r="H70" s="254"/>
      <c r="I70" s="254"/>
      <c r="J70" s="254"/>
      <c r="K70" s="254"/>
      <c r="L70" s="92"/>
      <c r="M70" s="254" t="s">
        <v>125</v>
      </c>
      <c r="N70" s="254"/>
      <c r="O70" s="254"/>
      <c r="P70" s="254"/>
      <c r="Q70" s="254"/>
      <c r="R70" s="254"/>
      <c r="S70" s="254"/>
      <c r="T70" s="254"/>
      <c r="U70" s="254"/>
      <c r="V70" s="254"/>
      <c r="W70" s="254"/>
      <c r="X70" s="254"/>
      <c r="Y70" s="254"/>
      <c r="Z70" s="254"/>
      <c r="AA70" s="254"/>
      <c r="AB70" s="254"/>
      <c r="AC70" s="254"/>
      <c r="AD70" s="254"/>
      <c r="AE70" s="254"/>
      <c r="AF70" s="254"/>
      <c r="AG70" s="250">
        <f>'01 - SO 01 - Objekt termi...'!J34</f>
        <v>0</v>
      </c>
      <c r="AH70" s="251"/>
      <c r="AI70" s="251"/>
      <c r="AJ70" s="251"/>
      <c r="AK70" s="251"/>
      <c r="AL70" s="251"/>
      <c r="AM70" s="251"/>
      <c r="AN70" s="250">
        <f t="shared" si="0"/>
        <v>0</v>
      </c>
      <c r="AO70" s="251"/>
      <c r="AP70" s="251"/>
      <c r="AQ70" s="93" t="s">
        <v>82</v>
      </c>
      <c r="AR70" s="94"/>
      <c r="AS70" s="95">
        <v>0</v>
      </c>
      <c r="AT70" s="96">
        <f t="shared" si="1"/>
        <v>0</v>
      </c>
      <c r="AU70" s="97">
        <f>'01 - SO 01 - Objekt termi...'!P95</f>
        <v>0</v>
      </c>
      <c r="AV70" s="96">
        <f>'01 - SO 01 - Objekt termi...'!J37</f>
        <v>0</v>
      </c>
      <c r="AW70" s="96">
        <f>'01 - SO 01 - Objekt termi...'!J38</f>
        <v>0</v>
      </c>
      <c r="AX70" s="96">
        <f>'01 - SO 01 - Objekt termi...'!J39</f>
        <v>0</v>
      </c>
      <c r="AY70" s="96">
        <f>'01 - SO 01 - Objekt termi...'!J40</f>
        <v>0</v>
      </c>
      <c r="AZ70" s="96">
        <f>'01 - SO 01 - Objekt termi...'!F37</f>
        <v>0</v>
      </c>
      <c r="BA70" s="96">
        <f>'01 - SO 01 - Objekt termi...'!F38</f>
        <v>0</v>
      </c>
      <c r="BB70" s="96">
        <f>'01 - SO 01 - Objekt termi...'!F39</f>
        <v>0</v>
      </c>
      <c r="BC70" s="96">
        <f>'01 - SO 01 - Objekt termi...'!F40</f>
        <v>0</v>
      </c>
      <c r="BD70" s="98">
        <f>'01 - SO 01 - Objekt termi...'!F41</f>
        <v>0</v>
      </c>
      <c r="BT70" s="99" t="s">
        <v>99</v>
      </c>
      <c r="BV70" s="99" t="s">
        <v>72</v>
      </c>
      <c r="BW70" s="99" t="s">
        <v>126</v>
      </c>
      <c r="BX70" s="99" t="s">
        <v>124</v>
      </c>
      <c r="CL70" s="99" t="s">
        <v>1</v>
      </c>
    </row>
    <row r="71" spans="1:90" s="6" customFormat="1" ht="25.5" customHeight="1" x14ac:dyDescent="0.15">
      <c r="A71" s="100" t="s">
        <v>84</v>
      </c>
      <c r="B71" s="91"/>
      <c r="C71" s="92"/>
      <c r="D71" s="92"/>
      <c r="E71" s="92"/>
      <c r="F71" s="92"/>
      <c r="G71" s="254" t="s">
        <v>101</v>
      </c>
      <c r="H71" s="254"/>
      <c r="I71" s="254"/>
      <c r="J71" s="254"/>
      <c r="K71" s="254"/>
      <c r="L71" s="92"/>
      <c r="M71" s="254" t="s">
        <v>127</v>
      </c>
      <c r="N71" s="254"/>
      <c r="O71" s="254"/>
      <c r="P71" s="254"/>
      <c r="Q71" s="254"/>
      <c r="R71" s="254"/>
      <c r="S71" s="254"/>
      <c r="T71" s="254"/>
      <c r="U71" s="254"/>
      <c r="V71" s="254"/>
      <c r="W71" s="254"/>
      <c r="X71" s="254"/>
      <c r="Y71" s="254"/>
      <c r="Z71" s="254"/>
      <c r="AA71" s="254"/>
      <c r="AB71" s="254"/>
      <c r="AC71" s="254"/>
      <c r="AD71" s="254"/>
      <c r="AE71" s="254"/>
      <c r="AF71" s="254"/>
      <c r="AG71" s="250">
        <f>'02 - SO 01 - Přípojka pro...'!J34</f>
        <v>0</v>
      </c>
      <c r="AH71" s="251"/>
      <c r="AI71" s="251"/>
      <c r="AJ71" s="251"/>
      <c r="AK71" s="251"/>
      <c r="AL71" s="251"/>
      <c r="AM71" s="251"/>
      <c r="AN71" s="250">
        <f t="shared" si="0"/>
        <v>0</v>
      </c>
      <c r="AO71" s="251"/>
      <c r="AP71" s="251"/>
      <c r="AQ71" s="93" t="s">
        <v>82</v>
      </c>
      <c r="AR71" s="94"/>
      <c r="AS71" s="95">
        <v>0</v>
      </c>
      <c r="AT71" s="96">
        <f t="shared" si="1"/>
        <v>0</v>
      </c>
      <c r="AU71" s="97">
        <f>'02 - SO 01 - Přípojka pro...'!P94</f>
        <v>0</v>
      </c>
      <c r="AV71" s="96">
        <f>'02 - SO 01 - Přípojka pro...'!J37</f>
        <v>0</v>
      </c>
      <c r="AW71" s="96">
        <f>'02 - SO 01 - Přípojka pro...'!J38</f>
        <v>0</v>
      </c>
      <c r="AX71" s="96">
        <f>'02 - SO 01 - Přípojka pro...'!J39</f>
        <v>0</v>
      </c>
      <c r="AY71" s="96">
        <f>'02 - SO 01 - Přípojka pro...'!J40</f>
        <v>0</v>
      </c>
      <c r="AZ71" s="96">
        <f>'02 - SO 01 - Přípojka pro...'!F37</f>
        <v>0</v>
      </c>
      <c r="BA71" s="96">
        <f>'02 - SO 01 - Přípojka pro...'!F38</f>
        <v>0</v>
      </c>
      <c r="BB71" s="96">
        <f>'02 - SO 01 - Přípojka pro...'!F39</f>
        <v>0</v>
      </c>
      <c r="BC71" s="96">
        <f>'02 - SO 01 - Přípojka pro...'!F40</f>
        <v>0</v>
      </c>
      <c r="BD71" s="98">
        <f>'02 - SO 01 - Přípojka pro...'!F41</f>
        <v>0</v>
      </c>
      <c r="BT71" s="99" t="s">
        <v>99</v>
      </c>
      <c r="BV71" s="99" t="s">
        <v>72</v>
      </c>
      <c r="BW71" s="99" t="s">
        <v>128</v>
      </c>
      <c r="BX71" s="99" t="s">
        <v>124</v>
      </c>
      <c r="CL71" s="99" t="s">
        <v>1</v>
      </c>
    </row>
    <row r="72" spans="1:90" s="6" customFormat="1" ht="25.5" customHeight="1" x14ac:dyDescent="0.15">
      <c r="A72" s="100" t="s">
        <v>84</v>
      </c>
      <c r="B72" s="91"/>
      <c r="C72" s="92"/>
      <c r="D72" s="92"/>
      <c r="E72" s="92"/>
      <c r="F72" s="92"/>
      <c r="G72" s="254" t="s">
        <v>104</v>
      </c>
      <c r="H72" s="254"/>
      <c r="I72" s="254"/>
      <c r="J72" s="254"/>
      <c r="K72" s="254"/>
      <c r="L72" s="92"/>
      <c r="M72" s="254" t="s">
        <v>129</v>
      </c>
      <c r="N72" s="254"/>
      <c r="O72" s="254"/>
      <c r="P72" s="254"/>
      <c r="Q72" s="254"/>
      <c r="R72" s="254"/>
      <c r="S72" s="254"/>
      <c r="T72" s="254"/>
      <c r="U72" s="254"/>
      <c r="V72" s="254"/>
      <c r="W72" s="254"/>
      <c r="X72" s="254"/>
      <c r="Y72" s="254"/>
      <c r="Z72" s="254"/>
      <c r="AA72" s="254"/>
      <c r="AB72" s="254"/>
      <c r="AC72" s="254"/>
      <c r="AD72" s="254"/>
      <c r="AE72" s="254"/>
      <c r="AF72" s="254"/>
      <c r="AG72" s="250">
        <f>'03 - SO 01 - Přípojení in...'!J34</f>
        <v>0</v>
      </c>
      <c r="AH72" s="251"/>
      <c r="AI72" s="251"/>
      <c r="AJ72" s="251"/>
      <c r="AK72" s="251"/>
      <c r="AL72" s="251"/>
      <c r="AM72" s="251"/>
      <c r="AN72" s="250">
        <f t="shared" si="0"/>
        <v>0</v>
      </c>
      <c r="AO72" s="251"/>
      <c r="AP72" s="251"/>
      <c r="AQ72" s="93" t="s">
        <v>82</v>
      </c>
      <c r="AR72" s="94"/>
      <c r="AS72" s="95">
        <v>0</v>
      </c>
      <c r="AT72" s="96">
        <f t="shared" si="1"/>
        <v>0</v>
      </c>
      <c r="AU72" s="97">
        <f>'03 - SO 01 - Přípojení in...'!P94</f>
        <v>0</v>
      </c>
      <c r="AV72" s="96">
        <f>'03 - SO 01 - Přípojení in...'!J37</f>
        <v>0</v>
      </c>
      <c r="AW72" s="96">
        <f>'03 - SO 01 - Přípojení in...'!J38</f>
        <v>0</v>
      </c>
      <c r="AX72" s="96">
        <f>'03 - SO 01 - Přípojení in...'!J39</f>
        <v>0</v>
      </c>
      <c r="AY72" s="96">
        <f>'03 - SO 01 - Přípojení in...'!J40</f>
        <v>0</v>
      </c>
      <c r="AZ72" s="96">
        <f>'03 - SO 01 - Přípojení in...'!F37</f>
        <v>0</v>
      </c>
      <c r="BA72" s="96">
        <f>'03 - SO 01 - Přípojení in...'!F38</f>
        <v>0</v>
      </c>
      <c r="BB72" s="96">
        <f>'03 - SO 01 - Přípojení in...'!F39</f>
        <v>0</v>
      </c>
      <c r="BC72" s="96">
        <f>'03 - SO 01 - Přípojení in...'!F40</f>
        <v>0</v>
      </c>
      <c r="BD72" s="98">
        <f>'03 - SO 01 - Přípojení in...'!F41</f>
        <v>0</v>
      </c>
      <c r="BT72" s="99" t="s">
        <v>99</v>
      </c>
      <c r="BV72" s="99" t="s">
        <v>72</v>
      </c>
      <c r="BW72" s="99" t="s">
        <v>130</v>
      </c>
      <c r="BX72" s="99" t="s">
        <v>124</v>
      </c>
      <c r="CL72" s="99" t="s">
        <v>1</v>
      </c>
    </row>
    <row r="73" spans="1:90" s="6" customFormat="1" ht="25.5" customHeight="1" x14ac:dyDescent="0.15">
      <c r="A73" s="100" t="s">
        <v>84</v>
      </c>
      <c r="B73" s="91"/>
      <c r="C73" s="92"/>
      <c r="D73" s="92"/>
      <c r="E73" s="92"/>
      <c r="F73" s="92"/>
      <c r="G73" s="254" t="s">
        <v>131</v>
      </c>
      <c r="H73" s="254"/>
      <c r="I73" s="254"/>
      <c r="J73" s="254"/>
      <c r="K73" s="254"/>
      <c r="L73" s="92"/>
      <c r="M73" s="254" t="s">
        <v>132</v>
      </c>
      <c r="N73" s="254"/>
      <c r="O73" s="254"/>
      <c r="P73" s="254"/>
      <c r="Q73" s="254"/>
      <c r="R73" s="254"/>
      <c r="S73" s="254"/>
      <c r="T73" s="254"/>
      <c r="U73" s="254"/>
      <c r="V73" s="254"/>
      <c r="W73" s="254"/>
      <c r="X73" s="254"/>
      <c r="Y73" s="254"/>
      <c r="Z73" s="254"/>
      <c r="AA73" s="254"/>
      <c r="AB73" s="254"/>
      <c r="AC73" s="254"/>
      <c r="AD73" s="254"/>
      <c r="AE73" s="254"/>
      <c r="AF73" s="254"/>
      <c r="AG73" s="250">
        <f>'04 - SO 01 - Úprava souvi...'!J34</f>
        <v>0</v>
      </c>
      <c r="AH73" s="251"/>
      <c r="AI73" s="251"/>
      <c r="AJ73" s="251"/>
      <c r="AK73" s="251"/>
      <c r="AL73" s="251"/>
      <c r="AM73" s="251"/>
      <c r="AN73" s="250">
        <f t="shared" si="0"/>
        <v>0</v>
      </c>
      <c r="AO73" s="251"/>
      <c r="AP73" s="251"/>
      <c r="AQ73" s="93" t="s">
        <v>82</v>
      </c>
      <c r="AR73" s="94"/>
      <c r="AS73" s="95">
        <v>0</v>
      </c>
      <c r="AT73" s="96">
        <f t="shared" si="1"/>
        <v>0</v>
      </c>
      <c r="AU73" s="97">
        <f>'04 - SO 01 - Úprava souvi...'!P97</f>
        <v>0</v>
      </c>
      <c r="AV73" s="96">
        <f>'04 - SO 01 - Úprava souvi...'!J37</f>
        <v>0</v>
      </c>
      <c r="AW73" s="96">
        <f>'04 - SO 01 - Úprava souvi...'!J38</f>
        <v>0</v>
      </c>
      <c r="AX73" s="96">
        <f>'04 - SO 01 - Úprava souvi...'!J39</f>
        <v>0</v>
      </c>
      <c r="AY73" s="96">
        <f>'04 - SO 01 - Úprava souvi...'!J40</f>
        <v>0</v>
      </c>
      <c r="AZ73" s="96">
        <f>'04 - SO 01 - Úprava souvi...'!F37</f>
        <v>0</v>
      </c>
      <c r="BA73" s="96">
        <f>'04 - SO 01 - Úprava souvi...'!F38</f>
        <v>0</v>
      </c>
      <c r="BB73" s="96">
        <f>'04 - SO 01 - Úprava souvi...'!F39</f>
        <v>0</v>
      </c>
      <c r="BC73" s="96">
        <f>'04 - SO 01 - Úprava souvi...'!F40</f>
        <v>0</v>
      </c>
      <c r="BD73" s="98">
        <f>'04 - SO 01 - Úprava souvi...'!F41</f>
        <v>0</v>
      </c>
      <c r="BT73" s="99" t="s">
        <v>99</v>
      </c>
      <c r="BV73" s="99" t="s">
        <v>72</v>
      </c>
      <c r="BW73" s="99" t="s">
        <v>133</v>
      </c>
      <c r="BX73" s="99" t="s">
        <v>124</v>
      </c>
      <c r="CL73" s="99" t="s">
        <v>1</v>
      </c>
    </row>
    <row r="74" spans="1:90" s="6" customFormat="1" ht="16.5" customHeight="1" x14ac:dyDescent="0.15">
      <c r="A74" s="100" t="s">
        <v>84</v>
      </c>
      <c r="B74" s="91"/>
      <c r="C74" s="92"/>
      <c r="D74" s="92"/>
      <c r="E74" s="92"/>
      <c r="F74" s="92"/>
      <c r="G74" s="254" t="s">
        <v>134</v>
      </c>
      <c r="H74" s="254"/>
      <c r="I74" s="254"/>
      <c r="J74" s="254"/>
      <c r="K74" s="254"/>
      <c r="L74" s="92"/>
      <c r="M74" s="254" t="s">
        <v>135</v>
      </c>
      <c r="N74" s="254"/>
      <c r="O74" s="254"/>
      <c r="P74" s="254"/>
      <c r="Q74" s="254"/>
      <c r="R74" s="254"/>
      <c r="S74" s="254"/>
      <c r="T74" s="254"/>
      <c r="U74" s="254"/>
      <c r="V74" s="254"/>
      <c r="W74" s="254"/>
      <c r="X74" s="254"/>
      <c r="Y74" s="254"/>
      <c r="Z74" s="254"/>
      <c r="AA74" s="254"/>
      <c r="AB74" s="254"/>
      <c r="AC74" s="254"/>
      <c r="AD74" s="254"/>
      <c r="AE74" s="254"/>
      <c r="AF74" s="254"/>
      <c r="AG74" s="250">
        <f>'05 - SO 02 - Zastřešení n...'!J34</f>
        <v>0</v>
      </c>
      <c r="AH74" s="251"/>
      <c r="AI74" s="251"/>
      <c r="AJ74" s="251"/>
      <c r="AK74" s="251"/>
      <c r="AL74" s="251"/>
      <c r="AM74" s="251"/>
      <c r="AN74" s="250">
        <f t="shared" si="0"/>
        <v>0</v>
      </c>
      <c r="AO74" s="251"/>
      <c r="AP74" s="251"/>
      <c r="AQ74" s="93" t="s">
        <v>82</v>
      </c>
      <c r="AR74" s="94"/>
      <c r="AS74" s="95">
        <v>0</v>
      </c>
      <c r="AT74" s="96">
        <f t="shared" si="1"/>
        <v>0</v>
      </c>
      <c r="AU74" s="97">
        <f>'05 - SO 02 - Zastřešení n...'!P93</f>
        <v>0</v>
      </c>
      <c r="AV74" s="96">
        <f>'05 - SO 02 - Zastřešení n...'!J37</f>
        <v>0</v>
      </c>
      <c r="AW74" s="96">
        <f>'05 - SO 02 - Zastřešení n...'!J38</f>
        <v>0</v>
      </c>
      <c r="AX74" s="96">
        <f>'05 - SO 02 - Zastřešení n...'!J39</f>
        <v>0</v>
      </c>
      <c r="AY74" s="96">
        <f>'05 - SO 02 - Zastřešení n...'!J40</f>
        <v>0</v>
      </c>
      <c r="AZ74" s="96">
        <f>'05 - SO 02 - Zastřešení n...'!F37</f>
        <v>0</v>
      </c>
      <c r="BA74" s="96">
        <f>'05 - SO 02 - Zastřešení n...'!F38</f>
        <v>0</v>
      </c>
      <c r="BB74" s="96">
        <f>'05 - SO 02 - Zastřešení n...'!F39</f>
        <v>0</v>
      </c>
      <c r="BC74" s="96">
        <f>'05 - SO 02 - Zastřešení n...'!F40</f>
        <v>0</v>
      </c>
      <c r="BD74" s="98">
        <f>'05 - SO 02 - Zastřešení n...'!F41</f>
        <v>0</v>
      </c>
      <c r="BT74" s="99" t="s">
        <v>99</v>
      </c>
      <c r="BV74" s="99" t="s">
        <v>72</v>
      </c>
      <c r="BW74" s="99" t="s">
        <v>136</v>
      </c>
      <c r="BX74" s="99" t="s">
        <v>124</v>
      </c>
      <c r="CL74" s="99" t="s">
        <v>1</v>
      </c>
    </row>
    <row r="75" spans="1:90" s="6" customFormat="1" ht="16.5" customHeight="1" x14ac:dyDescent="0.15">
      <c r="A75" s="100" t="s">
        <v>84</v>
      </c>
      <c r="B75" s="91"/>
      <c r="C75" s="92"/>
      <c r="D75" s="92"/>
      <c r="E75" s="92"/>
      <c r="F75" s="92"/>
      <c r="G75" s="254" t="s">
        <v>137</v>
      </c>
      <c r="H75" s="254"/>
      <c r="I75" s="254"/>
      <c r="J75" s="254"/>
      <c r="K75" s="254"/>
      <c r="L75" s="92"/>
      <c r="M75" s="254" t="s">
        <v>138</v>
      </c>
      <c r="N75" s="254"/>
      <c r="O75" s="254"/>
      <c r="P75" s="254"/>
      <c r="Q75" s="254"/>
      <c r="R75" s="254"/>
      <c r="S75" s="254"/>
      <c r="T75" s="254"/>
      <c r="U75" s="254"/>
      <c r="V75" s="254"/>
      <c r="W75" s="254"/>
      <c r="X75" s="254"/>
      <c r="Y75" s="254"/>
      <c r="Z75" s="254"/>
      <c r="AA75" s="254"/>
      <c r="AB75" s="254"/>
      <c r="AC75" s="254"/>
      <c r="AD75" s="254"/>
      <c r="AE75" s="254"/>
      <c r="AF75" s="254"/>
      <c r="AG75" s="250">
        <f>'06 - SO 03 - prodloužení ...'!J34</f>
        <v>0</v>
      </c>
      <c r="AH75" s="251"/>
      <c r="AI75" s="251"/>
      <c r="AJ75" s="251"/>
      <c r="AK75" s="251"/>
      <c r="AL75" s="251"/>
      <c r="AM75" s="251"/>
      <c r="AN75" s="250">
        <f t="shared" si="0"/>
        <v>0</v>
      </c>
      <c r="AO75" s="251"/>
      <c r="AP75" s="251"/>
      <c r="AQ75" s="93" t="s">
        <v>82</v>
      </c>
      <c r="AR75" s="94"/>
      <c r="AS75" s="95">
        <v>0</v>
      </c>
      <c r="AT75" s="96">
        <f t="shared" si="1"/>
        <v>0</v>
      </c>
      <c r="AU75" s="97">
        <f>'06 - SO 03 - prodloužení ...'!P94</f>
        <v>0</v>
      </c>
      <c r="AV75" s="96">
        <f>'06 - SO 03 - prodloužení ...'!J37</f>
        <v>0</v>
      </c>
      <c r="AW75" s="96">
        <f>'06 - SO 03 - prodloužení ...'!J38</f>
        <v>0</v>
      </c>
      <c r="AX75" s="96">
        <f>'06 - SO 03 - prodloužení ...'!J39</f>
        <v>0</v>
      </c>
      <c r="AY75" s="96">
        <f>'06 - SO 03 - prodloužení ...'!J40</f>
        <v>0</v>
      </c>
      <c r="AZ75" s="96">
        <f>'06 - SO 03 - prodloužení ...'!F37</f>
        <v>0</v>
      </c>
      <c r="BA75" s="96">
        <f>'06 - SO 03 - prodloužení ...'!F38</f>
        <v>0</v>
      </c>
      <c r="BB75" s="96">
        <f>'06 - SO 03 - prodloužení ...'!F39</f>
        <v>0</v>
      </c>
      <c r="BC75" s="96">
        <f>'06 - SO 03 - prodloužení ...'!F40</f>
        <v>0</v>
      </c>
      <c r="BD75" s="98">
        <f>'06 - SO 03 - prodloužení ...'!F41</f>
        <v>0</v>
      </c>
      <c r="BT75" s="99" t="s">
        <v>99</v>
      </c>
      <c r="BV75" s="99" t="s">
        <v>72</v>
      </c>
      <c r="BW75" s="99" t="s">
        <v>139</v>
      </c>
      <c r="BX75" s="99" t="s">
        <v>124</v>
      </c>
      <c r="CL75" s="99" t="s">
        <v>1</v>
      </c>
    </row>
    <row r="76" spans="1:90" s="6" customFormat="1" ht="38.25" customHeight="1" x14ac:dyDescent="0.15">
      <c r="A76" s="100" t="s">
        <v>84</v>
      </c>
      <c r="B76" s="91"/>
      <c r="C76" s="92"/>
      <c r="D76" s="92"/>
      <c r="E76" s="92"/>
      <c r="F76" s="254" t="s">
        <v>140</v>
      </c>
      <c r="G76" s="254"/>
      <c r="H76" s="254"/>
      <c r="I76" s="254"/>
      <c r="J76" s="254"/>
      <c r="K76" s="92"/>
      <c r="L76" s="254" t="s">
        <v>141</v>
      </c>
      <c r="M76" s="254"/>
      <c r="N76" s="254"/>
      <c r="O76" s="254"/>
      <c r="P76" s="254"/>
      <c r="Q76" s="254"/>
      <c r="R76" s="254"/>
      <c r="S76" s="254"/>
      <c r="T76" s="254"/>
      <c r="U76" s="254"/>
      <c r="V76" s="254"/>
      <c r="W76" s="254"/>
      <c r="X76" s="254"/>
      <c r="Y76" s="254"/>
      <c r="Z76" s="254"/>
      <c r="AA76" s="254"/>
      <c r="AB76" s="254"/>
      <c r="AC76" s="254"/>
      <c r="AD76" s="254"/>
      <c r="AE76" s="254"/>
      <c r="AF76" s="254"/>
      <c r="AG76" s="250">
        <f>'D1.4h - Technika prostřed...'!J34</f>
        <v>0</v>
      </c>
      <c r="AH76" s="251"/>
      <c r="AI76" s="251"/>
      <c r="AJ76" s="251"/>
      <c r="AK76" s="251"/>
      <c r="AL76" s="251"/>
      <c r="AM76" s="251"/>
      <c r="AN76" s="250">
        <f t="shared" si="0"/>
        <v>0</v>
      </c>
      <c r="AO76" s="251"/>
      <c r="AP76" s="251"/>
      <c r="AQ76" s="93" t="s">
        <v>82</v>
      </c>
      <c r="AR76" s="94"/>
      <c r="AS76" s="95">
        <v>0</v>
      </c>
      <c r="AT76" s="96">
        <f t="shared" si="1"/>
        <v>0</v>
      </c>
      <c r="AU76" s="97">
        <f>'D1.4h - Technika prostřed...'!P99</f>
        <v>0</v>
      </c>
      <c r="AV76" s="96">
        <f>'D1.4h - Technika prostřed...'!J37</f>
        <v>0</v>
      </c>
      <c r="AW76" s="96">
        <f>'D1.4h - Technika prostřed...'!J38</f>
        <v>0</v>
      </c>
      <c r="AX76" s="96">
        <f>'D1.4h - Technika prostřed...'!J39</f>
        <v>0</v>
      </c>
      <c r="AY76" s="96">
        <f>'D1.4h - Technika prostřed...'!J40</f>
        <v>0</v>
      </c>
      <c r="AZ76" s="96">
        <f>'D1.4h - Technika prostřed...'!F37</f>
        <v>0</v>
      </c>
      <c r="BA76" s="96">
        <f>'D1.4h - Technika prostřed...'!F38</f>
        <v>0</v>
      </c>
      <c r="BB76" s="96">
        <f>'D1.4h - Technika prostřed...'!F39</f>
        <v>0</v>
      </c>
      <c r="BC76" s="96">
        <f>'D1.4h - Technika prostřed...'!F40</f>
        <v>0</v>
      </c>
      <c r="BD76" s="98">
        <f>'D1.4h - Technika prostřed...'!F41</f>
        <v>0</v>
      </c>
      <c r="BT76" s="99" t="s">
        <v>87</v>
      </c>
      <c r="BV76" s="99" t="s">
        <v>72</v>
      </c>
      <c r="BW76" s="99" t="s">
        <v>142</v>
      </c>
      <c r="BX76" s="99" t="s">
        <v>83</v>
      </c>
      <c r="CL76" s="99" t="s">
        <v>1</v>
      </c>
    </row>
    <row r="77" spans="1:90" s="6" customFormat="1" ht="16.5" customHeight="1" x14ac:dyDescent="0.15">
      <c r="B77" s="91"/>
      <c r="C77" s="92"/>
      <c r="D77" s="92"/>
      <c r="E77" s="254" t="s">
        <v>143</v>
      </c>
      <c r="F77" s="254"/>
      <c r="G77" s="254"/>
      <c r="H77" s="254"/>
      <c r="I77" s="254"/>
      <c r="J77" s="92"/>
      <c r="K77" s="254" t="s">
        <v>144</v>
      </c>
      <c r="L77" s="254"/>
      <c r="M77" s="254"/>
      <c r="N77" s="254"/>
      <c r="O77" s="254"/>
      <c r="P77" s="254"/>
      <c r="Q77" s="254"/>
      <c r="R77" s="254"/>
      <c r="S77" s="254"/>
      <c r="T77" s="254"/>
      <c r="U77" s="254"/>
      <c r="V77" s="254"/>
      <c r="W77" s="254"/>
      <c r="X77" s="254"/>
      <c r="Y77" s="254"/>
      <c r="Z77" s="254"/>
      <c r="AA77" s="254"/>
      <c r="AB77" s="254"/>
      <c r="AC77" s="254"/>
      <c r="AD77" s="254"/>
      <c r="AE77" s="254"/>
      <c r="AF77" s="254"/>
      <c r="AG77" s="256">
        <f>ROUND(AG78+AG79+AG83+AG84+SUM(AG87:AG93)+AG97+AG100+AG101,2)</f>
        <v>0</v>
      </c>
      <c r="AH77" s="251"/>
      <c r="AI77" s="251"/>
      <c r="AJ77" s="251"/>
      <c r="AK77" s="251"/>
      <c r="AL77" s="251"/>
      <c r="AM77" s="251"/>
      <c r="AN77" s="250">
        <f t="shared" si="0"/>
        <v>0</v>
      </c>
      <c r="AO77" s="251"/>
      <c r="AP77" s="251"/>
      <c r="AQ77" s="93" t="s">
        <v>82</v>
      </c>
      <c r="AR77" s="94"/>
      <c r="AS77" s="95">
        <f>ROUND(AS78+AS79+AS83+AS84+SUM(AS87:AS93)+AS97+AS100+AS101,2)</f>
        <v>0</v>
      </c>
      <c r="AT77" s="96">
        <f t="shared" si="1"/>
        <v>0</v>
      </c>
      <c r="AU77" s="97">
        <f>ROUND(AU78+AU79+AU83+AU84+SUM(AU87:AU93)+AU97+AU100+AU101,5)</f>
        <v>0</v>
      </c>
      <c r="AV77" s="96">
        <f>ROUND(AZ77*L29,2)</f>
        <v>0</v>
      </c>
      <c r="AW77" s="96">
        <f>ROUND(BA77*L30,2)</f>
        <v>0</v>
      </c>
      <c r="AX77" s="96">
        <f>ROUND(BB77*L29,2)</f>
        <v>0</v>
      </c>
      <c r="AY77" s="96">
        <f>ROUND(BC77*L30,2)</f>
        <v>0</v>
      </c>
      <c r="AZ77" s="96">
        <f>ROUND(AZ78+AZ79+AZ83+AZ84+SUM(AZ87:AZ93)+AZ97+AZ100+AZ101,2)</f>
        <v>0</v>
      </c>
      <c r="BA77" s="96">
        <f>ROUND(BA78+BA79+BA83+BA84+SUM(BA87:BA93)+BA97+BA100+BA101,2)</f>
        <v>0</v>
      </c>
      <c r="BB77" s="96">
        <f>ROUND(BB78+BB79+BB83+BB84+SUM(BB87:BB93)+BB97+BB100+BB101,2)</f>
        <v>0</v>
      </c>
      <c r="BC77" s="96">
        <f>ROUND(BC78+BC79+BC83+BC84+SUM(BC87:BC93)+BC97+BC100+BC101,2)</f>
        <v>0</v>
      </c>
      <c r="BD77" s="98">
        <f>ROUND(BD78+BD79+BD83+BD84+SUM(BD87:BD93)+BD97+BD100+BD101,2)</f>
        <v>0</v>
      </c>
      <c r="BS77" s="99" t="s">
        <v>69</v>
      </c>
      <c r="BT77" s="99" t="s">
        <v>79</v>
      </c>
      <c r="BU77" s="99" t="s">
        <v>71</v>
      </c>
      <c r="BV77" s="99" t="s">
        <v>72</v>
      </c>
      <c r="BW77" s="99" t="s">
        <v>145</v>
      </c>
      <c r="BX77" s="99" t="s">
        <v>78</v>
      </c>
      <c r="CL77" s="99" t="s">
        <v>18</v>
      </c>
    </row>
    <row r="78" spans="1:90" s="6" customFormat="1" ht="38.25" customHeight="1" x14ac:dyDescent="0.15">
      <c r="A78" s="100" t="s">
        <v>84</v>
      </c>
      <c r="B78" s="91"/>
      <c r="C78" s="92"/>
      <c r="D78" s="92"/>
      <c r="E78" s="92"/>
      <c r="F78" s="254" t="s">
        <v>143</v>
      </c>
      <c r="G78" s="254"/>
      <c r="H78" s="254"/>
      <c r="I78" s="254"/>
      <c r="J78" s="254"/>
      <c r="K78" s="92"/>
      <c r="L78" s="254" t="s">
        <v>146</v>
      </c>
      <c r="M78" s="254"/>
      <c r="N78" s="254"/>
      <c r="O78" s="254"/>
      <c r="P78" s="254"/>
      <c r="Q78" s="254"/>
      <c r="R78" s="254"/>
      <c r="S78" s="254"/>
      <c r="T78" s="254"/>
      <c r="U78" s="254"/>
      <c r="V78" s="254"/>
      <c r="W78" s="254"/>
      <c r="X78" s="254"/>
      <c r="Y78" s="254"/>
      <c r="Z78" s="254"/>
      <c r="AA78" s="254"/>
      <c r="AB78" s="254"/>
      <c r="AC78" s="254"/>
      <c r="AD78" s="254"/>
      <c r="AE78" s="254"/>
      <c r="AF78" s="254"/>
      <c r="AG78" s="250">
        <f>'IO01 - Objekty pozemních ...'!J34</f>
        <v>0</v>
      </c>
      <c r="AH78" s="251"/>
      <c r="AI78" s="251"/>
      <c r="AJ78" s="251"/>
      <c r="AK78" s="251"/>
      <c r="AL78" s="251"/>
      <c r="AM78" s="251"/>
      <c r="AN78" s="250">
        <f t="shared" si="0"/>
        <v>0</v>
      </c>
      <c r="AO78" s="251"/>
      <c r="AP78" s="251"/>
      <c r="AQ78" s="93" t="s">
        <v>82</v>
      </c>
      <c r="AR78" s="94"/>
      <c r="AS78" s="95">
        <v>0</v>
      </c>
      <c r="AT78" s="96">
        <f t="shared" si="1"/>
        <v>0</v>
      </c>
      <c r="AU78" s="97">
        <f>'IO01 - Objekty pozemních ...'!P103</f>
        <v>0</v>
      </c>
      <c r="AV78" s="96">
        <f>'IO01 - Objekty pozemních ...'!J37</f>
        <v>0</v>
      </c>
      <c r="AW78" s="96">
        <f>'IO01 - Objekty pozemních ...'!J38</f>
        <v>0</v>
      </c>
      <c r="AX78" s="96">
        <f>'IO01 - Objekty pozemních ...'!J39</f>
        <v>0</v>
      </c>
      <c r="AY78" s="96">
        <f>'IO01 - Objekty pozemních ...'!J40</f>
        <v>0</v>
      </c>
      <c r="AZ78" s="96">
        <f>'IO01 - Objekty pozemních ...'!F37</f>
        <v>0</v>
      </c>
      <c r="BA78" s="96">
        <f>'IO01 - Objekty pozemních ...'!F38</f>
        <v>0</v>
      </c>
      <c r="BB78" s="96">
        <f>'IO01 - Objekty pozemních ...'!F39</f>
        <v>0</v>
      </c>
      <c r="BC78" s="96">
        <f>'IO01 - Objekty pozemních ...'!F40</f>
        <v>0</v>
      </c>
      <c r="BD78" s="98">
        <f>'IO01 - Objekty pozemních ...'!F41</f>
        <v>0</v>
      </c>
      <c r="BT78" s="99" t="s">
        <v>87</v>
      </c>
      <c r="BV78" s="99" t="s">
        <v>72</v>
      </c>
      <c r="BW78" s="99" t="s">
        <v>147</v>
      </c>
      <c r="BX78" s="99" t="s">
        <v>145</v>
      </c>
      <c r="CL78" s="99" t="s">
        <v>1</v>
      </c>
    </row>
    <row r="79" spans="1:90" s="6" customFormat="1" ht="25.5" customHeight="1" x14ac:dyDescent="0.15">
      <c r="B79" s="91"/>
      <c r="C79" s="92"/>
      <c r="D79" s="92"/>
      <c r="E79" s="92"/>
      <c r="F79" s="254" t="s">
        <v>148</v>
      </c>
      <c r="G79" s="254"/>
      <c r="H79" s="254"/>
      <c r="I79" s="254"/>
      <c r="J79" s="254"/>
      <c r="K79" s="92"/>
      <c r="L79" s="254" t="s">
        <v>149</v>
      </c>
      <c r="M79" s="254"/>
      <c r="N79" s="254"/>
      <c r="O79" s="254"/>
      <c r="P79" s="254"/>
      <c r="Q79" s="254"/>
      <c r="R79" s="254"/>
      <c r="S79" s="254"/>
      <c r="T79" s="254"/>
      <c r="U79" s="254"/>
      <c r="V79" s="254"/>
      <c r="W79" s="254"/>
      <c r="X79" s="254"/>
      <c r="Y79" s="254"/>
      <c r="Z79" s="254"/>
      <c r="AA79" s="254"/>
      <c r="AB79" s="254"/>
      <c r="AC79" s="254"/>
      <c r="AD79" s="254"/>
      <c r="AE79" s="254"/>
      <c r="AF79" s="254"/>
      <c r="AG79" s="256">
        <f>ROUND(SUM(AG80:AG82),2)</f>
        <v>0</v>
      </c>
      <c r="AH79" s="251"/>
      <c r="AI79" s="251"/>
      <c r="AJ79" s="251"/>
      <c r="AK79" s="251"/>
      <c r="AL79" s="251"/>
      <c r="AM79" s="251"/>
      <c r="AN79" s="250">
        <f t="shared" si="0"/>
        <v>0</v>
      </c>
      <c r="AO79" s="251"/>
      <c r="AP79" s="251"/>
      <c r="AQ79" s="93" t="s">
        <v>82</v>
      </c>
      <c r="AR79" s="94"/>
      <c r="AS79" s="95">
        <f>ROUND(SUM(AS80:AS82),2)</f>
        <v>0</v>
      </c>
      <c r="AT79" s="96">
        <f t="shared" si="1"/>
        <v>0</v>
      </c>
      <c r="AU79" s="97">
        <f>ROUND(SUM(AU80:AU82),5)</f>
        <v>0</v>
      </c>
      <c r="AV79" s="96">
        <f>ROUND(AZ79*L29,2)</f>
        <v>0</v>
      </c>
      <c r="AW79" s="96">
        <f>ROUND(BA79*L30,2)</f>
        <v>0</v>
      </c>
      <c r="AX79" s="96">
        <f>ROUND(BB79*L29,2)</f>
        <v>0</v>
      </c>
      <c r="AY79" s="96">
        <f>ROUND(BC79*L30,2)</f>
        <v>0</v>
      </c>
      <c r="AZ79" s="96">
        <f>ROUND(SUM(AZ80:AZ82),2)</f>
        <v>0</v>
      </c>
      <c r="BA79" s="96">
        <f>ROUND(SUM(BA80:BA82),2)</f>
        <v>0</v>
      </c>
      <c r="BB79" s="96">
        <f>ROUND(SUM(BB80:BB82),2)</f>
        <v>0</v>
      </c>
      <c r="BC79" s="96">
        <f>ROUND(SUM(BC80:BC82),2)</f>
        <v>0</v>
      </c>
      <c r="BD79" s="98">
        <f>ROUND(SUM(BD80:BD82),2)</f>
        <v>0</v>
      </c>
      <c r="BS79" s="99" t="s">
        <v>69</v>
      </c>
      <c r="BT79" s="99" t="s">
        <v>87</v>
      </c>
      <c r="BU79" s="99" t="s">
        <v>71</v>
      </c>
      <c r="BV79" s="99" t="s">
        <v>72</v>
      </c>
      <c r="BW79" s="99" t="s">
        <v>150</v>
      </c>
      <c r="BX79" s="99" t="s">
        <v>145</v>
      </c>
      <c r="CL79" s="99" t="s">
        <v>18</v>
      </c>
    </row>
    <row r="80" spans="1:90" s="6" customFormat="1" ht="16.5" customHeight="1" x14ac:dyDescent="0.15">
      <c r="A80" s="100" t="s">
        <v>84</v>
      </c>
      <c r="B80" s="91"/>
      <c r="C80" s="92"/>
      <c r="D80" s="92"/>
      <c r="E80" s="92"/>
      <c r="F80" s="92"/>
      <c r="G80" s="254" t="s">
        <v>151</v>
      </c>
      <c r="H80" s="254"/>
      <c r="I80" s="254"/>
      <c r="J80" s="254"/>
      <c r="K80" s="254"/>
      <c r="L80" s="92"/>
      <c r="M80" s="254" t="s">
        <v>152</v>
      </c>
      <c r="N80" s="254"/>
      <c r="O80" s="254"/>
      <c r="P80" s="254"/>
      <c r="Q80" s="254"/>
      <c r="R80" s="254"/>
      <c r="S80" s="254"/>
      <c r="T80" s="254"/>
      <c r="U80" s="254"/>
      <c r="V80" s="254"/>
      <c r="W80" s="254"/>
      <c r="X80" s="254"/>
      <c r="Y80" s="254"/>
      <c r="Z80" s="254"/>
      <c r="AA80" s="254"/>
      <c r="AB80" s="254"/>
      <c r="AC80" s="254"/>
      <c r="AD80" s="254"/>
      <c r="AE80" s="254"/>
      <c r="AF80" s="254"/>
      <c r="AG80" s="250">
        <f>'03.1-3 - OZ č.1-3'!J34</f>
        <v>0</v>
      </c>
      <c r="AH80" s="251"/>
      <c r="AI80" s="251"/>
      <c r="AJ80" s="251"/>
      <c r="AK80" s="251"/>
      <c r="AL80" s="251"/>
      <c r="AM80" s="251"/>
      <c r="AN80" s="250">
        <f t="shared" si="0"/>
        <v>0</v>
      </c>
      <c r="AO80" s="251"/>
      <c r="AP80" s="251"/>
      <c r="AQ80" s="93" t="s">
        <v>82</v>
      </c>
      <c r="AR80" s="94"/>
      <c r="AS80" s="95">
        <v>0</v>
      </c>
      <c r="AT80" s="96">
        <f t="shared" si="1"/>
        <v>0</v>
      </c>
      <c r="AU80" s="97">
        <f>'03.1-3 - OZ č.1-3'!P96</f>
        <v>0</v>
      </c>
      <c r="AV80" s="96">
        <f>'03.1-3 - OZ č.1-3'!J37</f>
        <v>0</v>
      </c>
      <c r="AW80" s="96">
        <f>'03.1-3 - OZ č.1-3'!J38</f>
        <v>0</v>
      </c>
      <c r="AX80" s="96">
        <f>'03.1-3 - OZ č.1-3'!J39</f>
        <v>0</v>
      </c>
      <c r="AY80" s="96">
        <f>'03.1-3 - OZ č.1-3'!J40</f>
        <v>0</v>
      </c>
      <c r="AZ80" s="96">
        <f>'03.1-3 - OZ č.1-3'!F37</f>
        <v>0</v>
      </c>
      <c r="BA80" s="96">
        <f>'03.1-3 - OZ č.1-3'!F38</f>
        <v>0</v>
      </c>
      <c r="BB80" s="96">
        <f>'03.1-3 - OZ č.1-3'!F39</f>
        <v>0</v>
      </c>
      <c r="BC80" s="96">
        <f>'03.1-3 - OZ č.1-3'!F40</f>
        <v>0</v>
      </c>
      <c r="BD80" s="98">
        <f>'03.1-3 - OZ č.1-3'!F41</f>
        <v>0</v>
      </c>
      <c r="BT80" s="99" t="s">
        <v>99</v>
      </c>
      <c r="BV80" s="99" t="s">
        <v>72</v>
      </c>
      <c r="BW80" s="99" t="s">
        <v>153</v>
      </c>
      <c r="BX80" s="99" t="s">
        <v>150</v>
      </c>
      <c r="CL80" s="99" t="s">
        <v>1</v>
      </c>
    </row>
    <row r="81" spans="1:90" s="6" customFormat="1" ht="16.5" customHeight="1" x14ac:dyDescent="0.15">
      <c r="A81" s="100" t="s">
        <v>84</v>
      </c>
      <c r="B81" s="91"/>
      <c r="C81" s="92"/>
      <c r="D81" s="92"/>
      <c r="E81" s="92"/>
      <c r="F81" s="92"/>
      <c r="G81" s="254" t="s">
        <v>154</v>
      </c>
      <c r="H81" s="254"/>
      <c r="I81" s="254"/>
      <c r="J81" s="254"/>
      <c r="K81" s="254"/>
      <c r="L81" s="92"/>
      <c r="M81" s="254" t="s">
        <v>155</v>
      </c>
      <c r="N81" s="254"/>
      <c r="O81" s="254"/>
      <c r="P81" s="254"/>
      <c r="Q81" s="254"/>
      <c r="R81" s="254"/>
      <c r="S81" s="254"/>
      <c r="T81" s="254"/>
      <c r="U81" s="254"/>
      <c r="V81" s="254"/>
      <c r="W81" s="254"/>
      <c r="X81" s="254"/>
      <c r="Y81" s="254"/>
      <c r="Z81" s="254"/>
      <c r="AA81" s="254"/>
      <c r="AB81" s="254"/>
      <c r="AC81" s="254"/>
      <c r="AD81" s="254"/>
      <c r="AE81" s="254"/>
      <c r="AF81" s="254"/>
      <c r="AG81" s="250">
        <f>'03.4 - OZ č.4'!J34</f>
        <v>0</v>
      </c>
      <c r="AH81" s="251"/>
      <c r="AI81" s="251"/>
      <c r="AJ81" s="251"/>
      <c r="AK81" s="251"/>
      <c r="AL81" s="251"/>
      <c r="AM81" s="251"/>
      <c r="AN81" s="250">
        <f t="shared" si="0"/>
        <v>0</v>
      </c>
      <c r="AO81" s="251"/>
      <c r="AP81" s="251"/>
      <c r="AQ81" s="93" t="s">
        <v>82</v>
      </c>
      <c r="AR81" s="94"/>
      <c r="AS81" s="95">
        <v>0</v>
      </c>
      <c r="AT81" s="96">
        <f t="shared" si="1"/>
        <v>0</v>
      </c>
      <c r="AU81" s="97">
        <f>'03.4 - OZ č.4'!P97</f>
        <v>0</v>
      </c>
      <c r="AV81" s="96">
        <f>'03.4 - OZ č.4'!J37</f>
        <v>0</v>
      </c>
      <c r="AW81" s="96">
        <f>'03.4 - OZ č.4'!J38</f>
        <v>0</v>
      </c>
      <c r="AX81" s="96">
        <f>'03.4 - OZ č.4'!J39</f>
        <v>0</v>
      </c>
      <c r="AY81" s="96">
        <f>'03.4 - OZ č.4'!J40</f>
        <v>0</v>
      </c>
      <c r="AZ81" s="96">
        <f>'03.4 - OZ č.4'!F37</f>
        <v>0</v>
      </c>
      <c r="BA81" s="96">
        <f>'03.4 - OZ č.4'!F38</f>
        <v>0</v>
      </c>
      <c r="BB81" s="96">
        <f>'03.4 - OZ č.4'!F39</f>
        <v>0</v>
      </c>
      <c r="BC81" s="96">
        <f>'03.4 - OZ č.4'!F40</f>
        <v>0</v>
      </c>
      <c r="BD81" s="98">
        <f>'03.4 - OZ č.4'!F41</f>
        <v>0</v>
      </c>
      <c r="BT81" s="99" t="s">
        <v>99</v>
      </c>
      <c r="BV81" s="99" t="s">
        <v>72</v>
      </c>
      <c r="BW81" s="99" t="s">
        <v>156</v>
      </c>
      <c r="BX81" s="99" t="s">
        <v>150</v>
      </c>
      <c r="CL81" s="99" t="s">
        <v>1</v>
      </c>
    </row>
    <row r="82" spans="1:90" s="6" customFormat="1" ht="25.5" customHeight="1" x14ac:dyDescent="0.15">
      <c r="A82" s="100" t="s">
        <v>84</v>
      </c>
      <c r="B82" s="91"/>
      <c r="C82" s="92"/>
      <c r="D82" s="92"/>
      <c r="E82" s="92"/>
      <c r="F82" s="92"/>
      <c r="G82" s="254" t="s">
        <v>157</v>
      </c>
      <c r="H82" s="254"/>
      <c r="I82" s="254"/>
      <c r="J82" s="254"/>
      <c r="K82" s="254"/>
      <c r="L82" s="92"/>
      <c r="M82" s="254" t="s">
        <v>158</v>
      </c>
      <c r="N82" s="254"/>
      <c r="O82" s="254"/>
      <c r="P82" s="254"/>
      <c r="Q82" s="254"/>
      <c r="R82" s="254"/>
      <c r="S82" s="254"/>
      <c r="T82" s="254"/>
      <c r="U82" s="254"/>
      <c r="V82" s="254"/>
      <c r="W82" s="254"/>
      <c r="X82" s="254"/>
      <c r="Y82" s="254"/>
      <c r="Z82" s="254"/>
      <c r="AA82" s="254"/>
      <c r="AB82" s="254"/>
      <c r="AC82" s="254"/>
      <c r="AD82" s="254"/>
      <c r="AE82" s="254"/>
      <c r="AF82" s="254"/>
      <c r="AG82" s="250">
        <f>'03.5 - Demolice opěrné zí...'!J34</f>
        <v>0</v>
      </c>
      <c r="AH82" s="251"/>
      <c r="AI82" s="251"/>
      <c r="AJ82" s="251"/>
      <c r="AK82" s="251"/>
      <c r="AL82" s="251"/>
      <c r="AM82" s="251"/>
      <c r="AN82" s="250">
        <f t="shared" si="0"/>
        <v>0</v>
      </c>
      <c r="AO82" s="251"/>
      <c r="AP82" s="251"/>
      <c r="AQ82" s="93" t="s">
        <v>82</v>
      </c>
      <c r="AR82" s="94"/>
      <c r="AS82" s="95">
        <v>0</v>
      </c>
      <c r="AT82" s="96">
        <f t="shared" si="1"/>
        <v>0</v>
      </c>
      <c r="AU82" s="97">
        <f>'03.5 - Demolice opěrné zí...'!P94</f>
        <v>0</v>
      </c>
      <c r="AV82" s="96">
        <f>'03.5 - Demolice opěrné zí...'!J37</f>
        <v>0</v>
      </c>
      <c r="AW82" s="96">
        <f>'03.5 - Demolice opěrné zí...'!J38</f>
        <v>0</v>
      </c>
      <c r="AX82" s="96">
        <f>'03.5 - Demolice opěrné zí...'!J39</f>
        <v>0</v>
      </c>
      <c r="AY82" s="96">
        <f>'03.5 - Demolice opěrné zí...'!J40</f>
        <v>0</v>
      </c>
      <c r="AZ82" s="96">
        <f>'03.5 - Demolice opěrné zí...'!F37</f>
        <v>0</v>
      </c>
      <c r="BA82" s="96">
        <f>'03.5 - Demolice opěrné zí...'!F38</f>
        <v>0</v>
      </c>
      <c r="BB82" s="96">
        <f>'03.5 - Demolice opěrné zí...'!F39</f>
        <v>0</v>
      </c>
      <c r="BC82" s="96">
        <f>'03.5 - Demolice opěrné zí...'!F40</f>
        <v>0</v>
      </c>
      <c r="BD82" s="98">
        <f>'03.5 - Demolice opěrné zí...'!F41</f>
        <v>0</v>
      </c>
      <c r="BT82" s="99" t="s">
        <v>99</v>
      </c>
      <c r="BV82" s="99" t="s">
        <v>72</v>
      </c>
      <c r="BW82" s="99" t="s">
        <v>159</v>
      </c>
      <c r="BX82" s="99" t="s">
        <v>150</v>
      </c>
      <c r="CL82" s="99" t="s">
        <v>1</v>
      </c>
    </row>
    <row r="83" spans="1:90" s="6" customFormat="1" ht="16.5" customHeight="1" x14ac:dyDescent="0.15">
      <c r="A83" s="100" t="s">
        <v>84</v>
      </c>
      <c r="B83" s="91"/>
      <c r="C83" s="92"/>
      <c r="D83" s="92"/>
      <c r="E83" s="92"/>
      <c r="F83" s="254" t="s">
        <v>160</v>
      </c>
      <c r="G83" s="254"/>
      <c r="H83" s="254"/>
      <c r="I83" s="254"/>
      <c r="J83" s="254"/>
      <c r="K83" s="92"/>
      <c r="L83" s="254" t="s">
        <v>161</v>
      </c>
      <c r="M83" s="254"/>
      <c r="N83" s="254"/>
      <c r="O83" s="254"/>
      <c r="P83" s="254"/>
      <c r="Q83" s="254"/>
      <c r="R83" s="254"/>
      <c r="S83" s="254"/>
      <c r="T83" s="254"/>
      <c r="U83" s="254"/>
      <c r="V83" s="254"/>
      <c r="W83" s="254"/>
      <c r="X83" s="254"/>
      <c r="Y83" s="254"/>
      <c r="Z83" s="254"/>
      <c r="AA83" s="254"/>
      <c r="AB83" s="254"/>
      <c r="AC83" s="254"/>
      <c r="AD83" s="254"/>
      <c r="AE83" s="254"/>
      <c r="AF83" s="254"/>
      <c r="AG83" s="250">
        <f>'IO04 - Sadové úpravy'!J34</f>
        <v>0</v>
      </c>
      <c r="AH83" s="251"/>
      <c r="AI83" s="251"/>
      <c r="AJ83" s="251"/>
      <c r="AK83" s="251"/>
      <c r="AL83" s="251"/>
      <c r="AM83" s="251"/>
      <c r="AN83" s="250">
        <f t="shared" si="0"/>
        <v>0</v>
      </c>
      <c r="AO83" s="251"/>
      <c r="AP83" s="251"/>
      <c r="AQ83" s="93" t="s">
        <v>82</v>
      </c>
      <c r="AR83" s="94"/>
      <c r="AS83" s="95">
        <v>0</v>
      </c>
      <c r="AT83" s="96">
        <f t="shared" si="1"/>
        <v>0</v>
      </c>
      <c r="AU83" s="97">
        <f>'IO04 - Sadové úpravy'!P94</f>
        <v>0</v>
      </c>
      <c r="AV83" s="96">
        <f>'IO04 - Sadové úpravy'!J37</f>
        <v>0</v>
      </c>
      <c r="AW83" s="96">
        <f>'IO04 - Sadové úpravy'!J38</f>
        <v>0</v>
      </c>
      <c r="AX83" s="96">
        <f>'IO04 - Sadové úpravy'!J39</f>
        <v>0</v>
      </c>
      <c r="AY83" s="96">
        <f>'IO04 - Sadové úpravy'!J40</f>
        <v>0</v>
      </c>
      <c r="AZ83" s="96">
        <f>'IO04 - Sadové úpravy'!F37</f>
        <v>0</v>
      </c>
      <c r="BA83" s="96">
        <f>'IO04 - Sadové úpravy'!F38</f>
        <v>0</v>
      </c>
      <c r="BB83" s="96">
        <f>'IO04 - Sadové úpravy'!F39</f>
        <v>0</v>
      </c>
      <c r="BC83" s="96">
        <f>'IO04 - Sadové úpravy'!F40</f>
        <v>0</v>
      </c>
      <c r="BD83" s="98">
        <f>'IO04 - Sadové úpravy'!F41</f>
        <v>0</v>
      </c>
      <c r="BT83" s="99" t="s">
        <v>87</v>
      </c>
      <c r="BV83" s="99" t="s">
        <v>72</v>
      </c>
      <c r="BW83" s="99" t="s">
        <v>162</v>
      </c>
      <c r="BX83" s="99" t="s">
        <v>145</v>
      </c>
      <c r="CL83" s="99" t="s">
        <v>1</v>
      </c>
    </row>
    <row r="84" spans="1:90" s="6" customFormat="1" ht="16.5" customHeight="1" x14ac:dyDescent="0.15">
      <c r="B84" s="91"/>
      <c r="C84" s="92"/>
      <c r="D84" s="92"/>
      <c r="E84" s="92"/>
      <c r="F84" s="254" t="s">
        <v>163</v>
      </c>
      <c r="G84" s="254"/>
      <c r="H84" s="254"/>
      <c r="I84" s="254"/>
      <c r="J84" s="254"/>
      <c r="K84" s="92"/>
      <c r="L84" s="254" t="s">
        <v>164</v>
      </c>
      <c r="M84" s="254"/>
      <c r="N84" s="254"/>
      <c r="O84" s="254"/>
      <c r="P84" s="254"/>
      <c r="Q84" s="254"/>
      <c r="R84" s="254"/>
      <c r="S84" s="254"/>
      <c r="T84" s="254"/>
      <c r="U84" s="254"/>
      <c r="V84" s="254"/>
      <c r="W84" s="254"/>
      <c r="X84" s="254"/>
      <c r="Y84" s="254"/>
      <c r="Z84" s="254"/>
      <c r="AA84" s="254"/>
      <c r="AB84" s="254"/>
      <c r="AC84" s="254"/>
      <c r="AD84" s="254"/>
      <c r="AE84" s="254"/>
      <c r="AF84" s="254"/>
      <c r="AG84" s="256">
        <f>ROUND(SUM(AG85:AG86),2)</f>
        <v>0</v>
      </c>
      <c r="AH84" s="251"/>
      <c r="AI84" s="251"/>
      <c r="AJ84" s="251"/>
      <c r="AK84" s="251"/>
      <c r="AL84" s="251"/>
      <c r="AM84" s="251"/>
      <c r="AN84" s="250">
        <f t="shared" si="0"/>
        <v>0</v>
      </c>
      <c r="AO84" s="251"/>
      <c r="AP84" s="251"/>
      <c r="AQ84" s="93" t="s">
        <v>82</v>
      </c>
      <c r="AR84" s="94"/>
      <c r="AS84" s="95">
        <f>ROUND(SUM(AS85:AS86),2)</f>
        <v>0</v>
      </c>
      <c r="AT84" s="96">
        <f t="shared" si="1"/>
        <v>0</v>
      </c>
      <c r="AU84" s="97">
        <f>ROUND(SUM(AU85:AU86),5)</f>
        <v>0</v>
      </c>
      <c r="AV84" s="96">
        <f>ROUND(AZ84*L29,2)</f>
        <v>0</v>
      </c>
      <c r="AW84" s="96">
        <f>ROUND(BA84*L30,2)</f>
        <v>0</v>
      </c>
      <c r="AX84" s="96">
        <f>ROUND(BB84*L29,2)</f>
        <v>0</v>
      </c>
      <c r="AY84" s="96">
        <f>ROUND(BC84*L30,2)</f>
        <v>0</v>
      </c>
      <c r="AZ84" s="96">
        <f>ROUND(SUM(AZ85:AZ86),2)</f>
        <v>0</v>
      </c>
      <c r="BA84" s="96">
        <f>ROUND(SUM(BA85:BA86),2)</f>
        <v>0</v>
      </c>
      <c r="BB84" s="96">
        <f>ROUND(SUM(BB85:BB86),2)</f>
        <v>0</v>
      </c>
      <c r="BC84" s="96">
        <f>ROUND(SUM(BC85:BC86),2)</f>
        <v>0</v>
      </c>
      <c r="BD84" s="98">
        <f>ROUND(SUM(BD85:BD86),2)</f>
        <v>0</v>
      </c>
      <c r="BS84" s="99" t="s">
        <v>69</v>
      </c>
      <c r="BT84" s="99" t="s">
        <v>87</v>
      </c>
      <c r="BU84" s="99" t="s">
        <v>71</v>
      </c>
      <c r="BV84" s="99" t="s">
        <v>72</v>
      </c>
      <c r="BW84" s="99" t="s">
        <v>165</v>
      </c>
      <c r="BX84" s="99" t="s">
        <v>145</v>
      </c>
      <c r="CL84" s="99" t="s">
        <v>1</v>
      </c>
    </row>
    <row r="85" spans="1:90" s="6" customFormat="1" ht="16.5" customHeight="1" x14ac:dyDescent="0.15">
      <c r="A85" s="100" t="s">
        <v>84</v>
      </c>
      <c r="B85" s="91"/>
      <c r="C85" s="92"/>
      <c r="D85" s="92"/>
      <c r="E85" s="92"/>
      <c r="F85" s="92"/>
      <c r="G85" s="254" t="s">
        <v>74</v>
      </c>
      <c r="H85" s="254"/>
      <c r="I85" s="254"/>
      <c r="J85" s="254"/>
      <c r="K85" s="254"/>
      <c r="L85" s="92"/>
      <c r="M85" s="254" t="s">
        <v>166</v>
      </c>
      <c r="N85" s="254"/>
      <c r="O85" s="254"/>
      <c r="P85" s="254"/>
      <c r="Q85" s="254"/>
      <c r="R85" s="254"/>
      <c r="S85" s="254"/>
      <c r="T85" s="254"/>
      <c r="U85" s="254"/>
      <c r="V85" s="254"/>
      <c r="W85" s="254"/>
      <c r="X85" s="254"/>
      <c r="Y85" s="254"/>
      <c r="Z85" s="254"/>
      <c r="AA85" s="254"/>
      <c r="AB85" s="254"/>
      <c r="AC85" s="254"/>
      <c r="AD85" s="254"/>
      <c r="AE85" s="254"/>
      <c r="AF85" s="254"/>
      <c r="AG85" s="250">
        <f>'01 - Přípojka NN pro term...'!J34</f>
        <v>0</v>
      </c>
      <c r="AH85" s="251"/>
      <c r="AI85" s="251"/>
      <c r="AJ85" s="251"/>
      <c r="AK85" s="251"/>
      <c r="AL85" s="251"/>
      <c r="AM85" s="251"/>
      <c r="AN85" s="250">
        <f t="shared" si="0"/>
        <v>0</v>
      </c>
      <c r="AO85" s="251"/>
      <c r="AP85" s="251"/>
      <c r="AQ85" s="93" t="s">
        <v>82</v>
      </c>
      <c r="AR85" s="94"/>
      <c r="AS85" s="95">
        <v>0</v>
      </c>
      <c r="AT85" s="96">
        <f t="shared" si="1"/>
        <v>0</v>
      </c>
      <c r="AU85" s="97">
        <f>'01 - Přípojka NN pro term...'!P93</f>
        <v>0</v>
      </c>
      <c r="AV85" s="96">
        <f>'01 - Přípojka NN pro term...'!J37</f>
        <v>0</v>
      </c>
      <c r="AW85" s="96">
        <f>'01 - Přípojka NN pro term...'!J38</f>
        <v>0</v>
      </c>
      <c r="AX85" s="96">
        <f>'01 - Přípojka NN pro term...'!J39</f>
        <v>0</v>
      </c>
      <c r="AY85" s="96">
        <f>'01 - Přípojka NN pro term...'!J40</f>
        <v>0</v>
      </c>
      <c r="AZ85" s="96">
        <f>'01 - Přípojka NN pro term...'!F37</f>
        <v>0</v>
      </c>
      <c r="BA85" s="96">
        <f>'01 - Přípojka NN pro term...'!F38</f>
        <v>0</v>
      </c>
      <c r="BB85" s="96">
        <f>'01 - Přípojka NN pro term...'!F39</f>
        <v>0</v>
      </c>
      <c r="BC85" s="96">
        <f>'01 - Přípojka NN pro term...'!F40</f>
        <v>0</v>
      </c>
      <c r="BD85" s="98">
        <f>'01 - Přípojka NN pro term...'!F41</f>
        <v>0</v>
      </c>
      <c r="BT85" s="99" t="s">
        <v>99</v>
      </c>
      <c r="BV85" s="99" t="s">
        <v>72</v>
      </c>
      <c r="BW85" s="99" t="s">
        <v>167</v>
      </c>
      <c r="BX85" s="99" t="s">
        <v>165</v>
      </c>
      <c r="CL85" s="99" t="s">
        <v>1</v>
      </c>
    </row>
    <row r="86" spans="1:90" s="6" customFormat="1" ht="25.5" customHeight="1" x14ac:dyDescent="0.15">
      <c r="A86" s="100" t="s">
        <v>84</v>
      </c>
      <c r="B86" s="91"/>
      <c r="C86" s="92"/>
      <c r="D86" s="92"/>
      <c r="E86" s="92"/>
      <c r="F86" s="92"/>
      <c r="G86" s="254" t="s">
        <v>101</v>
      </c>
      <c r="H86" s="254"/>
      <c r="I86" s="254"/>
      <c r="J86" s="254"/>
      <c r="K86" s="254"/>
      <c r="L86" s="92"/>
      <c r="M86" s="254" t="s">
        <v>168</v>
      </c>
      <c r="N86" s="254"/>
      <c r="O86" s="254"/>
      <c r="P86" s="254"/>
      <c r="Q86" s="254"/>
      <c r="R86" s="254"/>
      <c r="S86" s="254"/>
      <c r="T86" s="254"/>
      <c r="U86" s="254"/>
      <c r="V86" s="254"/>
      <c r="W86" s="254"/>
      <c r="X86" s="254"/>
      <c r="Y86" s="254"/>
      <c r="Z86" s="254"/>
      <c r="AA86" s="254"/>
      <c r="AB86" s="254"/>
      <c r="AC86" s="254"/>
      <c r="AD86" s="254"/>
      <c r="AE86" s="254"/>
      <c r="AF86" s="254"/>
      <c r="AG86" s="250">
        <f>'02 - Přípojka NN - smyčko...'!J34</f>
        <v>0</v>
      </c>
      <c r="AH86" s="251"/>
      <c r="AI86" s="251"/>
      <c r="AJ86" s="251"/>
      <c r="AK86" s="251"/>
      <c r="AL86" s="251"/>
      <c r="AM86" s="251"/>
      <c r="AN86" s="250">
        <f t="shared" ref="AN86:AN115" si="2">SUM(AG86,AT86)</f>
        <v>0</v>
      </c>
      <c r="AO86" s="251"/>
      <c r="AP86" s="251"/>
      <c r="AQ86" s="93" t="s">
        <v>82</v>
      </c>
      <c r="AR86" s="94"/>
      <c r="AS86" s="95">
        <v>0</v>
      </c>
      <c r="AT86" s="96">
        <f t="shared" ref="AT86:AT115" si="3">ROUND(SUM(AV86:AW86),2)</f>
        <v>0</v>
      </c>
      <c r="AU86" s="97">
        <f>'02 - Přípojka NN - smyčko...'!P97</f>
        <v>0</v>
      </c>
      <c r="AV86" s="96">
        <f>'02 - Přípojka NN - smyčko...'!J37</f>
        <v>0</v>
      </c>
      <c r="AW86" s="96">
        <f>'02 - Přípojka NN - smyčko...'!J38</f>
        <v>0</v>
      </c>
      <c r="AX86" s="96">
        <f>'02 - Přípojka NN - smyčko...'!J39</f>
        <v>0</v>
      </c>
      <c r="AY86" s="96">
        <f>'02 - Přípojka NN - smyčko...'!J40</f>
        <v>0</v>
      </c>
      <c r="AZ86" s="96">
        <f>'02 - Přípojka NN - smyčko...'!F37</f>
        <v>0</v>
      </c>
      <c r="BA86" s="96">
        <f>'02 - Přípojka NN - smyčko...'!F38</f>
        <v>0</v>
      </c>
      <c r="BB86" s="96">
        <f>'02 - Přípojka NN - smyčko...'!F39</f>
        <v>0</v>
      </c>
      <c r="BC86" s="96">
        <f>'02 - Přípojka NN - smyčko...'!F40</f>
        <v>0</v>
      </c>
      <c r="BD86" s="98">
        <f>'02 - Přípojka NN - smyčko...'!F41</f>
        <v>0</v>
      </c>
      <c r="BT86" s="99" t="s">
        <v>99</v>
      </c>
      <c r="BV86" s="99" t="s">
        <v>72</v>
      </c>
      <c r="BW86" s="99" t="s">
        <v>169</v>
      </c>
      <c r="BX86" s="99" t="s">
        <v>165</v>
      </c>
      <c r="CL86" s="99" t="s">
        <v>1</v>
      </c>
    </row>
    <row r="87" spans="1:90" s="6" customFormat="1" ht="16.5" customHeight="1" x14ac:dyDescent="0.15">
      <c r="A87" s="100" t="s">
        <v>84</v>
      </c>
      <c r="B87" s="91"/>
      <c r="C87" s="92"/>
      <c r="D87" s="92"/>
      <c r="E87" s="92"/>
      <c r="F87" s="254" t="s">
        <v>170</v>
      </c>
      <c r="G87" s="254"/>
      <c r="H87" s="254"/>
      <c r="I87" s="254"/>
      <c r="J87" s="254"/>
      <c r="K87" s="92"/>
      <c r="L87" s="254" t="s">
        <v>171</v>
      </c>
      <c r="M87" s="254"/>
      <c r="N87" s="254"/>
      <c r="O87" s="254"/>
      <c r="P87" s="254"/>
      <c r="Q87" s="254"/>
      <c r="R87" s="254"/>
      <c r="S87" s="254"/>
      <c r="T87" s="254"/>
      <c r="U87" s="254"/>
      <c r="V87" s="254"/>
      <c r="W87" s="254"/>
      <c r="X87" s="254"/>
      <c r="Y87" s="254"/>
      <c r="Z87" s="254"/>
      <c r="AA87" s="254"/>
      <c r="AB87" s="254"/>
      <c r="AC87" s="254"/>
      <c r="AD87" s="254"/>
      <c r="AE87" s="254"/>
      <c r="AF87" s="254"/>
      <c r="AG87" s="250">
        <f>'IO08 - Veřejné osvětlení'!J34</f>
        <v>0</v>
      </c>
      <c r="AH87" s="251"/>
      <c r="AI87" s="251"/>
      <c r="AJ87" s="251"/>
      <c r="AK87" s="251"/>
      <c r="AL87" s="251"/>
      <c r="AM87" s="251"/>
      <c r="AN87" s="250">
        <f t="shared" si="2"/>
        <v>0</v>
      </c>
      <c r="AO87" s="251"/>
      <c r="AP87" s="251"/>
      <c r="AQ87" s="93" t="s">
        <v>82</v>
      </c>
      <c r="AR87" s="94"/>
      <c r="AS87" s="95">
        <v>0</v>
      </c>
      <c r="AT87" s="96">
        <f t="shared" si="3"/>
        <v>0</v>
      </c>
      <c r="AU87" s="97">
        <f>'IO08 - Veřejné osvětlení'!P131</f>
        <v>0</v>
      </c>
      <c r="AV87" s="96">
        <f>'IO08 - Veřejné osvětlení'!J37</f>
        <v>0</v>
      </c>
      <c r="AW87" s="96">
        <f>'IO08 - Veřejné osvětlení'!J38</f>
        <v>0</v>
      </c>
      <c r="AX87" s="96">
        <f>'IO08 - Veřejné osvětlení'!J39</f>
        <v>0</v>
      </c>
      <c r="AY87" s="96">
        <f>'IO08 - Veřejné osvětlení'!J40</f>
        <v>0</v>
      </c>
      <c r="AZ87" s="96">
        <f>'IO08 - Veřejné osvětlení'!F37</f>
        <v>0</v>
      </c>
      <c r="BA87" s="96">
        <f>'IO08 - Veřejné osvětlení'!F38</f>
        <v>0</v>
      </c>
      <c r="BB87" s="96">
        <f>'IO08 - Veřejné osvětlení'!F39</f>
        <v>0</v>
      </c>
      <c r="BC87" s="96">
        <f>'IO08 - Veřejné osvětlení'!F40</f>
        <v>0</v>
      </c>
      <c r="BD87" s="98">
        <f>'IO08 - Veřejné osvětlení'!F41</f>
        <v>0</v>
      </c>
      <c r="BT87" s="99" t="s">
        <v>87</v>
      </c>
      <c r="BV87" s="99" t="s">
        <v>72</v>
      </c>
      <c r="BW87" s="99" t="s">
        <v>172</v>
      </c>
      <c r="BX87" s="99" t="s">
        <v>145</v>
      </c>
      <c r="CL87" s="99" t="s">
        <v>1</v>
      </c>
    </row>
    <row r="88" spans="1:90" s="6" customFormat="1" ht="25.5" customHeight="1" x14ac:dyDescent="0.15">
      <c r="A88" s="100" t="s">
        <v>84</v>
      </c>
      <c r="B88" s="91"/>
      <c r="C88" s="92"/>
      <c r="D88" s="92"/>
      <c r="E88" s="92"/>
      <c r="F88" s="254" t="s">
        <v>173</v>
      </c>
      <c r="G88" s="254"/>
      <c r="H88" s="254"/>
      <c r="I88" s="254"/>
      <c r="J88" s="254"/>
      <c r="K88" s="92"/>
      <c r="L88" s="254" t="s">
        <v>174</v>
      </c>
      <c r="M88" s="254"/>
      <c r="N88" s="254"/>
      <c r="O88" s="254"/>
      <c r="P88" s="254"/>
      <c r="Q88" s="254"/>
      <c r="R88" s="254"/>
      <c r="S88" s="254"/>
      <c r="T88" s="254"/>
      <c r="U88" s="254"/>
      <c r="V88" s="254"/>
      <c r="W88" s="254"/>
      <c r="X88" s="254"/>
      <c r="Y88" s="254"/>
      <c r="Z88" s="254"/>
      <c r="AA88" s="254"/>
      <c r="AB88" s="254"/>
      <c r="AC88" s="254"/>
      <c r="AD88" s="254"/>
      <c r="AE88" s="254"/>
      <c r="AF88" s="254"/>
      <c r="AG88" s="250">
        <f>'IO09 - Rozvody SLP - příp...'!J34</f>
        <v>0</v>
      </c>
      <c r="AH88" s="251"/>
      <c r="AI88" s="251"/>
      <c r="AJ88" s="251"/>
      <c r="AK88" s="251"/>
      <c r="AL88" s="251"/>
      <c r="AM88" s="251"/>
      <c r="AN88" s="250">
        <f t="shared" si="2"/>
        <v>0</v>
      </c>
      <c r="AO88" s="251"/>
      <c r="AP88" s="251"/>
      <c r="AQ88" s="93" t="s">
        <v>82</v>
      </c>
      <c r="AR88" s="94"/>
      <c r="AS88" s="95">
        <v>0</v>
      </c>
      <c r="AT88" s="96">
        <f t="shared" si="3"/>
        <v>0</v>
      </c>
      <c r="AU88" s="97">
        <f>'IO09 - Rozvody SLP - příp...'!P93</f>
        <v>0</v>
      </c>
      <c r="AV88" s="96">
        <f>'IO09 - Rozvody SLP - příp...'!J37</f>
        <v>0</v>
      </c>
      <c r="AW88" s="96">
        <f>'IO09 - Rozvody SLP - příp...'!J38</f>
        <v>0</v>
      </c>
      <c r="AX88" s="96">
        <f>'IO09 - Rozvody SLP - příp...'!J39</f>
        <v>0</v>
      </c>
      <c r="AY88" s="96">
        <f>'IO09 - Rozvody SLP - příp...'!J40</f>
        <v>0</v>
      </c>
      <c r="AZ88" s="96">
        <f>'IO09 - Rozvody SLP - příp...'!F37</f>
        <v>0</v>
      </c>
      <c r="BA88" s="96">
        <f>'IO09 - Rozvody SLP - příp...'!F38</f>
        <v>0</v>
      </c>
      <c r="BB88" s="96">
        <f>'IO09 - Rozvody SLP - příp...'!F39</f>
        <v>0</v>
      </c>
      <c r="BC88" s="96">
        <f>'IO09 - Rozvody SLP - příp...'!F40</f>
        <v>0</v>
      </c>
      <c r="BD88" s="98">
        <f>'IO09 - Rozvody SLP - příp...'!F41</f>
        <v>0</v>
      </c>
      <c r="BT88" s="99" t="s">
        <v>87</v>
      </c>
      <c r="BV88" s="99" t="s">
        <v>72</v>
      </c>
      <c r="BW88" s="99" t="s">
        <v>175</v>
      </c>
      <c r="BX88" s="99" t="s">
        <v>145</v>
      </c>
      <c r="CL88" s="99" t="s">
        <v>1</v>
      </c>
    </row>
    <row r="89" spans="1:90" s="6" customFormat="1" ht="16.5" customHeight="1" x14ac:dyDescent="0.15">
      <c r="A89" s="100" t="s">
        <v>84</v>
      </c>
      <c r="B89" s="91"/>
      <c r="C89" s="92"/>
      <c r="D89" s="92"/>
      <c r="E89" s="92"/>
      <c r="F89" s="254" t="s">
        <v>176</v>
      </c>
      <c r="G89" s="254"/>
      <c r="H89" s="254"/>
      <c r="I89" s="254"/>
      <c r="J89" s="254"/>
      <c r="K89" s="92"/>
      <c r="L89" s="254" t="s">
        <v>177</v>
      </c>
      <c r="M89" s="254"/>
      <c r="N89" s="254"/>
      <c r="O89" s="254"/>
      <c r="P89" s="254"/>
      <c r="Q89" s="254"/>
      <c r="R89" s="254"/>
      <c r="S89" s="254"/>
      <c r="T89" s="254"/>
      <c r="U89" s="254"/>
      <c r="V89" s="254"/>
      <c r="W89" s="254"/>
      <c r="X89" s="254"/>
      <c r="Y89" s="254"/>
      <c r="Z89" s="254"/>
      <c r="AA89" s="254"/>
      <c r="AB89" s="254"/>
      <c r="AC89" s="254"/>
      <c r="AD89" s="254"/>
      <c r="AE89" s="254"/>
      <c r="AF89" s="254"/>
      <c r="AG89" s="250">
        <f>'IO10 - ZTI Splašková kana...'!J34</f>
        <v>0</v>
      </c>
      <c r="AH89" s="251"/>
      <c r="AI89" s="251"/>
      <c r="AJ89" s="251"/>
      <c r="AK89" s="251"/>
      <c r="AL89" s="251"/>
      <c r="AM89" s="251"/>
      <c r="AN89" s="250">
        <f t="shared" si="2"/>
        <v>0</v>
      </c>
      <c r="AO89" s="251"/>
      <c r="AP89" s="251"/>
      <c r="AQ89" s="93" t="s">
        <v>82</v>
      </c>
      <c r="AR89" s="94"/>
      <c r="AS89" s="95">
        <v>0</v>
      </c>
      <c r="AT89" s="96">
        <f t="shared" si="3"/>
        <v>0</v>
      </c>
      <c r="AU89" s="97">
        <f>'IO10 - ZTI Splašková kana...'!P97</f>
        <v>0</v>
      </c>
      <c r="AV89" s="96">
        <f>'IO10 - ZTI Splašková kana...'!J37</f>
        <v>0</v>
      </c>
      <c r="AW89" s="96">
        <f>'IO10 - ZTI Splašková kana...'!J38</f>
        <v>0</v>
      </c>
      <c r="AX89" s="96">
        <f>'IO10 - ZTI Splašková kana...'!J39</f>
        <v>0</v>
      </c>
      <c r="AY89" s="96">
        <f>'IO10 - ZTI Splašková kana...'!J40</f>
        <v>0</v>
      </c>
      <c r="AZ89" s="96">
        <f>'IO10 - ZTI Splašková kana...'!F37</f>
        <v>0</v>
      </c>
      <c r="BA89" s="96">
        <f>'IO10 - ZTI Splašková kana...'!F38</f>
        <v>0</v>
      </c>
      <c r="BB89" s="96">
        <f>'IO10 - ZTI Splašková kana...'!F39</f>
        <v>0</v>
      </c>
      <c r="BC89" s="96">
        <f>'IO10 - ZTI Splašková kana...'!F40</f>
        <v>0</v>
      </c>
      <c r="BD89" s="98">
        <f>'IO10 - ZTI Splašková kana...'!F41</f>
        <v>0</v>
      </c>
      <c r="BT89" s="99" t="s">
        <v>87</v>
      </c>
      <c r="BV89" s="99" t="s">
        <v>72</v>
      </c>
      <c r="BW89" s="99" t="s">
        <v>178</v>
      </c>
      <c r="BX89" s="99" t="s">
        <v>145</v>
      </c>
      <c r="CL89" s="99" t="s">
        <v>1</v>
      </c>
    </row>
    <row r="90" spans="1:90" s="6" customFormat="1" ht="16.5" customHeight="1" x14ac:dyDescent="0.15">
      <c r="A90" s="100" t="s">
        <v>84</v>
      </c>
      <c r="B90" s="91"/>
      <c r="C90" s="92"/>
      <c r="D90" s="92"/>
      <c r="E90" s="92"/>
      <c r="F90" s="254" t="s">
        <v>179</v>
      </c>
      <c r="G90" s="254"/>
      <c r="H90" s="254"/>
      <c r="I90" s="254"/>
      <c r="J90" s="254"/>
      <c r="K90" s="92"/>
      <c r="L90" s="254" t="s">
        <v>180</v>
      </c>
      <c r="M90" s="254"/>
      <c r="N90" s="254"/>
      <c r="O90" s="254"/>
      <c r="P90" s="254"/>
      <c r="Q90" s="254"/>
      <c r="R90" s="254"/>
      <c r="S90" s="254"/>
      <c r="T90" s="254"/>
      <c r="U90" s="254"/>
      <c r="V90" s="254"/>
      <c r="W90" s="254"/>
      <c r="X90" s="254"/>
      <c r="Y90" s="254"/>
      <c r="Z90" s="254"/>
      <c r="AA90" s="254"/>
      <c r="AB90" s="254"/>
      <c r="AC90" s="254"/>
      <c r="AD90" s="254"/>
      <c r="AE90" s="254"/>
      <c r="AF90" s="254"/>
      <c r="AG90" s="250">
        <f>'IO12 - Děšťová kanalizace'!J34</f>
        <v>0</v>
      </c>
      <c r="AH90" s="251"/>
      <c r="AI90" s="251"/>
      <c r="AJ90" s="251"/>
      <c r="AK90" s="251"/>
      <c r="AL90" s="251"/>
      <c r="AM90" s="251"/>
      <c r="AN90" s="250">
        <f t="shared" si="2"/>
        <v>0</v>
      </c>
      <c r="AO90" s="251"/>
      <c r="AP90" s="251"/>
      <c r="AQ90" s="93" t="s">
        <v>82</v>
      </c>
      <c r="AR90" s="94"/>
      <c r="AS90" s="95">
        <v>0</v>
      </c>
      <c r="AT90" s="96">
        <f t="shared" si="3"/>
        <v>0</v>
      </c>
      <c r="AU90" s="97">
        <f>'IO12 - Děšťová kanalizace'!P95</f>
        <v>0</v>
      </c>
      <c r="AV90" s="96">
        <f>'IO12 - Děšťová kanalizace'!J37</f>
        <v>0</v>
      </c>
      <c r="AW90" s="96">
        <f>'IO12 - Děšťová kanalizace'!J38</f>
        <v>0</v>
      </c>
      <c r="AX90" s="96">
        <f>'IO12 - Děšťová kanalizace'!J39</f>
        <v>0</v>
      </c>
      <c r="AY90" s="96">
        <f>'IO12 - Děšťová kanalizace'!J40</f>
        <v>0</v>
      </c>
      <c r="AZ90" s="96">
        <f>'IO12 - Děšťová kanalizace'!F37</f>
        <v>0</v>
      </c>
      <c r="BA90" s="96">
        <f>'IO12 - Děšťová kanalizace'!F38</f>
        <v>0</v>
      </c>
      <c r="BB90" s="96">
        <f>'IO12 - Děšťová kanalizace'!F39</f>
        <v>0</v>
      </c>
      <c r="BC90" s="96">
        <f>'IO12 - Děšťová kanalizace'!F40</f>
        <v>0</v>
      </c>
      <c r="BD90" s="98">
        <f>'IO12 - Děšťová kanalizace'!F41</f>
        <v>0</v>
      </c>
      <c r="BT90" s="99" t="s">
        <v>87</v>
      </c>
      <c r="BV90" s="99" t="s">
        <v>72</v>
      </c>
      <c r="BW90" s="99" t="s">
        <v>181</v>
      </c>
      <c r="BX90" s="99" t="s">
        <v>145</v>
      </c>
      <c r="CL90" s="99" t="s">
        <v>1</v>
      </c>
    </row>
    <row r="91" spans="1:90" s="6" customFormat="1" ht="16.5" customHeight="1" x14ac:dyDescent="0.15">
      <c r="A91" s="100" t="s">
        <v>84</v>
      </c>
      <c r="B91" s="91"/>
      <c r="C91" s="92"/>
      <c r="D91" s="92"/>
      <c r="E91" s="92"/>
      <c r="F91" s="254" t="s">
        <v>182</v>
      </c>
      <c r="G91" s="254"/>
      <c r="H91" s="254"/>
      <c r="I91" s="254"/>
      <c r="J91" s="254"/>
      <c r="K91" s="92"/>
      <c r="L91" s="254" t="s">
        <v>183</v>
      </c>
      <c r="M91" s="254"/>
      <c r="N91" s="254"/>
      <c r="O91" s="254"/>
      <c r="P91" s="254"/>
      <c r="Q91" s="254"/>
      <c r="R91" s="254"/>
      <c r="S91" s="254"/>
      <c r="T91" s="254"/>
      <c r="U91" s="254"/>
      <c r="V91" s="254"/>
      <c r="W91" s="254"/>
      <c r="X91" s="254"/>
      <c r="Y91" s="254"/>
      <c r="Z91" s="254"/>
      <c r="AA91" s="254"/>
      <c r="AB91" s="254"/>
      <c r="AC91" s="254"/>
      <c r="AD91" s="254"/>
      <c r="AE91" s="254"/>
      <c r="AF91" s="254"/>
      <c r="AG91" s="250">
        <f>'IO14 - ORL'!J34</f>
        <v>0</v>
      </c>
      <c r="AH91" s="251"/>
      <c r="AI91" s="251"/>
      <c r="AJ91" s="251"/>
      <c r="AK91" s="251"/>
      <c r="AL91" s="251"/>
      <c r="AM91" s="251"/>
      <c r="AN91" s="250">
        <f t="shared" si="2"/>
        <v>0</v>
      </c>
      <c r="AO91" s="251"/>
      <c r="AP91" s="251"/>
      <c r="AQ91" s="93" t="s">
        <v>82</v>
      </c>
      <c r="AR91" s="94"/>
      <c r="AS91" s="95">
        <v>0</v>
      </c>
      <c r="AT91" s="96">
        <f t="shared" si="3"/>
        <v>0</v>
      </c>
      <c r="AU91" s="97">
        <f>'IO14 - ORL'!P96</f>
        <v>0</v>
      </c>
      <c r="AV91" s="96">
        <f>'IO14 - ORL'!J37</f>
        <v>0</v>
      </c>
      <c r="AW91" s="96">
        <f>'IO14 - ORL'!J38</f>
        <v>0</v>
      </c>
      <c r="AX91" s="96">
        <f>'IO14 - ORL'!J39</f>
        <v>0</v>
      </c>
      <c r="AY91" s="96">
        <f>'IO14 - ORL'!J40</f>
        <v>0</v>
      </c>
      <c r="AZ91" s="96">
        <f>'IO14 - ORL'!F37</f>
        <v>0</v>
      </c>
      <c r="BA91" s="96">
        <f>'IO14 - ORL'!F38</f>
        <v>0</v>
      </c>
      <c r="BB91" s="96">
        <f>'IO14 - ORL'!F39</f>
        <v>0</v>
      </c>
      <c r="BC91" s="96">
        <f>'IO14 - ORL'!F40</f>
        <v>0</v>
      </c>
      <c r="BD91" s="98">
        <f>'IO14 - ORL'!F41</f>
        <v>0</v>
      </c>
      <c r="BT91" s="99" t="s">
        <v>87</v>
      </c>
      <c r="BV91" s="99" t="s">
        <v>72</v>
      </c>
      <c r="BW91" s="99" t="s">
        <v>184</v>
      </c>
      <c r="BX91" s="99" t="s">
        <v>145</v>
      </c>
      <c r="CL91" s="99" t="s">
        <v>1</v>
      </c>
    </row>
    <row r="92" spans="1:90" s="6" customFormat="1" ht="16.5" customHeight="1" x14ac:dyDescent="0.15">
      <c r="A92" s="100" t="s">
        <v>84</v>
      </c>
      <c r="B92" s="91"/>
      <c r="C92" s="92"/>
      <c r="D92" s="92"/>
      <c r="E92" s="92"/>
      <c r="F92" s="254" t="s">
        <v>185</v>
      </c>
      <c r="G92" s="254"/>
      <c r="H92" s="254"/>
      <c r="I92" s="254"/>
      <c r="J92" s="254"/>
      <c r="K92" s="92"/>
      <c r="L92" s="254" t="s">
        <v>186</v>
      </c>
      <c r="M92" s="254"/>
      <c r="N92" s="254"/>
      <c r="O92" s="254"/>
      <c r="P92" s="254"/>
      <c r="Q92" s="254"/>
      <c r="R92" s="254"/>
      <c r="S92" s="254"/>
      <c r="T92" s="254"/>
      <c r="U92" s="254"/>
      <c r="V92" s="254"/>
      <c r="W92" s="254"/>
      <c r="X92" s="254"/>
      <c r="Y92" s="254"/>
      <c r="Z92" s="254"/>
      <c r="AA92" s="254"/>
      <c r="AB92" s="254"/>
      <c r="AC92" s="254"/>
      <c r="AD92" s="254"/>
      <c r="AE92" s="254"/>
      <c r="AF92" s="254"/>
      <c r="AG92" s="250">
        <f>'IO16 - Přípojka vody'!J34</f>
        <v>0</v>
      </c>
      <c r="AH92" s="251"/>
      <c r="AI92" s="251"/>
      <c r="AJ92" s="251"/>
      <c r="AK92" s="251"/>
      <c r="AL92" s="251"/>
      <c r="AM92" s="251"/>
      <c r="AN92" s="250">
        <f t="shared" si="2"/>
        <v>0</v>
      </c>
      <c r="AO92" s="251"/>
      <c r="AP92" s="251"/>
      <c r="AQ92" s="93" t="s">
        <v>82</v>
      </c>
      <c r="AR92" s="94"/>
      <c r="AS92" s="95">
        <v>0</v>
      </c>
      <c r="AT92" s="96">
        <f t="shared" si="3"/>
        <v>0</v>
      </c>
      <c r="AU92" s="97">
        <f>'IO16 - Přípojka vody'!P98</f>
        <v>0</v>
      </c>
      <c r="AV92" s="96">
        <f>'IO16 - Přípojka vody'!J37</f>
        <v>0</v>
      </c>
      <c r="AW92" s="96">
        <f>'IO16 - Přípojka vody'!J38</f>
        <v>0</v>
      </c>
      <c r="AX92" s="96">
        <f>'IO16 - Přípojka vody'!J39</f>
        <v>0</v>
      </c>
      <c r="AY92" s="96">
        <f>'IO16 - Přípojka vody'!J40</f>
        <v>0</v>
      </c>
      <c r="AZ92" s="96">
        <f>'IO16 - Přípojka vody'!F37</f>
        <v>0</v>
      </c>
      <c r="BA92" s="96">
        <f>'IO16 - Přípojka vody'!F38</f>
        <v>0</v>
      </c>
      <c r="BB92" s="96">
        <f>'IO16 - Přípojka vody'!F39</f>
        <v>0</v>
      </c>
      <c r="BC92" s="96">
        <f>'IO16 - Přípojka vody'!F40</f>
        <v>0</v>
      </c>
      <c r="BD92" s="98">
        <f>'IO16 - Přípojka vody'!F41</f>
        <v>0</v>
      </c>
      <c r="BT92" s="99" t="s">
        <v>87</v>
      </c>
      <c r="BV92" s="99" t="s">
        <v>72</v>
      </c>
      <c r="BW92" s="99" t="s">
        <v>187</v>
      </c>
      <c r="BX92" s="99" t="s">
        <v>145</v>
      </c>
      <c r="CL92" s="99" t="s">
        <v>1</v>
      </c>
    </row>
    <row r="93" spans="1:90" s="6" customFormat="1" ht="16.5" customHeight="1" x14ac:dyDescent="0.15">
      <c r="B93" s="91"/>
      <c r="C93" s="92"/>
      <c r="D93" s="92"/>
      <c r="E93" s="92"/>
      <c r="F93" s="254" t="s">
        <v>188</v>
      </c>
      <c r="G93" s="254"/>
      <c r="H93" s="254"/>
      <c r="I93" s="254"/>
      <c r="J93" s="254"/>
      <c r="K93" s="92"/>
      <c r="L93" s="254" t="s">
        <v>189</v>
      </c>
      <c r="M93" s="254"/>
      <c r="N93" s="254"/>
      <c r="O93" s="254"/>
      <c r="P93" s="254"/>
      <c r="Q93" s="254"/>
      <c r="R93" s="254"/>
      <c r="S93" s="254"/>
      <c r="T93" s="254"/>
      <c r="U93" s="254"/>
      <c r="V93" s="254"/>
      <c r="W93" s="254"/>
      <c r="X93" s="254"/>
      <c r="Y93" s="254"/>
      <c r="Z93" s="254"/>
      <c r="AA93" s="254"/>
      <c r="AB93" s="254"/>
      <c r="AC93" s="254"/>
      <c r="AD93" s="254"/>
      <c r="AE93" s="254"/>
      <c r="AF93" s="254"/>
      <c r="AG93" s="256">
        <f>ROUND(SUM(AG94:AG96),2)</f>
        <v>0</v>
      </c>
      <c r="AH93" s="251"/>
      <c r="AI93" s="251"/>
      <c r="AJ93" s="251"/>
      <c r="AK93" s="251"/>
      <c r="AL93" s="251"/>
      <c r="AM93" s="251"/>
      <c r="AN93" s="250">
        <f t="shared" si="2"/>
        <v>0</v>
      </c>
      <c r="AO93" s="251"/>
      <c r="AP93" s="251"/>
      <c r="AQ93" s="93" t="s">
        <v>82</v>
      </c>
      <c r="AR93" s="94"/>
      <c r="AS93" s="95">
        <f>ROUND(SUM(AS94:AS96),2)</f>
        <v>0</v>
      </c>
      <c r="AT93" s="96">
        <f t="shared" si="3"/>
        <v>0</v>
      </c>
      <c r="AU93" s="97">
        <f>ROUND(SUM(AU94:AU96),5)</f>
        <v>0</v>
      </c>
      <c r="AV93" s="96">
        <f>ROUND(AZ93*L29,2)</f>
        <v>0</v>
      </c>
      <c r="AW93" s="96">
        <f>ROUND(BA93*L30,2)</f>
        <v>0</v>
      </c>
      <c r="AX93" s="96">
        <f>ROUND(BB93*L29,2)</f>
        <v>0</v>
      </c>
      <c r="AY93" s="96">
        <f>ROUND(BC93*L30,2)</f>
        <v>0</v>
      </c>
      <c r="AZ93" s="96">
        <f>ROUND(SUM(AZ94:AZ96),2)</f>
        <v>0</v>
      </c>
      <c r="BA93" s="96">
        <f>ROUND(SUM(BA94:BA96),2)</f>
        <v>0</v>
      </c>
      <c r="BB93" s="96">
        <f>ROUND(SUM(BB94:BB96),2)</f>
        <v>0</v>
      </c>
      <c r="BC93" s="96">
        <f>ROUND(SUM(BC94:BC96),2)</f>
        <v>0</v>
      </c>
      <c r="BD93" s="98">
        <f>ROUND(SUM(BD94:BD96),2)</f>
        <v>0</v>
      </c>
      <c r="BS93" s="99" t="s">
        <v>69</v>
      </c>
      <c r="BT93" s="99" t="s">
        <v>87</v>
      </c>
      <c r="BU93" s="99" t="s">
        <v>71</v>
      </c>
      <c r="BV93" s="99" t="s">
        <v>72</v>
      </c>
      <c r="BW93" s="99" t="s">
        <v>190</v>
      </c>
      <c r="BX93" s="99" t="s">
        <v>145</v>
      </c>
      <c r="CL93" s="99" t="s">
        <v>1</v>
      </c>
    </row>
    <row r="94" spans="1:90" s="6" customFormat="1" ht="25.5" customHeight="1" x14ac:dyDescent="0.15">
      <c r="A94" s="100" t="s">
        <v>84</v>
      </c>
      <c r="B94" s="91"/>
      <c r="C94" s="92"/>
      <c r="D94" s="92"/>
      <c r="E94" s="92"/>
      <c r="F94" s="92"/>
      <c r="G94" s="254" t="s">
        <v>74</v>
      </c>
      <c r="H94" s="254"/>
      <c r="I94" s="254"/>
      <c r="J94" s="254"/>
      <c r="K94" s="254"/>
      <c r="L94" s="92"/>
      <c r="M94" s="254" t="s">
        <v>191</v>
      </c>
      <c r="N94" s="254"/>
      <c r="O94" s="254"/>
      <c r="P94" s="254"/>
      <c r="Q94" s="254"/>
      <c r="R94" s="254"/>
      <c r="S94" s="254"/>
      <c r="T94" s="254"/>
      <c r="U94" s="254"/>
      <c r="V94" s="254"/>
      <c r="W94" s="254"/>
      <c r="X94" s="254"/>
      <c r="Y94" s="254"/>
      <c r="Z94" s="254"/>
      <c r="AA94" s="254"/>
      <c r="AB94" s="254"/>
      <c r="AC94" s="254"/>
      <c r="AD94" s="254"/>
      <c r="AE94" s="254"/>
      <c r="AF94" s="254"/>
      <c r="AG94" s="250">
        <f>'01 - Přeložka sdělovacího...'!J34</f>
        <v>0</v>
      </c>
      <c r="AH94" s="251"/>
      <c r="AI94" s="251"/>
      <c r="AJ94" s="251"/>
      <c r="AK94" s="251"/>
      <c r="AL94" s="251"/>
      <c r="AM94" s="251"/>
      <c r="AN94" s="250">
        <f t="shared" si="2"/>
        <v>0</v>
      </c>
      <c r="AO94" s="251"/>
      <c r="AP94" s="251"/>
      <c r="AQ94" s="93" t="s">
        <v>82</v>
      </c>
      <c r="AR94" s="94"/>
      <c r="AS94" s="95">
        <v>0</v>
      </c>
      <c r="AT94" s="96">
        <f t="shared" si="3"/>
        <v>0</v>
      </c>
      <c r="AU94" s="97">
        <f>'01 - Přeložka sdělovacího...'!P96</f>
        <v>0</v>
      </c>
      <c r="AV94" s="96">
        <f>'01 - Přeložka sdělovacího...'!J37</f>
        <v>0</v>
      </c>
      <c r="AW94" s="96">
        <f>'01 - Přeložka sdělovacího...'!J38</f>
        <v>0</v>
      </c>
      <c r="AX94" s="96">
        <f>'01 - Přeložka sdělovacího...'!J39</f>
        <v>0</v>
      </c>
      <c r="AY94" s="96">
        <f>'01 - Přeložka sdělovacího...'!J40</f>
        <v>0</v>
      </c>
      <c r="AZ94" s="96">
        <f>'01 - Přeložka sdělovacího...'!F37</f>
        <v>0</v>
      </c>
      <c r="BA94" s="96">
        <f>'01 - Přeložka sdělovacího...'!F38</f>
        <v>0</v>
      </c>
      <c r="BB94" s="96">
        <f>'01 - Přeložka sdělovacího...'!F39</f>
        <v>0</v>
      </c>
      <c r="BC94" s="96">
        <f>'01 - Přeložka sdělovacího...'!F40</f>
        <v>0</v>
      </c>
      <c r="BD94" s="98">
        <f>'01 - Přeložka sdělovacího...'!F41</f>
        <v>0</v>
      </c>
      <c r="BT94" s="99" t="s">
        <v>99</v>
      </c>
      <c r="BV94" s="99" t="s">
        <v>72</v>
      </c>
      <c r="BW94" s="99" t="s">
        <v>192</v>
      </c>
      <c r="BX94" s="99" t="s">
        <v>190</v>
      </c>
      <c r="CL94" s="99" t="s">
        <v>1</v>
      </c>
    </row>
    <row r="95" spans="1:90" s="6" customFormat="1" ht="38.25" customHeight="1" x14ac:dyDescent="0.15">
      <c r="A95" s="100" t="s">
        <v>84</v>
      </c>
      <c r="B95" s="91"/>
      <c r="C95" s="92"/>
      <c r="D95" s="92"/>
      <c r="E95" s="92"/>
      <c r="F95" s="92"/>
      <c r="G95" s="254" t="s">
        <v>101</v>
      </c>
      <c r="H95" s="254"/>
      <c r="I95" s="254"/>
      <c r="J95" s="254"/>
      <c r="K95" s="254"/>
      <c r="L95" s="92"/>
      <c r="M95" s="254" t="s">
        <v>193</v>
      </c>
      <c r="N95" s="254"/>
      <c r="O95" s="254"/>
      <c r="P95" s="254"/>
      <c r="Q95" s="254"/>
      <c r="R95" s="254"/>
      <c r="S95" s="254"/>
      <c r="T95" s="254"/>
      <c r="U95" s="254"/>
      <c r="V95" s="254"/>
      <c r="W95" s="254"/>
      <c r="X95" s="254"/>
      <c r="Y95" s="254"/>
      <c r="Z95" s="254"/>
      <c r="AA95" s="254"/>
      <c r="AB95" s="254"/>
      <c r="AC95" s="254"/>
      <c r="AD95" s="254"/>
      <c r="AE95" s="254"/>
      <c r="AF95" s="254"/>
      <c r="AG95" s="250">
        <f>'02 - Přeložka kabelu N.N....'!J34</f>
        <v>0</v>
      </c>
      <c r="AH95" s="251"/>
      <c r="AI95" s="251"/>
      <c r="AJ95" s="251"/>
      <c r="AK95" s="251"/>
      <c r="AL95" s="251"/>
      <c r="AM95" s="251"/>
      <c r="AN95" s="250">
        <f t="shared" si="2"/>
        <v>0</v>
      </c>
      <c r="AO95" s="251"/>
      <c r="AP95" s="251"/>
      <c r="AQ95" s="93" t="s">
        <v>82</v>
      </c>
      <c r="AR95" s="94"/>
      <c r="AS95" s="95">
        <v>0</v>
      </c>
      <c r="AT95" s="96">
        <f t="shared" si="3"/>
        <v>0</v>
      </c>
      <c r="AU95" s="97">
        <f>'02 - Přeložka kabelu N.N....'!P95</f>
        <v>0</v>
      </c>
      <c r="AV95" s="96">
        <f>'02 - Přeložka kabelu N.N....'!J37</f>
        <v>0</v>
      </c>
      <c r="AW95" s="96">
        <f>'02 - Přeložka kabelu N.N....'!J38</f>
        <v>0</v>
      </c>
      <c r="AX95" s="96">
        <f>'02 - Přeložka kabelu N.N....'!J39</f>
        <v>0</v>
      </c>
      <c r="AY95" s="96">
        <f>'02 - Přeložka kabelu N.N....'!J40</f>
        <v>0</v>
      </c>
      <c r="AZ95" s="96">
        <f>'02 - Přeložka kabelu N.N....'!F37</f>
        <v>0</v>
      </c>
      <c r="BA95" s="96">
        <f>'02 - Přeložka kabelu N.N....'!F38</f>
        <v>0</v>
      </c>
      <c r="BB95" s="96">
        <f>'02 - Přeložka kabelu N.N....'!F39</f>
        <v>0</v>
      </c>
      <c r="BC95" s="96">
        <f>'02 - Přeložka kabelu N.N....'!F40</f>
        <v>0</v>
      </c>
      <c r="BD95" s="98">
        <f>'02 - Přeložka kabelu N.N....'!F41</f>
        <v>0</v>
      </c>
      <c r="BT95" s="99" t="s">
        <v>99</v>
      </c>
      <c r="BV95" s="99" t="s">
        <v>72</v>
      </c>
      <c r="BW95" s="99" t="s">
        <v>194</v>
      </c>
      <c r="BX95" s="99" t="s">
        <v>190</v>
      </c>
      <c r="CL95" s="99" t="s">
        <v>1</v>
      </c>
    </row>
    <row r="96" spans="1:90" s="6" customFormat="1" ht="38.25" customHeight="1" x14ac:dyDescent="0.15">
      <c r="A96" s="100" t="s">
        <v>84</v>
      </c>
      <c r="B96" s="91"/>
      <c r="C96" s="92"/>
      <c r="D96" s="92"/>
      <c r="E96" s="92"/>
      <c r="F96" s="92"/>
      <c r="G96" s="254" t="s">
        <v>104</v>
      </c>
      <c r="H96" s="254"/>
      <c r="I96" s="254"/>
      <c r="J96" s="254"/>
      <c r="K96" s="254"/>
      <c r="L96" s="92"/>
      <c r="M96" s="254" t="s">
        <v>195</v>
      </c>
      <c r="N96" s="254"/>
      <c r="O96" s="254"/>
      <c r="P96" s="254"/>
      <c r="Q96" s="254"/>
      <c r="R96" s="254"/>
      <c r="S96" s="254"/>
      <c r="T96" s="254"/>
      <c r="U96" s="254"/>
      <c r="V96" s="254"/>
      <c r="W96" s="254"/>
      <c r="X96" s="254"/>
      <c r="Y96" s="254"/>
      <c r="Z96" s="254"/>
      <c r="AA96" s="254"/>
      <c r="AB96" s="254"/>
      <c r="AC96" s="254"/>
      <c r="AD96" s="254"/>
      <c r="AE96" s="254"/>
      <c r="AF96" s="254"/>
      <c r="AG96" s="250">
        <f>'03 - Přeložka kabelu V.N ...'!J34</f>
        <v>0</v>
      </c>
      <c r="AH96" s="251"/>
      <c r="AI96" s="251"/>
      <c r="AJ96" s="251"/>
      <c r="AK96" s="251"/>
      <c r="AL96" s="251"/>
      <c r="AM96" s="251"/>
      <c r="AN96" s="250">
        <f t="shared" si="2"/>
        <v>0</v>
      </c>
      <c r="AO96" s="251"/>
      <c r="AP96" s="251"/>
      <c r="AQ96" s="93" t="s">
        <v>82</v>
      </c>
      <c r="AR96" s="94"/>
      <c r="AS96" s="95">
        <v>0</v>
      </c>
      <c r="AT96" s="96">
        <f t="shared" si="3"/>
        <v>0</v>
      </c>
      <c r="AU96" s="97">
        <f>'03 - Přeložka kabelu V.N ...'!P96</f>
        <v>0</v>
      </c>
      <c r="AV96" s="96">
        <f>'03 - Přeložka kabelu V.N ...'!J37</f>
        <v>0</v>
      </c>
      <c r="AW96" s="96">
        <f>'03 - Přeložka kabelu V.N ...'!J38</f>
        <v>0</v>
      </c>
      <c r="AX96" s="96">
        <f>'03 - Přeložka kabelu V.N ...'!J39</f>
        <v>0</v>
      </c>
      <c r="AY96" s="96">
        <f>'03 - Přeložka kabelu V.N ...'!J40</f>
        <v>0</v>
      </c>
      <c r="AZ96" s="96">
        <f>'03 - Přeložka kabelu V.N ...'!F37</f>
        <v>0</v>
      </c>
      <c r="BA96" s="96">
        <f>'03 - Přeložka kabelu V.N ...'!F38</f>
        <v>0</v>
      </c>
      <c r="BB96" s="96">
        <f>'03 - Přeložka kabelu V.N ...'!F39</f>
        <v>0</v>
      </c>
      <c r="BC96" s="96">
        <f>'03 - Přeložka kabelu V.N ...'!F40</f>
        <v>0</v>
      </c>
      <c r="BD96" s="98">
        <f>'03 - Přeložka kabelu V.N ...'!F41</f>
        <v>0</v>
      </c>
      <c r="BT96" s="99" t="s">
        <v>99</v>
      </c>
      <c r="BV96" s="99" t="s">
        <v>72</v>
      </c>
      <c r="BW96" s="99" t="s">
        <v>196</v>
      </c>
      <c r="BX96" s="99" t="s">
        <v>190</v>
      </c>
      <c r="CL96" s="99" t="s">
        <v>1</v>
      </c>
    </row>
    <row r="97" spans="1:91" s="6" customFormat="1" ht="16.5" customHeight="1" x14ac:dyDescent="0.15">
      <c r="B97" s="91"/>
      <c r="C97" s="92"/>
      <c r="D97" s="92"/>
      <c r="E97" s="92"/>
      <c r="F97" s="254" t="s">
        <v>197</v>
      </c>
      <c r="G97" s="254"/>
      <c r="H97" s="254"/>
      <c r="I97" s="254"/>
      <c r="J97" s="254"/>
      <c r="K97" s="92"/>
      <c r="L97" s="254" t="s">
        <v>198</v>
      </c>
      <c r="M97" s="254"/>
      <c r="N97" s="254"/>
      <c r="O97" s="254"/>
      <c r="P97" s="254"/>
      <c r="Q97" s="254"/>
      <c r="R97" s="254"/>
      <c r="S97" s="254"/>
      <c r="T97" s="254"/>
      <c r="U97" s="254"/>
      <c r="V97" s="254"/>
      <c r="W97" s="254"/>
      <c r="X97" s="254"/>
      <c r="Y97" s="254"/>
      <c r="Z97" s="254"/>
      <c r="AA97" s="254"/>
      <c r="AB97" s="254"/>
      <c r="AC97" s="254"/>
      <c r="AD97" s="254"/>
      <c r="AE97" s="254"/>
      <c r="AF97" s="254"/>
      <c r="AG97" s="256">
        <f>ROUND(SUM(AG98:AG99),2)</f>
        <v>0</v>
      </c>
      <c r="AH97" s="251"/>
      <c r="AI97" s="251"/>
      <c r="AJ97" s="251"/>
      <c r="AK97" s="251"/>
      <c r="AL97" s="251"/>
      <c r="AM97" s="251"/>
      <c r="AN97" s="250">
        <f t="shared" si="2"/>
        <v>0</v>
      </c>
      <c r="AO97" s="251"/>
      <c r="AP97" s="251"/>
      <c r="AQ97" s="93" t="s">
        <v>82</v>
      </c>
      <c r="AR97" s="94"/>
      <c r="AS97" s="95">
        <f>ROUND(SUM(AS98:AS99),2)</f>
        <v>0</v>
      </c>
      <c r="AT97" s="96">
        <f t="shared" si="3"/>
        <v>0</v>
      </c>
      <c r="AU97" s="97">
        <f>ROUND(SUM(AU98:AU99),5)</f>
        <v>0</v>
      </c>
      <c r="AV97" s="96">
        <f>ROUND(AZ97*L29,2)</f>
        <v>0</v>
      </c>
      <c r="AW97" s="96">
        <f>ROUND(BA97*L30,2)</f>
        <v>0</v>
      </c>
      <c r="AX97" s="96">
        <f>ROUND(BB97*L29,2)</f>
        <v>0</v>
      </c>
      <c r="AY97" s="96">
        <f>ROUND(BC97*L30,2)</f>
        <v>0</v>
      </c>
      <c r="AZ97" s="96">
        <f>ROUND(SUM(AZ98:AZ99),2)</f>
        <v>0</v>
      </c>
      <c r="BA97" s="96">
        <f>ROUND(SUM(BA98:BA99),2)</f>
        <v>0</v>
      </c>
      <c r="BB97" s="96">
        <f>ROUND(SUM(BB98:BB99),2)</f>
        <v>0</v>
      </c>
      <c r="BC97" s="96">
        <f>ROUND(SUM(BC98:BC99),2)</f>
        <v>0</v>
      </c>
      <c r="BD97" s="98">
        <f>ROUND(SUM(BD98:BD99),2)</f>
        <v>0</v>
      </c>
      <c r="BS97" s="99" t="s">
        <v>69</v>
      </c>
      <c r="BT97" s="99" t="s">
        <v>87</v>
      </c>
      <c r="BU97" s="99" t="s">
        <v>71</v>
      </c>
      <c r="BV97" s="99" t="s">
        <v>72</v>
      </c>
      <c r="BW97" s="99" t="s">
        <v>199</v>
      </c>
      <c r="BX97" s="99" t="s">
        <v>145</v>
      </c>
      <c r="CL97" s="99" t="s">
        <v>1</v>
      </c>
    </row>
    <row r="98" spans="1:91" s="6" customFormat="1" ht="16.5" customHeight="1" x14ac:dyDescent="0.15">
      <c r="A98" s="100" t="s">
        <v>84</v>
      </c>
      <c r="B98" s="91"/>
      <c r="C98" s="92"/>
      <c r="D98" s="92"/>
      <c r="E98" s="92"/>
      <c r="F98" s="92"/>
      <c r="G98" s="254" t="s">
        <v>74</v>
      </c>
      <c r="H98" s="254"/>
      <c r="I98" s="254"/>
      <c r="J98" s="254"/>
      <c r="K98" s="254"/>
      <c r="L98" s="92"/>
      <c r="M98" s="254" t="s">
        <v>200</v>
      </c>
      <c r="N98" s="254"/>
      <c r="O98" s="254"/>
      <c r="P98" s="254"/>
      <c r="Q98" s="254"/>
      <c r="R98" s="254"/>
      <c r="S98" s="254"/>
      <c r="T98" s="254"/>
      <c r="U98" s="254"/>
      <c r="V98" s="254"/>
      <c r="W98" s="254"/>
      <c r="X98" s="254"/>
      <c r="Y98" s="254"/>
      <c r="Z98" s="254"/>
      <c r="AA98" s="254"/>
      <c r="AB98" s="254"/>
      <c r="AC98" s="254"/>
      <c r="AD98" s="254"/>
      <c r="AE98" s="254"/>
      <c r="AF98" s="254"/>
      <c r="AG98" s="250">
        <f>'01 - Trvalá přeložka plynu'!J34</f>
        <v>0</v>
      </c>
      <c r="AH98" s="251"/>
      <c r="AI98" s="251"/>
      <c r="AJ98" s="251"/>
      <c r="AK98" s="251"/>
      <c r="AL98" s="251"/>
      <c r="AM98" s="251"/>
      <c r="AN98" s="250">
        <f t="shared" si="2"/>
        <v>0</v>
      </c>
      <c r="AO98" s="251"/>
      <c r="AP98" s="251"/>
      <c r="AQ98" s="93" t="s">
        <v>82</v>
      </c>
      <c r="AR98" s="94"/>
      <c r="AS98" s="95">
        <v>0</v>
      </c>
      <c r="AT98" s="96">
        <f t="shared" si="3"/>
        <v>0</v>
      </c>
      <c r="AU98" s="97">
        <f>'01 - Trvalá přeložka plynu'!P91</f>
        <v>0</v>
      </c>
      <c r="AV98" s="96">
        <f>'01 - Trvalá přeložka plynu'!J37</f>
        <v>0</v>
      </c>
      <c r="AW98" s="96">
        <f>'01 - Trvalá přeložka plynu'!J38</f>
        <v>0</v>
      </c>
      <c r="AX98" s="96">
        <f>'01 - Trvalá přeložka plynu'!J39</f>
        <v>0</v>
      </c>
      <c r="AY98" s="96">
        <f>'01 - Trvalá přeložka plynu'!J40</f>
        <v>0</v>
      </c>
      <c r="AZ98" s="96">
        <f>'01 - Trvalá přeložka plynu'!F37</f>
        <v>0</v>
      </c>
      <c r="BA98" s="96">
        <f>'01 - Trvalá přeložka plynu'!F38</f>
        <v>0</v>
      </c>
      <c r="BB98" s="96">
        <f>'01 - Trvalá přeložka plynu'!F39</f>
        <v>0</v>
      </c>
      <c r="BC98" s="96">
        <f>'01 - Trvalá přeložka plynu'!F40</f>
        <v>0</v>
      </c>
      <c r="BD98" s="98">
        <f>'01 - Trvalá přeložka plynu'!F41</f>
        <v>0</v>
      </c>
      <c r="BT98" s="99" t="s">
        <v>99</v>
      </c>
      <c r="BV98" s="99" t="s">
        <v>72</v>
      </c>
      <c r="BW98" s="99" t="s">
        <v>201</v>
      </c>
      <c r="BX98" s="99" t="s">
        <v>199</v>
      </c>
      <c r="CL98" s="99" t="s">
        <v>1</v>
      </c>
    </row>
    <row r="99" spans="1:91" s="6" customFormat="1" ht="16.5" customHeight="1" x14ac:dyDescent="0.15">
      <c r="A99" s="100" t="s">
        <v>84</v>
      </c>
      <c r="B99" s="91"/>
      <c r="C99" s="92"/>
      <c r="D99" s="92"/>
      <c r="E99" s="92"/>
      <c r="F99" s="92"/>
      <c r="G99" s="254" t="s">
        <v>101</v>
      </c>
      <c r="H99" s="254"/>
      <c r="I99" s="254"/>
      <c r="J99" s="254"/>
      <c r="K99" s="254"/>
      <c r="L99" s="92"/>
      <c r="M99" s="254" t="s">
        <v>202</v>
      </c>
      <c r="N99" s="254"/>
      <c r="O99" s="254"/>
      <c r="P99" s="254"/>
      <c r="Q99" s="254"/>
      <c r="R99" s="254"/>
      <c r="S99" s="254"/>
      <c r="T99" s="254"/>
      <c r="U99" s="254"/>
      <c r="V99" s="254"/>
      <c r="W99" s="254"/>
      <c r="X99" s="254"/>
      <c r="Y99" s="254"/>
      <c r="Z99" s="254"/>
      <c r="AA99" s="254"/>
      <c r="AB99" s="254"/>
      <c r="AC99" s="254"/>
      <c r="AD99" s="254"/>
      <c r="AE99" s="254"/>
      <c r="AF99" s="254"/>
      <c r="AG99" s="250">
        <f>'02 - Provizorní přeložka ...'!J34</f>
        <v>0</v>
      </c>
      <c r="AH99" s="251"/>
      <c r="AI99" s="251"/>
      <c r="AJ99" s="251"/>
      <c r="AK99" s="251"/>
      <c r="AL99" s="251"/>
      <c r="AM99" s="251"/>
      <c r="AN99" s="250">
        <f t="shared" si="2"/>
        <v>0</v>
      </c>
      <c r="AO99" s="251"/>
      <c r="AP99" s="251"/>
      <c r="AQ99" s="93" t="s">
        <v>82</v>
      </c>
      <c r="AR99" s="94"/>
      <c r="AS99" s="95">
        <v>0</v>
      </c>
      <c r="AT99" s="96">
        <f t="shared" si="3"/>
        <v>0</v>
      </c>
      <c r="AU99" s="97">
        <f>'02 - Provizorní přeložka ...'!P91</f>
        <v>0</v>
      </c>
      <c r="AV99" s="96">
        <f>'02 - Provizorní přeložka ...'!J37</f>
        <v>0</v>
      </c>
      <c r="AW99" s="96">
        <f>'02 - Provizorní přeložka ...'!J38</f>
        <v>0</v>
      </c>
      <c r="AX99" s="96">
        <f>'02 - Provizorní přeložka ...'!J39</f>
        <v>0</v>
      </c>
      <c r="AY99" s="96">
        <f>'02 - Provizorní přeložka ...'!J40</f>
        <v>0</v>
      </c>
      <c r="AZ99" s="96">
        <f>'02 - Provizorní přeložka ...'!F37</f>
        <v>0</v>
      </c>
      <c r="BA99" s="96">
        <f>'02 - Provizorní přeložka ...'!F38</f>
        <v>0</v>
      </c>
      <c r="BB99" s="96">
        <f>'02 - Provizorní přeložka ...'!F39</f>
        <v>0</v>
      </c>
      <c r="BC99" s="96">
        <f>'02 - Provizorní přeložka ...'!F40</f>
        <v>0</v>
      </c>
      <c r="BD99" s="98">
        <f>'02 - Provizorní přeložka ...'!F41</f>
        <v>0</v>
      </c>
      <c r="BT99" s="99" t="s">
        <v>99</v>
      </c>
      <c r="BV99" s="99" t="s">
        <v>72</v>
      </c>
      <c r="BW99" s="99" t="s">
        <v>203</v>
      </c>
      <c r="BX99" s="99" t="s">
        <v>199</v>
      </c>
      <c r="CL99" s="99" t="s">
        <v>1</v>
      </c>
    </row>
    <row r="100" spans="1:91" s="6" customFormat="1" ht="16.5" customHeight="1" x14ac:dyDescent="0.15">
      <c r="A100" s="100" t="s">
        <v>84</v>
      </c>
      <c r="B100" s="91"/>
      <c r="C100" s="92"/>
      <c r="D100" s="92"/>
      <c r="E100" s="92"/>
      <c r="F100" s="254" t="s">
        <v>204</v>
      </c>
      <c r="G100" s="254"/>
      <c r="H100" s="254"/>
      <c r="I100" s="254"/>
      <c r="J100" s="254"/>
      <c r="K100" s="92"/>
      <c r="L100" s="254" t="s">
        <v>205</v>
      </c>
      <c r="M100" s="254"/>
      <c r="N100" s="254"/>
      <c r="O100" s="254"/>
      <c r="P100" s="254"/>
      <c r="Q100" s="254"/>
      <c r="R100" s="254"/>
      <c r="S100" s="254"/>
      <c r="T100" s="254"/>
      <c r="U100" s="254"/>
      <c r="V100" s="254"/>
      <c r="W100" s="254"/>
      <c r="X100" s="254"/>
      <c r="Y100" s="254"/>
      <c r="Z100" s="254"/>
      <c r="AA100" s="254"/>
      <c r="AB100" s="254"/>
      <c r="AC100" s="254"/>
      <c r="AD100" s="254"/>
      <c r="AE100" s="254"/>
      <c r="AF100" s="254"/>
      <c r="AG100" s="250">
        <f>'IO18.2 - Osvětlení 2 přec...'!J34</f>
        <v>0</v>
      </c>
      <c r="AH100" s="251"/>
      <c r="AI100" s="251"/>
      <c r="AJ100" s="251"/>
      <c r="AK100" s="251"/>
      <c r="AL100" s="251"/>
      <c r="AM100" s="251"/>
      <c r="AN100" s="250">
        <f t="shared" si="2"/>
        <v>0</v>
      </c>
      <c r="AO100" s="251"/>
      <c r="AP100" s="251"/>
      <c r="AQ100" s="93" t="s">
        <v>82</v>
      </c>
      <c r="AR100" s="94"/>
      <c r="AS100" s="95">
        <v>0</v>
      </c>
      <c r="AT100" s="96">
        <f t="shared" si="3"/>
        <v>0</v>
      </c>
      <c r="AU100" s="97">
        <f>'IO18.2 - Osvětlení 2 přec...'!P97</f>
        <v>0</v>
      </c>
      <c r="AV100" s="96">
        <f>'IO18.2 - Osvětlení 2 přec...'!J37</f>
        <v>0</v>
      </c>
      <c r="AW100" s="96">
        <f>'IO18.2 - Osvětlení 2 přec...'!J38</f>
        <v>0</v>
      </c>
      <c r="AX100" s="96">
        <f>'IO18.2 - Osvětlení 2 přec...'!J39</f>
        <v>0</v>
      </c>
      <c r="AY100" s="96">
        <f>'IO18.2 - Osvětlení 2 přec...'!J40</f>
        <v>0</v>
      </c>
      <c r="AZ100" s="96">
        <f>'IO18.2 - Osvětlení 2 přec...'!F37</f>
        <v>0</v>
      </c>
      <c r="BA100" s="96">
        <f>'IO18.2 - Osvětlení 2 přec...'!F38</f>
        <v>0</v>
      </c>
      <c r="BB100" s="96">
        <f>'IO18.2 - Osvětlení 2 přec...'!F39</f>
        <v>0</v>
      </c>
      <c r="BC100" s="96">
        <f>'IO18.2 - Osvětlení 2 přec...'!F40</f>
        <v>0</v>
      </c>
      <c r="BD100" s="98">
        <f>'IO18.2 - Osvětlení 2 přec...'!F41</f>
        <v>0</v>
      </c>
      <c r="BT100" s="99" t="s">
        <v>87</v>
      </c>
      <c r="BV100" s="99" t="s">
        <v>72</v>
      </c>
      <c r="BW100" s="99" t="s">
        <v>206</v>
      </c>
      <c r="BX100" s="99" t="s">
        <v>145</v>
      </c>
      <c r="CL100" s="99" t="s">
        <v>1</v>
      </c>
    </row>
    <row r="101" spans="1:91" s="6" customFormat="1" ht="16.5" customHeight="1" x14ac:dyDescent="0.15">
      <c r="A101" s="100" t="s">
        <v>84</v>
      </c>
      <c r="B101" s="91"/>
      <c r="C101" s="92"/>
      <c r="D101" s="92"/>
      <c r="E101" s="92"/>
      <c r="F101" s="254" t="s">
        <v>207</v>
      </c>
      <c r="G101" s="254"/>
      <c r="H101" s="254"/>
      <c r="I101" s="254"/>
      <c r="J101" s="254"/>
      <c r="K101" s="92"/>
      <c r="L101" s="254" t="s">
        <v>208</v>
      </c>
      <c r="M101" s="254"/>
      <c r="N101" s="254"/>
      <c r="O101" s="254"/>
      <c r="P101" s="254"/>
      <c r="Q101" s="254"/>
      <c r="R101" s="254"/>
      <c r="S101" s="254"/>
      <c r="T101" s="254"/>
      <c r="U101" s="254"/>
      <c r="V101" s="254"/>
      <c r="W101" s="254"/>
      <c r="X101" s="254"/>
      <c r="Y101" s="254"/>
      <c r="Z101" s="254"/>
      <c r="AA101" s="254"/>
      <c r="AB101" s="254"/>
      <c r="AC101" s="254"/>
      <c r="AD101" s="254"/>
      <c r="AE101" s="254"/>
      <c r="AF101" s="254"/>
      <c r="AG101" s="250">
        <f>'IO18.3 - Dočasné opravy p...'!J34</f>
        <v>0</v>
      </c>
      <c r="AH101" s="251"/>
      <c r="AI101" s="251"/>
      <c r="AJ101" s="251"/>
      <c r="AK101" s="251"/>
      <c r="AL101" s="251"/>
      <c r="AM101" s="251"/>
      <c r="AN101" s="250">
        <f t="shared" si="2"/>
        <v>0</v>
      </c>
      <c r="AO101" s="251"/>
      <c r="AP101" s="251"/>
      <c r="AQ101" s="93" t="s">
        <v>82</v>
      </c>
      <c r="AR101" s="94"/>
      <c r="AS101" s="95">
        <v>0</v>
      </c>
      <c r="AT101" s="96">
        <f t="shared" si="3"/>
        <v>0</v>
      </c>
      <c r="AU101" s="97">
        <f>'IO18.3 - Dočasné opravy p...'!P96</f>
        <v>0</v>
      </c>
      <c r="AV101" s="96">
        <f>'IO18.3 - Dočasné opravy p...'!J37</f>
        <v>0</v>
      </c>
      <c r="AW101" s="96">
        <f>'IO18.3 - Dočasné opravy p...'!J38</f>
        <v>0</v>
      </c>
      <c r="AX101" s="96">
        <f>'IO18.3 - Dočasné opravy p...'!J39</f>
        <v>0</v>
      </c>
      <c r="AY101" s="96">
        <f>'IO18.3 - Dočasné opravy p...'!J40</f>
        <v>0</v>
      </c>
      <c r="AZ101" s="96">
        <f>'IO18.3 - Dočasné opravy p...'!F37</f>
        <v>0</v>
      </c>
      <c r="BA101" s="96">
        <f>'IO18.3 - Dočasné opravy p...'!F38</f>
        <v>0</v>
      </c>
      <c r="BB101" s="96">
        <f>'IO18.3 - Dočasné opravy p...'!F39</f>
        <v>0</v>
      </c>
      <c r="BC101" s="96">
        <f>'IO18.3 - Dočasné opravy p...'!F40</f>
        <v>0</v>
      </c>
      <c r="BD101" s="98">
        <f>'IO18.3 - Dočasné opravy p...'!F41</f>
        <v>0</v>
      </c>
      <c r="BT101" s="99" t="s">
        <v>87</v>
      </c>
      <c r="BV101" s="99" t="s">
        <v>72</v>
      </c>
      <c r="BW101" s="99" t="s">
        <v>209</v>
      </c>
      <c r="BX101" s="99" t="s">
        <v>145</v>
      </c>
      <c r="CL101" s="99" t="s">
        <v>1</v>
      </c>
    </row>
    <row r="102" spans="1:91" s="6" customFormat="1" ht="16.5" customHeight="1" x14ac:dyDescent="0.15">
      <c r="A102" s="100" t="s">
        <v>84</v>
      </c>
      <c r="B102" s="91"/>
      <c r="C102" s="92"/>
      <c r="D102" s="92"/>
      <c r="E102" s="254" t="s">
        <v>104</v>
      </c>
      <c r="F102" s="254"/>
      <c r="G102" s="254"/>
      <c r="H102" s="254"/>
      <c r="I102" s="254"/>
      <c r="J102" s="92"/>
      <c r="K102" s="254" t="s">
        <v>210</v>
      </c>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0">
        <f>'03 - Vedlejší a ostatní r...'!J32</f>
        <v>0</v>
      </c>
      <c r="AH102" s="251"/>
      <c r="AI102" s="251"/>
      <c r="AJ102" s="251"/>
      <c r="AK102" s="251"/>
      <c r="AL102" s="251"/>
      <c r="AM102" s="251"/>
      <c r="AN102" s="250">
        <f t="shared" si="2"/>
        <v>0</v>
      </c>
      <c r="AO102" s="251"/>
      <c r="AP102" s="251"/>
      <c r="AQ102" s="93" t="s">
        <v>82</v>
      </c>
      <c r="AR102" s="94"/>
      <c r="AS102" s="95">
        <v>0</v>
      </c>
      <c r="AT102" s="96">
        <f t="shared" si="3"/>
        <v>0</v>
      </c>
      <c r="AU102" s="97">
        <f>'03 - Vedlejší a ostatní r...'!P87</f>
        <v>0</v>
      </c>
      <c r="AV102" s="96">
        <f>'03 - Vedlejší a ostatní r...'!J35</f>
        <v>0</v>
      </c>
      <c r="AW102" s="96">
        <f>'03 - Vedlejší a ostatní r...'!J36</f>
        <v>0</v>
      </c>
      <c r="AX102" s="96">
        <f>'03 - Vedlejší a ostatní r...'!J37</f>
        <v>0</v>
      </c>
      <c r="AY102" s="96">
        <f>'03 - Vedlejší a ostatní r...'!J38</f>
        <v>0</v>
      </c>
      <c r="AZ102" s="96">
        <f>'03 - Vedlejší a ostatní r...'!F35</f>
        <v>0</v>
      </c>
      <c r="BA102" s="96">
        <f>'03 - Vedlejší a ostatní r...'!F36</f>
        <v>0</v>
      </c>
      <c r="BB102" s="96">
        <f>'03 - Vedlejší a ostatní r...'!F37</f>
        <v>0</v>
      </c>
      <c r="BC102" s="96">
        <f>'03 - Vedlejší a ostatní r...'!F38</f>
        <v>0</v>
      </c>
      <c r="BD102" s="98">
        <f>'03 - Vedlejší a ostatní r...'!F39</f>
        <v>0</v>
      </c>
      <c r="BT102" s="99" t="s">
        <v>79</v>
      </c>
      <c r="BV102" s="99" t="s">
        <v>72</v>
      </c>
      <c r="BW102" s="99" t="s">
        <v>211</v>
      </c>
      <c r="BX102" s="99" t="s">
        <v>78</v>
      </c>
      <c r="CL102" s="99" t="s">
        <v>1</v>
      </c>
    </row>
    <row r="103" spans="1:91" s="5" customFormat="1" ht="16.5" customHeight="1" x14ac:dyDescent="0.15">
      <c r="B103" s="81"/>
      <c r="C103" s="82"/>
      <c r="D103" s="255" t="s">
        <v>101</v>
      </c>
      <c r="E103" s="255"/>
      <c r="F103" s="255"/>
      <c r="G103" s="255"/>
      <c r="H103" s="255"/>
      <c r="I103" s="83"/>
      <c r="J103" s="255" t="s">
        <v>212</v>
      </c>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7">
        <f>ROUND(AG104+AG107+SUM(AG110:AG115),2)</f>
        <v>0</v>
      </c>
      <c r="AH103" s="253"/>
      <c r="AI103" s="253"/>
      <c r="AJ103" s="253"/>
      <c r="AK103" s="253"/>
      <c r="AL103" s="253"/>
      <c r="AM103" s="253"/>
      <c r="AN103" s="252">
        <f t="shared" si="2"/>
        <v>0</v>
      </c>
      <c r="AO103" s="253"/>
      <c r="AP103" s="253"/>
      <c r="AQ103" s="84" t="s">
        <v>76</v>
      </c>
      <c r="AR103" s="85"/>
      <c r="AS103" s="86">
        <f>ROUND(AS104+AS107+SUM(AS110:AS115),2)</f>
        <v>0</v>
      </c>
      <c r="AT103" s="87">
        <f t="shared" si="3"/>
        <v>0</v>
      </c>
      <c r="AU103" s="88">
        <f>ROUND(AU104+AU107+SUM(AU110:AU115),5)</f>
        <v>0</v>
      </c>
      <c r="AV103" s="87">
        <f>ROUND(AZ103*L29,2)</f>
        <v>0</v>
      </c>
      <c r="AW103" s="87">
        <f>ROUND(BA103*L30,2)</f>
        <v>0</v>
      </c>
      <c r="AX103" s="87">
        <f>ROUND(BB103*L29,2)</f>
        <v>0</v>
      </c>
      <c r="AY103" s="87">
        <f>ROUND(BC103*L30,2)</f>
        <v>0</v>
      </c>
      <c r="AZ103" s="87">
        <f>ROUND(AZ104+AZ107+SUM(AZ110:AZ115),2)</f>
        <v>0</v>
      </c>
      <c r="BA103" s="87">
        <f>ROUND(BA104+BA107+SUM(BA110:BA115),2)</f>
        <v>0</v>
      </c>
      <c r="BB103" s="87">
        <f>ROUND(BB104+BB107+SUM(BB110:BB115),2)</f>
        <v>0</v>
      </c>
      <c r="BC103" s="87">
        <f>ROUND(BC104+BC107+SUM(BC110:BC115),2)</f>
        <v>0</v>
      </c>
      <c r="BD103" s="89">
        <f>ROUND(BD104+BD107+SUM(BD110:BD115),2)</f>
        <v>0</v>
      </c>
      <c r="BS103" s="90" t="s">
        <v>69</v>
      </c>
      <c r="BT103" s="90" t="s">
        <v>77</v>
      </c>
      <c r="BU103" s="90" t="s">
        <v>71</v>
      </c>
      <c r="BV103" s="90" t="s">
        <v>72</v>
      </c>
      <c r="BW103" s="90" t="s">
        <v>213</v>
      </c>
      <c r="BX103" s="90" t="s">
        <v>5</v>
      </c>
      <c r="CL103" s="90" t="s">
        <v>1</v>
      </c>
      <c r="CM103" s="90" t="s">
        <v>79</v>
      </c>
    </row>
    <row r="104" spans="1:91" s="6" customFormat="1" ht="25.5" customHeight="1" x14ac:dyDescent="0.15">
      <c r="B104" s="91"/>
      <c r="C104" s="92"/>
      <c r="D104" s="92"/>
      <c r="E104" s="254" t="s">
        <v>143</v>
      </c>
      <c r="F104" s="254"/>
      <c r="G104" s="254"/>
      <c r="H104" s="254"/>
      <c r="I104" s="254"/>
      <c r="J104" s="92"/>
      <c r="K104" s="254" t="s">
        <v>214</v>
      </c>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6">
        <f>ROUND(SUM(AG105:AG106),2)</f>
        <v>0</v>
      </c>
      <c r="AH104" s="251"/>
      <c r="AI104" s="251"/>
      <c r="AJ104" s="251"/>
      <c r="AK104" s="251"/>
      <c r="AL104" s="251"/>
      <c r="AM104" s="251"/>
      <c r="AN104" s="250">
        <f t="shared" si="2"/>
        <v>0</v>
      </c>
      <c r="AO104" s="251"/>
      <c r="AP104" s="251"/>
      <c r="AQ104" s="93" t="s">
        <v>82</v>
      </c>
      <c r="AR104" s="94"/>
      <c r="AS104" s="95">
        <f>ROUND(SUM(AS105:AS106),2)</f>
        <v>0</v>
      </c>
      <c r="AT104" s="96">
        <f t="shared" si="3"/>
        <v>0</v>
      </c>
      <c r="AU104" s="97">
        <f>ROUND(SUM(AU105:AU106),5)</f>
        <v>0</v>
      </c>
      <c r="AV104" s="96">
        <f>ROUND(AZ104*L29,2)</f>
        <v>0</v>
      </c>
      <c r="AW104" s="96">
        <f>ROUND(BA104*L30,2)</f>
        <v>0</v>
      </c>
      <c r="AX104" s="96">
        <f>ROUND(BB104*L29,2)</f>
        <v>0</v>
      </c>
      <c r="AY104" s="96">
        <f>ROUND(BC104*L30,2)</f>
        <v>0</v>
      </c>
      <c r="AZ104" s="96">
        <f>ROUND(SUM(AZ105:AZ106),2)</f>
        <v>0</v>
      </c>
      <c r="BA104" s="96">
        <f>ROUND(SUM(BA105:BA106),2)</f>
        <v>0</v>
      </c>
      <c r="BB104" s="96">
        <f>ROUND(SUM(BB105:BB106),2)</f>
        <v>0</v>
      </c>
      <c r="BC104" s="96">
        <f>ROUND(SUM(BC105:BC106),2)</f>
        <v>0</v>
      </c>
      <c r="BD104" s="98">
        <f>ROUND(SUM(BD105:BD106),2)</f>
        <v>0</v>
      </c>
      <c r="BS104" s="99" t="s">
        <v>69</v>
      </c>
      <c r="BT104" s="99" t="s">
        <v>79</v>
      </c>
      <c r="BU104" s="99" t="s">
        <v>71</v>
      </c>
      <c r="BV104" s="99" t="s">
        <v>72</v>
      </c>
      <c r="BW104" s="99" t="s">
        <v>215</v>
      </c>
      <c r="BX104" s="99" t="s">
        <v>213</v>
      </c>
      <c r="CL104" s="99" t="s">
        <v>1</v>
      </c>
    </row>
    <row r="105" spans="1:91" s="6" customFormat="1" ht="25.5" customHeight="1" x14ac:dyDescent="0.15">
      <c r="A105" s="100" t="s">
        <v>84</v>
      </c>
      <c r="B105" s="91"/>
      <c r="C105" s="92"/>
      <c r="D105" s="92"/>
      <c r="E105" s="92"/>
      <c r="F105" s="254" t="s">
        <v>74</v>
      </c>
      <c r="G105" s="254"/>
      <c r="H105" s="254"/>
      <c r="I105" s="254"/>
      <c r="J105" s="254"/>
      <c r="K105" s="92"/>
      <c r="L105" s="254" t="s">
        <v>216</v>
      </c>
      <c r="M105" s="254"/>
      <c r="N105" s="254"/>
      <c r="O105" s="254"/>
      <c r="P105" s="254"/>
      <c r="Q105" s="254"/>
      <c r="R105" s="254"/>
      <c r="S105" s="254"/>
      <c r="T105" s="254"/>
      <c r="U105" s="254"/>
      <c r="V105" s="254"/>
      <c r="W105" s="254"/>
      <c r="X105" s="254"/>
      <c r="Y105" s="254"/>
      <c r="Z105" s="254"/>
      <c r="AA105" s="254"/>
      <c r="AB105" s="254"/>
      <c r="AC105" s="254"/>
      <c r="AD105" s="254"/>
      <c r="AE105" s="254"/>
      <c r="AF105" s="254"/>
      <c r="AG105" s="250">
        <f>'01 - Nádražní, Jiráskova,...'!J34</f>
        <v>0</v>
      </c>
      <c r="AH105" s="251"/>
      <c r="AI105" s="251"/>
      <c r="AJ105" s="251"/>
      <c r="AK105" s="251"/>
      <c r="AL105" s="251"/>
      <c r="AM105" s="251"/>
      <c r="AN105" s="250">
        <f t="shared" si="2"/>
        <v>0</v>
      </c>
      <c r="AO105" s="251"/>
      <c r="AP105" s="251"/>
      <c r="AQ105" s="93" t="s">
        <v>82</v>
      </c>
      <c r="AR105" s="94"/>
      <c r="AS105" s="95">
        <v>0</v>
      </c>
      <c r="AT105" s="96">
        <f t="shared" si="3"/>
        <v>0</v>
      </c>
      <c r="AU105" s="97">
        <f>'01 - Nádražní, Jiráskova,...'!P103</f>
        <v>0</v>
      </c>
      <c r="AV105" s="96">
        <f>'01 - Nádražní, Jiráskova,...'!J37</f>
        <v>0</v>
      </c>
      <c r="AW105" s="96">
        <f>'01 - Nádražní, Jiráskova,...'!J38</f>
        <v>0</v>
      </c>
      <c r="AX105" s="96">
        <f>'01 - Nádražní, Jiráskova,...'!J39</f>
        <v>0</v>
      </c>
      <c r="AY105" s="96">
        <f>'01 - Nádražní, Jiráskova,...'!J40</f>
        <v>0</v>
      </c>
      <c r="AZ105" s="96">
        <f>'01 - Nádražní, Jiráskova,...'!F37</f>
        <v>0</v>
      </c>
      <c r="BA105" s="96">
        <f>'01 - Nádražní, Jiráskova,...'!F38</f>
        <v>0</v>
      </c>
      <c r="BB105" s="96">
        <f>'01 - Nádražní, Jiráskova,...'!F39</f>
        <v>0</v>
      </c>
      <c r="BC105" s="96">
        <f>'01 - Nádražní, Jiráskova,...'!F40</f>
        <v>0</v>
      </c>
      <c r="BD105" s="98">
        <f>'01 - Nádražní, Jiráskova,...'!F41</f>
        <v>0</v>
      </c>
      <c r="BT105" s="99" t="s">
        <v>87</v>
      </c>
      <c r="BV105" s="99" t="s">
        <v>72</v>
      </c>
      <c r="BW105" s="99" t="s">
        <v>217</v>
      </c>
      <c r="BX105" s="99" t="s">
        <v>215</v>
      </c>
      <c r="CL105" s="99" t="s">
        <v>1</v>
      </c>
    </row>
    <row r="106" spans="1:91" s="6" customFormat="1" ht="25.5" customHeight="1" x14ac:dyDescent="0.15">
      <c r="A106" s="100" t="s">
        <v>84</v>
      </c>
      <c r="B106" s="91"/>
      <c r="C106" s="92"/>
      <c r="D106" s="92"/>
      <c r="E106" s="92"/>
      <c r="F106" s="254" t="s">
        <v>101</v>
      </c>
      <c r="G106" s="254"/>
      <c r="H106" s="254"/>
      <c r="I106" s="254"/>
      <c r="J106" s="254"/>
      <c r="K106" s="92"/>
      <c r="L106" s="254" t="s">
        <v>218</v>
      </c>
      <c r="M106" s="254"/>
      <c r="N106" s="254"/>
      <c r="O106" s="254"/>
      <c r="P106" s="254"/>
      <c r="Q106" s="254"/>
      <c r="R106" s="254"/>
      <c r="S106" s="254"/>
      <c r="T106" s="254"/>
      <c r="U106" s="254"/>
      <c r="V106" s="254"/>
      <c r="W106" s="254"/>
      <c r="X106" s="254"/>
      <c r="Y106" s="254"/>
      <c r="Z106" s="254"/>
      <c r="AA106" s="254"/>
      <c r="AB106" s="254"/>
      <c r="AC106" s="254"/>
      <c r="AD106" s="254"/>
      <c r="AE106" s="254"/>
      <c r="AF106" s="254"/>
      <c r="AG106" s="250">
        <f>'02 - Nádražní, Jiráskova,...'!J34</f>
        <v>0</v>
      </c>
      <c r="AH106" s="251"/>
      <c r="AI106" s="251"/>
      <c r="AJ106" s="251"/>
      <c r="AK106" s="251"/>
      <c r="AL106" s="251"/>
      <c r="AM106" s="251"/>
      <c r="AN106" s="250">
        <f t="shared" si="2"/>
        <v>0</v>
      </c>
      <c r="AO106" s="251"/>
      <c r="AP106" s="251"/>
      <c r="AQ106" s="93" t="s">
        <v>82</v>
      </c>
      <c r="AR106" s="94"/>
      <c r="AS106" s="95">
        <v>0</v>
      </c>
      <c r="AT106" s="96">
        <f t="shared" si="3"/>
        <v>0</v>
      </c>
      <c r="AU106" s="97">
        <f>'02 - Nádražní, Jiráskova,...'!P98</f>
        <v>0</v>
      </c>
      <c r="AV106" s="96">
        <f>'02 - Nádražní, Jiráskova,...'!J37</f>
        <v>0</v>
      </c>
      <c r="AW106" s="96">
        <f>'02 - Nádražní, Jiráskova,...'!J38</f>
        <v>0</v>
      </c>
      <c r="AX106" s="96">
        <f>'02 - Nádražní, Jiráskova,...'!J39</f>
        <v>0</v>
      </c>
      <c r="AY106" s="96">
        <f>'02 - Nádražní, Jiráskova,...'!J40</f>
        <v>0</v>
      </c>
      <c r="AZ106" s="96">
        <f>'02 - Nádražní, Jiráskova,...'!F37</f>
        <v>0</v>
      </c>
      <c r="BA106" s="96">
        <f>'02 - Nádražní, Jiráskova,...'!F38</f>
        <v>0</v>
      </c>
      <c r="BB106" s="96">
        <f>'02 - Nádražní, Jiráskova,...'!F39</f>
        <v>0</v>
      </c>
      <c r="BC106" s="96">
        <f>'02 - Nádražní, Jiráskova,...'!F40</f>
        <v>0</v>
      </c>
      <c r="BD106" s="98">
        <f>'02 - Nádražní, Jiráskova,...'!F41</f>
        <v>0</v>
      </c>
      <c r="BT106" s="99" t="s">
        <v>87</v>
      </c>
      <c r="BV106" s="99" t="s">
        <v>72</v>
      </c>
      <c r="BW106" s="99" t="s">
        <v>219</v>
      </c>
      <c r="BX106" s="99" t="s">
        <v>215</v>
      </c>
      <c r="CL106" s="99" t="s">
        <v>1</v>
      </c>
    </row>
    <row r="107" spans="1:91" s="6" customFormat="1" ht="25.5" customHeight="1" x14ac:dyDescent="0.15">
      <c r="B107" s="91"/>
      <c r="C107" s="92"/>
      <c r="D107" s="92"/>
      <c r="E107" s="254" t="s">
        <v>220</v>
      </c>
      <c r="F107" s="254"/>
      <c r="G107" s="254"/>
      <c r="H107" s="254"/>
      <c r="I107" s="254"/>
      <c r="J107" s="92"/>
      <c r="K107" s="254" t="s">
        <v>221</v>
      </c>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6">
        <f>ROUND(SUM(AG108:AG109),2)</f>
        <v>0</v>
      </c>
      <c r="AH107" s="251"/>
      <c r="AI107" s="251"/>
      <c r="AJ107" s="251"/>
      <c r="AK107" s="251"/>
      <c r="AL107" s="251"/>
      <c r="AM107" s="251"/>
      <c r="AN107" s="250">
        <f t="shared" si="2"/>
        <v>0</v>
      </c>
      <c r="AO107" s="251"/>
      <c r="AP107" s="251"/>
      <c r="AQ107" s="93" t="s">
        <v>82</v>
      </c>
      <c r="AR107" s="94"/>
      <c r="AS107" s="95">
        <f>ROUND(SUM(AS108:AS109),2)</f>
        <v>0</v>
      </c>
      <c r="AT107" s="96">
        <f t="shared" si="3"/>
        <v>0</v>
      </c>
      <c r="AU107" s="97">
        <f>ROUND(SUM(AU108:AU109),5)</f>
        <v>0</v>
      </c>
      <c r="AV107" s="96">
        <f>ROUND(AZ107*L29,2)</f>
        <v>0</v>
      </c>
      <c r="AW107" s="96">
        <f>ROUND(BA107*L30,2)</f>
        <v>0</v>
      </c>
      <c r="AX107" s="96">
        <f>ROUND(BB107*L29,2)</f>
        <v>0</v>
      </c>
      <c r="AY107" s="96">
        <f>ROUND(BC107*L30,2)</f>
        <v>0</v>
      </c>
      <c r="AZ107" s="96">
        <f>ROUND(SUM(AZ108:AZ109),2)</f>
        <v>0</v>
      </c>
      <c r="BA107" s="96">
        <f>ROUND(SUM(BA108:BA109),2)</f>
        <v>0</v>
      </c>
      <c r="BB107" s="96">
        <f>ROUND(SUM(BB108:BB109),2)</f>
        <v>0</v>
      </c>
      <c r="BC107" s="96">
        <f>ROUND(SUM(BC108:BC109),2)</f>
        <v>0</v>
      </c>
      <c r="BD107" s="98">
        <f>ROUND(SUM(BD108:BD109),2)</f>
        <v>0</v>
      </c>
      <c r="BS107" s="99" t="s">
        <v>69</v>
      </c>
      <c r="BT107" s="99" t="s">
        <v>79</v>
      </c>
      <c r="BU107" s="99" t="s">
        <v>71</v>
      </c>
      <c r="BV107" s="99" t="s">
        <v>72</v>
      </c>
      <c r="BW107" s="99" t="s">
        <v>222</v>
      </c>
      <c r="BX107" s="99" t="s">
        <v>213</v>
      </c>
      <c r="CL107" s="99" t="s">
        <v>1</v>
      </c>
    </row>
    <row r="108" spans="1:91" s="6" customFormat="1" ht="16.5" customHeight="1" x14ac:dyDescent="0.15">
      <c r="A108" s="100" t="s">
        <v>84</v>
      </c>
      <c r="B108" s="91"/>
      <c r="C108" s="92"/>
      <c r="D108" s="92"/>
      <c r="E108" s="92"/>
      <c r="F108" s="254" t="s">
        <v>74</v>
      </c>
      <c r="G108" s="254"/>
      <c r="H108" s="254"/>
      <c r="I108" s="254"/>
      <c r="J108" s="254"/>
      <c r="K108" s="92"/>
      <c r="L108" s="254" t="s">
        <v>223</v>
      </c>
      <c r="M108" s="254"/>
      <c r="N108" s="254"/>
      <c r="O108" s="254"/>
      <c r="P108" s="254"/>
      <c r="Q108" s="254"/>
      <c r="R108" s="254"/>
      <c r="S108" s="254"/>
      <c r="T108" s="254"/>
      <c r="U108" s="254"/>
      <c r="V108" s="254"/>
      <c r="W108" s="254"/>
      <c r="X108" s="254"/>
      <c r="Y108" s="254"/>
      <c r="Z108" s="254"/>
      <c r="AA108" s="254"/>
      <c r="AB108" s="254"/>
      <c r="AC108" s="254"/>
      <c r="AD108" s="254"/>
      <c r="AE108" s="254"/>
      <c r="AF108" s="254"/>
      <c r="AG108" s="250">
        <f>'01 - Úprava komunikace u ...'!J34</f>
        <v>0</v>
      </c>
      <c r="AH108" s="251"/>
      <c r="AI108" s="251"/>
      <c r="AJ108" s="251"/>
      <c r="AK108" s="251"/>
      <c r="AL108" s="251"/>
      <c r="AM108" s="251"/>
      <c r="AN108" s="250">
        <f t="shared" si="2"/>
        <v>0</v>
      </c>
      <c r="AO108" s="251"/>
      <c r="AP108" s="251"/>
      <c r="AQ108" s="93" t="s">
        <v>82</v>
      </c>
      <c r="AR108" s="94"/>
      <c r="AS108" s="95">
        <v>0</v>
      </c>
      <c r="AT108" s="96">
        <f t="shared" si="3"/>
        <v>0</v>
      </c>
      <c r="AU108" s="97">
        <f>'01 - Úprava komunikace u ...'!P98</f>
        <v>0</v>
      </c>
      <c r="AV108" s="96">
        <f>'01 - Úprava komunikace u ...'!J37</f>
        <v>0</v>
      </c>
      <c r="AW108" s="96">
        <f>'01 - Úprava komunikace u ...'!J38</f>
        <v>0</v>
      </c>
      <c r="AX108" s="96">
        <f>'01 - Úprava komunikace u ...'!J39</f>
        <v>0</v>
      </c>
      <c r="AY108" s="96">
        <f>'01 - Úprava komunikace u ...'!J40</f>
        <v>0</v>
      </c>
      <c r="AZ108" s="96">
        <f>'01 - Úprava komunikace u ...'!F37</f>
        <v>0</v>
      </c>
      <c r="BA108" s="96">
        <f>'01 - Úprava komunikace u ...'!F38</f>
        <v>0</v>
      </c>
      <c r="BB108" s="96">
        <f>'01 - Úprava komunikace u ...'!F39</f>
        <v>0</v>
      </c>
      <c r="BC108" s="96">
        <f>'01 - Úprava komunikace u ...'!F40</f>
        <v>0</v>
      </c>
      <c r="BD108" s="98">
        <f>'01 - Úprava komunikace u ...'!F41</f>
        <v>0</v>
      </c>
      <c r="BT108" s="99" t="s">
        <v>87</v>
      </c>
      <c r="BV108" s="99" t="s">
        <v>72</v>
      </c>
      <c r="BW108" s="99" t="s">
        <v>224</v>
      </c>
      <c r="BX108" s="99" t="s">
        <v>222</v>
      </c>
      <c r="CL108" s="99" t="s">
        <v>1</v>
      </c>
    </row>
    <row r="109" spans="1:91" s="6" customFormat="1" ht="16.5" customHeight="1" x14ac:dyDescent="0.15">
      <c r="A109" s="100" t="s">
        <v>84</v>
      </c>
      <c r="B109" s="91"/>
      <c r="C109" s="92"/>
      <c r="D109" s="92"/>
      <c r="E109" s="92"/>
      <c r="F109" s="254" t="s">
        <v>101</v>
      </c>
      <c r="G109" s="254"/>
      <c r="H109" s="254"/>
      <c r="I109" s="254"/>
      <c r="J109" s="254"/>
      <c r="K109" s="92"/>
      <c r="L109" s="254" t="s">
        <v>223</v>
      </c>
      <c r="M109" s="254"/>
      <c r="N109" s="254"/>
      <c r="O109" s="254"/>
      <c r="P109" s="254"/>
      <c r="Q109" s="254"/>
      <c r="R109" s="254"/>
      <c r="S109" s="254"/>
      <c r="T109" s="254"/>
      <c r="U109" s="254"/>
      <c r="V109" s="254"/>
      <c r="W109" s="254"/>
      <c r="X109" s="254"/>
      <c r="Y109" s="254"/>
      <c r="Z109" s="254"/>
      <c r="AA109" s="254"/>
      <c r="AB109" s="254"/>
      <c r="AC109" s="254"/>
      <c r="AD109" s="254"/>
      <c r="AE109" s="254"/>
      <c r="AF109" s="254"/>
      <c r="AG109" s="250">
        <f>'02 - Úprava komunikace u ...'!J34</f>
        <v>0</v>
      </c>
      <c r="AH109" s="251"/>
      <c r="AI109" s="251"/>
      <c r="AJ109" s="251"/>
      <c r="AK109" s="251"/>
      <c r="AL109" s="251"/>
      <c r="AM109" s="251"/>
      <c r="AN109" s="250">
        <f t="shared" si="2"/>
        <v>0</v>
      </c>
      <c r="AO109" s="251"/>
      <c r="AP109" s="251"/>
      <c r="AQ109" s="93" t="s">
        <v>82</v>
      </c>
      <c r="AR109" s="94"/>
      <c r="AS109" s="95">
        <v>0</v>
      </c>
      <c r="AT109" s="96">
        <f t="shared" si="3"/>
        <v>0</v>
      </c>
      <c r="AU109" s="97">
        <f>'02 - Úprava komunikace u ...'!P103</f>
        <v>0</v>
      </c>
      <c r="AV109" s="96">
        <f>'02 - Úprava komunikace u ...'!J37</f>
        <v>0</v>
      </c>
      <c r="AW109" s="96">
        <f>'02 - Úprava komunikace u ...'!J38</f>
        <v>0</v>
      </c>
      <c r="AX109" s="96">
        <f>'02 - Úprava komunikace u ...'!J39</f>
        <v>0</v>
      </c>
      <c r="AY109" s="96">
        <f>'02 - Úprava komunikace u ...'!J40</f>
        <v>0</v>
      </c>
      <c r="AZ109" s="96">
        <f>'02 - Úprava komunikace u ...'!F37</f>
        <v>0</v>
      </c>
      <c r="BA109" s="96">
        <f>'02 - Úprava komunikace u ...'!F38</f>
        <v>0</v>
      </c>
      <c r="BB109" s="96">
        <f>'02 - Úprava komunikace u ...'!F39</f>
        <v>0</v>
      </c>
      <c r="BC109" s="96">
        <f>'02 - Úprava komunikace u ...'!F40</f>
        <v>0</v>
      </c>
      <c r="BD109" s="98">
        <f>'02 - Úprava komunikace u ...'!F41</f>
        <v>0</v>
      </c>
      <c r="BT109" s="99" t="s">
        <v>87</v>
      </c>
      <c r="BV109" s="99" t="s">
        <v>72</v>
      </c>
      <c r="BW109" s="99" t="s">
        <v>225</v>
      </c>
      <c r="BX109" s="99" t="s">
        <v>222</v>
      </c>
      <c r="CL109" s="99" t="s">
        <v>1</v>
      </c>
    </row>
    <row r="110" spans="1:91" s="6" customFormat="1" ht="16.5" customHeight="1" x14ac:dyDescent="0.15">
      <c r="A110" s="100" t="s">
        <v>84</v>
      </c>
      <c r="B110" s="91"/>
      <c r="C110" s="92"/>
      <c r="D110" s="92"/>
      <c r="E110" s="254" t="s">
        <v>160</v>
      </c>
      <c r="F110" s="254"/>
      <c r="G110" s="254"/>
      <c r="H110" s="254"/>
      <c r="I110" s="254"/>
      <c r="J110" s="92"/>
      <c r="K110" s="254" t="s">
        <v>161</v>
      </c>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0">
        <f>'IO04 - Sadové úpravy_01'!J32</f>
        <v>0</v>
      </c>
      <c r="AH110" s="251"/>
      <c r="AI110" s="251"/>
      <c r="AJ110" s="251"/>
      <c r="AK110" s="251"/>
      <c r="AL110" s="251"/>
      <c r="AM110" s="251"/>
      <c r="AN110" s="250">
        <f t="shared" si="2"/>
        <v>0</v>
      </c>
      <c r="AO110" s="251"/>
      <c r="AP110" s="251"/>
      <c r="AQ110" s="93" t="s">
        <v>82</v>
      </c>
      <c r="AR110" s="94"/>
      <c r="AS110" s="95">
        <v>0</v>
      </c>
      <c r="AT110" s="96">
        <f t="shared" si="3"/>
        <v>0</v>
      </c>
      <c r="AU110" s="97">
        <f>'IO04 - Sadové úpravy_01'!P91</f>
        <v>0</v>
      </c>
      <c r="AV110" s="96">
        <f>'IO04 - Sadové úpravy_01'!J35</f>
        <v>0</v>
      </c>
      <c r="AW110" s="96">
        <f>'IO04 - Sadové úpravy_01'!J36</f>
        <v>0</v>
      </c>
      <c r="AX110" s="96">
        <f>'IO04 - Sadové úpravy_01'!J37</f>
        <v>0</v>
      </c>
      <c r="AY110" s="96">
        <f>'IO04 - Sadové úpravy_01'!J38</f>
        <v>0</v>
      </c>
      <c r="AZ110" s="96">
        <f>'IO04 - Sadové úpravy_01'!F35</f>
        <v>0</v>
      </c>
      <c r="BA110" s="96">
        <f>'IO04 - Sadové úpravy_01'!F36</f>
        <v>0</v>
      </c>
      <c r="BB110" s="96">
        <f>'IO04 - Sadové úpravy_01'!F37</f>
        <v>0</v>
      </c>
      <c r="BC110" s="96">
        <f>'IO04 - Sadové úpravy_01'!F38</f>
        <v>0</v>
      </c>
      <c r="BD110" s="98">
        <f>'IO04 - Sadové úpravy_01'!F39</f>
        <v>0</v>
      </c>
      <c r="BT110" s="99" t="s">
        <v>79</v>
      </c>
      <c r="BV110" s="99" t="s">
        <v>72</v>
      </c>
      <c r="BW110" s="99" t="s">
        <v>226</v>
      </c>
      <c r="BX110" s="99" t="s">
        <v>213</v>
      </c>
      <c r="CL110" s="99" t="s">
        <v>1</v>
      </c>
    </row>
    <row r="111" spans="1:91" s="6" customFormat="1" ht="16.5" customHeight="1" x14ac:dyDescent="0.15">
      <c r="A111" s="100" t="s">
        <v>84</v>
      </c>
      <c r="B111" s="91"/>
      <c r="C111" s="92"/>
      <c r="D111" s="92"/>
      <c r="E111" s="254" t="s">
        <v>163</v>
      </c>
      <c r="F111" s="254"/>
      <c r="G111" s="254"/>
      <c r="H111" s="254"/>
      <c r="I111" s="254"/>
      <c r="J111" s="92"/>
      <c r="K111" s="254" t="s">
        <v>227</v>
      </c>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0">
        <f>'IO07 - Přípojka N.N pro p...'!J32</f>
        <v>0</v>
      </c>
      <c r="AH111" s="251"/>
      <c r="AI111" s="251"/>
      <c r="AJ111" s="251"/>
      <c r="AK111" s="251"/>
      <c r="AL111" s="251"/>
      <c r="AM111" s="251"/>
      <c r="AN111" s="250">
        <f t="shared" si="2"/>
        <v>0</v>
      </c>
      <c r="AO111" s="251"/>
      <c r="AP111" s="251"/>
      <c r="AQ111" s="93" t="s">
        <v>82</v>
      </c>
      <c r="AR111" s="94"/>
      <c r="AS111" s="95">
        <v>0</v>
      </c>
      <c r="AT111" s="96">
        <f t="shared" si="3"/>
        <v>0</v>
      </c>
      <c r="AU111" s="97">
        <f>'IO07 - Přípojka N.N pro p...'!P98</f>
        <v>0</v>
      </c>
      <c r="AV111" s="96">
        <f>'IO07 - Přípojka N.N pro p...'!J35</f>
        <v>0</v>
      </c>
      <c r="AW111" s="96">
        <f>'IO07 - Přípojka N.N pro p...'!J36</f>
        <v>0</v>
      </c>
      <c r="AX111" s="96">
        <f>'IO07 - Přípojka N.N pro p...'!J37</f>
        <v>0</v>
      </c>
      <c r="AY111" s="96">
        <f>'IO07 - Přípojka N.N pro p...'!J38</f>
        <v>0</v>
      </c>
      <c r="AZ111" s="96">
        <f>'IO07 - Přípojka N.N pro p...'!F35</f>
        <v>0</v>
      </c>
      <c r="BA111" s="96">
        <f>'IO07 - Přípojka N.N pro p...'!F36</f>
        <v>0</v>
      </c>
      <c r="BB111" s="96">
        <f>'IO07 - Přípojka N.N pro p...'!F37</f>
        <v>0</v>
      </c>
      <c r="BC111" s="96">
        <f>'IO07 - Přípojka N.N pro p...'!F38</f>
        <v>0</v>
      </c>
      <c r="BD111" s="98">
        <f>'IO07 - Přípojka N.N pro p...'!F39</f>
        <v>0</v>
      </c>
      <c r="BT111" s="99" t="s">
        <v>79</v>
      </c>
      <c r="BV111" s="99" t="s">
        <v>72</v>
      </c>
      <c r="BW111" s="99" t="s">
        <v>228</v>
      </c>
      <c r="BX111" s="99" t="s">
        <v>213</v>
      </c>
      <c r="CL111" s="99" t="s">
        <v>1</v>
      </c>
    </row>
    <row r="112" spans="1:91" s="6" customFormat="1" ht="16.5" customHeight="1" x14ac:dyDescent="0.15">
      <c r="A112" s="100" t="s">
        <v>84</v>
      </c>
      <c r="B112" s="91"/>
      <c r="C112" s="92"/>
      <c r="D112" s="92"/>
      <c r="E112" s="254" t="s">
        <v>173</v>
      </c>
      <c r="F112" s="254"/>
      <c r="G112" s="254"/>
      <c r="H112" s="254"/>
      <c r="I112" s="254"/>
      <c r="J112" s="92"/>
      <c r="K112" s="254" t="s">
        <v>229</v>
      </c>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0">
        <f>'IO09 - rozvody SLP - park...'!J32</f>
        <v>0</v>
      </c>
      <c r="AH112" s="251"/>
      <c r="AI112" s="251"/>
      <c r="AJ112" s="251"/>
      <c r="AK112" s="251"/>
      <c r="AL112" s="251"/>
      <c r="AM112" s="251"/>
      <c r="AN112" s="250">
        <f t="shared" si="2"/>
        <v>0</v>
      </c>
      <c r="AO112" s="251"/>
      <c r="AP112" s="251"/>
      <c r="AQ112" s="93" t="s">
        <v>82</v>
      </c>
      <c r="AR112" s="94"/>
      <c r="AS112" s="95">
        <v>0</v>
      </c>
      <c r="AT112" s="96">
        <f t="shared" si="3"/>
        <v>0</v>
      </c>
      <c r="AU112" s="97">
        <f>'IO09 - rozvody SLP - park...'!P88</f>
        <v>0</v>
      </c>
      <c r="AV112" s="96">
        <f>'IO09 - rozvody SLP - park...'!J35</f>
        <v>0</v>
      </c>
      <c r="AW112" s="96">
        <f>'IO09 - rozvody SLP - park...'!J36</f>
        <v>0</v>
      </c>
      <c r="AX112" s="96">
        <f>'IO09 - rozvody SLP - park...'!J37</f>
        <v>0</v>
      </c>
      <c r="AY112" s="96">
        <f>'IO09 - rozvody SLP - park...'!J38</f>
        <v>0</v>
      </c>
      <c r="AZ112" s="96">
        <f>'IO09 - rozvody SLP - park...'!F35</f>
        <v>0</v>
      </c>
      <c r="BA112" s="96">
        <f>'IO09 - rozvody SLP - park...'!F36</f>
        <v>0</v>
      </c>
      <c r="BB112" s="96">
        <f>'IO09 - rozvody SLP - park...'!F37</f>
        <v>0</v>
      </c>
      <c r="BC112" s="96">
        <f>'IO09 - rozvody SLP - park...'!F38</f>
        <v>0</v>
      </c>
      <c r="BD112" s="98">
        <f>'IO09 - rozvody SLP - park...'!F39</f>
        <v>0</v>
      </c>
      <c r="BT112" s="99" t="s">
        <v>79</v>
      </c>
      <c r="BV112" s="99" t="s">
        <v>72</v>
      </c>
      <c r="BW112" s="99" t="s">
        <v>230</v>
      </c>
      <c r="BX112" s="99" t="s">
        <v>213</v>
      </c>
      <c r="CL112" s="99" t="s">
        <v>1</v>
      </c>
    </row>
    <row r="113" spans="1:90" s="6" customFormat="1" ht="16.5" customHeight="1" x14ac:dyDescent="0.15">
      <c r="A113" s="100" t="s">
        <v>84</v>
      </c>
      <c r="B113" s="91"/>
      <c r="C113" s="92"/>
      <c r="D113" s="92"/>
      <c r="E113" s="254" t="s">
        <v>176</v>
      </c>
      <c r="F113" s="254"/>
      <c r="G113" s="254"/>
      <c r="H113" s="254"/>
      <c r="I113" s="254"/>
      <c r="J113" s="92"/>
      <c r="K113" s="254" t="s">
        <v>177</v>
      </c>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0">
        <f>'IO10 - ZTI Splašková kana..._01'!J32</f>
        <v>0</v>
      </c>
      <c r="AH113" s="251"/>
      <c r="AI113" s="251"/>
      <c r="AJ113" s="251"/>
      <c r="AK113" s="251"/>
      <c r="AL113" s="251"/>
      <c r="AM113" s="251"/>
      <c r="AN113" s="250">
        <f t="shared" si="2"/>
        <v>0</v>
      </c>
      <c r="AO113" s="251"/>
      <c r="AP113" s="251"/>
      <c r="AQ113" s="93" t="s">
        <v>82</v>
      </c>
      <c r="AR113" s="94"/>
      <c r="AS113" s="95">
        <v>0</v>
      </c>
      <c r="AT113" s="96">
        <f t="shared" si="3"/>
        <v>0</v>
      </c>
      <c r="AU113" s="97">
        <f>'IO10 - ZTI Splašková kana..._01'!P90</f>
        <v>0</v>
      </c>
      <c r="AV113" s="96">
        <f>'IO10 - ZTI Splašková kana..._01'!J35</f>
        <v>0</v>
      </c>
      <c r="AW113" s="96">
        <f>'IO10 - ZTI Splašková kana..._01'!J36</f>
        <v>0</v>
      </c>
      <c r="AX113" s="96">
        <f>'IO10 - ZTI Splašková kana..._01'!J37</f>
        <v>0</v>
      </c>
      <c r="AY113" s="96">
        <f>'IO10 - ZTI Splašková kana..._01'!J38</f>
        <v>0</v>
      </c>
      <c r="AZ113" s="96">
        <f>'IO10 - ZTI Splašková kana..._01'!F35</f>
        <v>0</v>
      </c>
      <c r="BA113" s="96">
        <f>'IO10 - ZTI Splašková kana..._01'!F36</f>
        <v>0</v>
      </c>
      <c r="BB113" s="96">
        <f>'IO10 - ZTI Splašková kana..._01'!F37</f>
        <v>0</v>
      </c>
      <c r="BC113" s="96">
        <f>'IO10 - ZTI Splašková kana..._01'!F38</f>
        <v>0</v>
      </c>
      <c r="BD113" s="98">
        <f>'IO10 - ZTI Splašková kana..._01'!F39</f>
        <v>0</v>
      </c>
      <c r="BT113" s="99" t="s">
        <v>79</v>
      </c>
      <c r="BV113" s="99" t="s">
        <v>72</v>
      </c>
      <c r="BW113" s="99" t="s">
        <v>231</v>
      </c>
      <c r="BX113" s="99" t="s">
        <v>213</v>
      </c>
      <c r="CL113" s="99" t="s">
        <v>1</v>
      </c>
    </row>
    <row r="114" spans="1:90" s="6" customFormat="1" ht="25.5" customHeight="1" x14ac:dyDescent="0.15">
      <c r="A114" s="100" t="s">
        <v>84</v>
      </c>
      <c r="B114" s="91"/>
      <c r="C114" s="92"/>
      <c r="D114" s="92"/>
      <c r="E114" s="254" t="s">
        <v>188</v>
      </c>
      <c r="F114" s="254"/>
      <c r="G114" s="254"/>
      <c r="H114" s="254"/>
      <c r="I114" s="254"/>
      <c r="J114" s="92"/>
      <c r="K114" s="254" t="s">
        <v>232</v>
      </c>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0">
        <f>'IO18 - Přeložka kabelu N....'!J32</f>
        <v>0</v>
      </c>
      <c r="AH114" s="251"/>
      <c r="AI114" s="251"/>
      <c r="AJ114" s="251"/>
      <c r="AK114" s="251"/>
      <c r="AL114" s="251"/>
      <c r="AM114" s="251"/>
      <c r="AN114" s="250">
        <f t="shared" si="2"/>
        <v>0</v>
      </c>
      <c r="AO114" s="251"/>
      <c r="AP114" s="251"/>
      <c r="AQ114" s="93" t="s">
        <v>82</v>
      </c>
      <c r="AR114" s="94"/>
      <c r="AS114" s="95">
        <v>0</v>
      </c>
      <c r="AT114" s="96">
        <f t="shared" si="3"/>
        <v>0</v>
      </c>
      <c r="AU114" s="97">
        <f>'IO18 - Přeložka kabelu N....'!P89</f>
        <v>0</v>
      </c>
      <c r="AV114" s="96">
        <f>'IO18 - Přeložka kabelu N....'!J35</f>
        <v>0</v>
      </c>
      <c r="AW114" s="96">
        <f>'IO18 - Přeložka kabelu N....'!J36</f>
        <v>0</v>
      </c>
      <c r="AX114" s="96">
        <f>'IO18 - Přeložka kabelu N....'!J37</f>
        <v>0</v>
      </c>
      <c r="AY114" s="96">
        <f>'IO18 - Přeložka kabelu N....'!J38</f>
        <v>0</v>
      </c>
      <c r="AZ114" s="96">
        <f>'IO18 - Přeložka kabelu N....'!F35</f>
        <v>0</v>
      </c>
      <c r="BA114" s="96">
        <f>'IO18 - Přeložka kabelu N....'!F36</f>
        <v>0</v>
      </c>
      <c r="BB114" s="96">
        <f>'IO18 - Přeložka kabelu N....'!F37</f>
        <v>0</v>
      </c>
      <c r="BC114" s="96">
        <f>'IO18 - Přeložka kabelu N....'!F38</f>
        <v>0</v>
      </c>
      <c r="BD114" s="98">
        <f>'IO18 - Přeložka kabelu N....'!F39</f>
        <v>0</v>
      </c>
      <c r="BT114" s="99" t="s">
        <v>79</v>
      </c>
      <c r="BV114" s="99" t="s">
        <v>72</v>
      </c>
      <c r="BW114" s="99" t="s">
        <v>233</v>
      </c>
      <c r="BX114" s="99" t="s">
        <v>213</v>
      </c>
      <c r="CL114" s="99" t="s">
        <v>1</v>
      </c>
    </row>
    <row r="115" spans="1:90" s="6" customFormat="1" ht="16.5" customHeight="1" x14ac:dyDescent="0.15">
      <c r="A115" s="100" t="s">
        <v>84</v>
      </c>
      <c r="B115" s="91"/>
      <c r="C115" s="92"/>
      <c r="D115" s="92"/>
      <c r="E115" s="254" t="s">
        <v>197</v>
      </c>
      <c r="F115" s="254"/>
      <c r="G115" s="254"/>
      <c r="H115" s="254"/>
      <c r="I115" s="254"/>
      <c r="J115" s="92"/>
      <c r="K115" s="254" t="s">
        <v>234</v>
      </c>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0">
        <f>'IO18.1 - Osvětlení 1 přec...'!J32</f>
        <v>0</v>
      </c>
      <c r="AH115" s="251"/>
      <c r="AI115" s="251"/>
      <c r="AJ115" s="251"/>
      <c r="AK115" s="251"/>
      <c r="AL115" s="251"/>
      <c r="AM115" s="251"/>
      <c r="AN115" s="250">
        <f t="shared" si="2"/>
        <v>0</v>
      </c>
      <c r="AO115" s="251"/>
      <c r="AP115" s="251"/>
      <c r="AQ115" s="93" t="s">
        <v>82</v>
      </c>
      <c r="AR115" s="94"/>
      <c r="AS115" s="101">
        <v>0</v>
      </c>
      <c r="AT115" s="102">
        <f t="shared" si="3"/>
        <v>0</v>
      </c>
      <c r="AU115" s="103">
        <f>'IO18.1 - Osvětlení 1 přec...'!P91</f>
        <v>0</v>
      </c>
      <c r="AV115" s="102">
        <f>'IO18.1 - Osvětlení 1 přec...'!J35</f>
        <v>0</v>
      </c>
      <c r="AW115" s="102">
        <f>'IO18.1 - Osvětlení 1 přec...'!J36</f>
        <v>0</v>
      </c>
      <c r="AX115" s="102">
        <f>'IO18.1 - Osvětlení 1 přec...'!J37</f>
        <v>0</v>
      </c>
      <c r="AY115" s="102">
        <f>'IO18.1 - Osvětlení 1 přec...'!J38</f>
        <v>0</v>
      </c>
      <c r="AZ115" s="102">
        <f>'IO18.1 - Osvětlení 1 přec...'!F35</f>
        <v>0</v>
      </c>
      <c r="BA115" s="102">
        <f>'IO18.1 - Osvětlení 1 přec...'!F36</f>
        <v>0</v>
      </c>
      <c r="BB115" s="102">
        <f>'IO18.1 - Osvětlení 1 přec...'!F37</f>
        <v>0</v>
      </c>
      <c r="BC115" s="102">
        <f>'IO18.1 - Osvětlení 1 přec...'!F38</f>
        <v>0</v>
      </c>
      <c r="BD115" s="104">
        <f>'IO18.1 - Osvětlení 1 přec...'!F39</f>
        <v>0</v>
      </c>
      <c r="BT115" s="99" t="s">
        <v>79</v>
      </c>
      <c r="BV115" s="99" t="s">
        <v>72</v>
      </c>
      <c r="BW115" s="99" t="s">
        <v>235</v>
      </c>
      <c r="BX115" s="99" t="s">
        <v>213</v>
      </c>
      <c r="CL115" s="99" t="s">
        <v>1</v>
      </c>
    </row>
    <row r="116" spans="1:90" s="1" customFormat="1" ht="30" customHeight="1" x14ac:dyDescent="0.15">
      <c r="B116" s="33"/>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7"/>
    </row>
    <row r="117" spans="1:90" s="1" customFormat="1" ht="7" customHeight="1" x14ac:dyDescent="0.15">
      <c r="B117" s="45"/>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37"/>
    </row>
  </sheetData>
  <sheetProtection algorithmName="SHA-512" hashValue="1TbpkDEfUjdo4TdMzxm5MPUWEMVbwP8vKYOd2W1ySOHKj7RxGXkxOi3B2nMxnafOVs9xNJjJ1APGJkAAObvTsg==" saltValue="VTN7fugHKftdydfyAeu1jLSWIe29p1aY8IvEetnywH0Czz/ax1ti1DUhHC5dN1iQp9snCWZPCYR13EPy1A/K3Q==" spinCount="100000" sheet="1" objects="1" scenarios="1" formatColumns="0" formatRows="0"/>
  <mergeCells count="282">
    <mergeCell ref="AN72:AP72"/>
    <mergeCell ref="G61:K61"/>
    <mergeCell ref="G62:K62"/>
    <mergeCell ref="G63:K63"/>
    <mergeCell ref="F64:J64"/>
    <mergeCell ref="F65:J65"/>
    <mergeCell ref="F66:J66"/>
    <mergeCell ref="F67:J67"/>
    <mergeCell ref="F68:J68"/>
    <mergeCell ref="F69:J69"/>
    <mergeCell ref="G70:K70"/>
    <mergeCell ref="AG63:AM63"/>
    <mergeCell ref="AG64:AM64"/>
    <mergeCell ref="AG65:AM65"/>
    <mergeCell ref="AG66:AM66"/>
    <mergeCell ref="AG67:AM67"/>
    <mergeCell ref="AG68:AM68"/>
    <mergeCell ref="AG69:AM69"/>
    <mergeCell ref="AG70:AM70"/>
    <mergeCell ref="AG71:AM71"/>
    <mergeCell ref="AG72:AM72"/>
    <mergeCell ref="L69:AF69"/>
    <mergeCell ref="L68:AF68"/>
    <mergeCell ref="AN63:AP63"/>
    <mergeCell ref="AN64:AP64"/>
    <mergeCell ref="AN65:AP65"/>
    <mergeCell ref="AN66:AP66"/>
    <mergeCell ref="AN67:AP67"/>
    <mergeCell ref="AN68:AP68"/>
    <mergeCell ref="AN69:AP69"/>
    <mergeCell ref="AN70:AP70"/>
    <mergeCell ref="AN71:AP71"/>
    <mergeCell ref="M63:AF63"/>
    <mergeCell ref="L64:AF64"/>
    <mergeCell ref="L65:AF65"/>
    <mergeCell ref="L66:AF66"/>
    <mergeCell ref="L67:AF67"/>
    <mergeCell ref="D55:H55"/>
    <mergeCell ref="E56:I56"/>
    <mergeCell ref="F57:J57"/>
    <mergeCell ref="F58:J58"/>
    <mergeCell ref="F59:J59"/>
    <mergeCell ref="F60:J60"/>
    <mergeCell ref="AG62:AM62"/>
    <mergeCell ref="AG54:AM54"/>
    <mergeCell ref="AN54:AP54"/>
    <mergeCell ref="C52:G52"/>
    <mergeCell ref="I52:AF52"/>
    <mergeCell ref="J55:AF55"/>
    <mergeCell ref="K56:AF56"/>
    <mergeCell ref="L57:AF57"/>
    <mergeCell ref="L58:AF58"/>
    <mergeCell ref="L59:AF59"/>
    <mergeCell ref="L60:AF60"/>
    <mergeCell ref="M61:AF61"/>
    <mergeCell ref="M62:AF62"/>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4"/>
    <mergeCell ref="AK26:AO26"/>
    <mergeCell ref="W29:AE29"/>
    <mergeCell ref="AK29:AO29"/>
    <mergeCell ref="W30:AE30"/>
    <mergeCell ref="AK30:AO30"/>
    <mergeCell ref="AK31:AO31"/>
    <mergeCell ref="W32:AE32"/>
    <mergeCell ref="AK32:AO32"/>
    <mergeCell ref="W33:AE33"/>
    <mergeCell ref="AK33:AO33"/>
    <mergeCell ref="AG107:AM107"/>
    <mergeCell ref="K5:AO5"/>
    <mergeCell ref="K6:AO6"/>
    <mergeCell ref="E14:AJ14"/>
    <mergeCell ref="E23:AN23"/>
    <mergeCell ref="L28:P28"/>
    <mergeCell ref="W28:AE28"/>
    <mergeCell ref="AK28:AO28"/>
    <mergeCell ref="L29:P29"/>
    <mergeCell ref="L30:P30"/>
    <mergeCell ref="L31:P31"/>
    <mergeCell ref="L32:P32"/>
    <mergeCell ref="L33:P33"/>
    <mergeCell ref="W31:AE31"/>
    <mergeCell ref="X35:AB35"/>
    <mergeCell ref="AK35:AO35"/>
    <mergeCell ref="AN56:AP56"/>
    <mergeCell ref="AG56:AM56"/>
    <mergeCell ref="AN57:AP57"/>
    <mergeCell ref="AG57:AM57"/>
    <mergeCell ref="AG58:AM58"/>
    <mergeCell ref="AG59:AM59"/>
    <mergeCell ref="AG60:AM60"/>
    <mergeCell ref="AG61:AM61"/>
    <mergeCell ref="AN97:AP97"/>
    <mergeCell ref="AN98:AP98"/>
    <mergeCell ref="AN99:AP99"/>
    <mergeCell ref="AN100:AP100"/>
    <mergeCell ref="AN101:AP101"/>
    <mergeCell ref="AN102:AP102"/>
    <mergeCell ref="AG93:AM93"/>
    <mergeCell ref="AG94:AM94"/>
    <mergeCell ref="AG95:AM95"/>
    <mergeCell ref="AG96:AM96"/>
    <mergeCell ref="AG97:AM97"/>
    <mergeCell ref="AG98:AM98"/>
    <mergeCell ref="AG99:AM99"/>
    <mergeCell ref="AG100:AM100"/>
    <mergeCell ref="AG101:AM101"/>
    <mergeCell ref="AG102:AM102"/>
    <mergeCell ref="AN88:AP88"/>
    <mergeCell ref="AN89:AP89"/>
    <mergeCell ref="AN90:AP90"/>
    <mergeCell ref="AN91:AP91"/>
    <mergeCell ref="AN92:AP92"/>
    <mergeCell ref="AN93:AP93"/>
    <mergeCell ref="AN94:AP94"/>
    <mergeCell ref="AN95:AP95"/>
    <mergeCell ref="AN96:AP96"/>
    <mergeCell ref="L93:AF93"/>
    <mergeCell ref="M94:AF94"/>
    <mergeCell ref="M95:AF95"/>
    <mergeCell ref="M96:AF96"/>
    <mergeCell ref="L97:AF97"/>
    <mergeCell ref="M98:AF98"/>
    <mergeCell ref="M99:AF99"/>
    <mergeCell ref="G86:K86"/>
    <mergeCell ref="F87:J87"/>
    <mergeCell ref="F88:J88"/>
    <mergeCell ref="F89:J89"/>
    <mergeCell ref="F90:J90"/>
    <mergeCell ref="F91:J91"/>
    <mergeCell ref="F92:J92"/>
    <mergeCell ref="F93:J93"/>
    <mergeCell ref="G94:K94"/>
    <mergeCell ref="G95:K95"/>
    <mergeCell ref="G96:K96"/>
    <mergeCell ref="F97:J97"/>
    <mergeCell ref="G98:K98"/>
    <mergeCell ref="G99:K99"/>
    <mergeCell ref="AG88:AM88"/>
    <mergeCell ref="AG89:AM89"/>
    <mergeCell ref="AG90:AM90"/>
    <mergeCell ref="AG91:AM91"/>
    <mergeCell ref="AG92:AM92"/>
    <mergeCell ref="M85:AF85"/>
    <mergeCell ref="M86:AF86"/>
    <mergeCell ref="L87:AF87"/>
    <mergeCell ref="L88:AF88"/>
    <mergeCell ref="L89:AF89"/>
    <mergeCell ref="L90:AF90"/>
    <mergeCell ref="L91:AF91"/>
    <mergeCell ref="L92:AF92"/>
    <mergeCell ref="AN86:AP86"/>
    <mergeCell ref="AN87:AP87"/>
    <mergeCell ref="AG78:AM78"/>
    <mergeCell ref="AG79:AM79"/>
    <mergeCell ref="AG80:AM80"/>
    <mergeCell ref="AG81:AM81"/>
    <mergeCell ref="AG82:AM82"/>
    <mergeCell ref="AG83:AM83"/>
    <mergeCell ref="AG84:AM84"/>
    <mergeCell ref="AG85:AM85"/>
    <mergeCell ref="AG86:AM86"/>
    <mergeCell ref="AG87:AM87"/>
    <mergeCell ref="G85:K85"/>
    <mergeCell ref="AN73:AP73"/>
    <mergeCell ref="AN74:AP74"/>
    <mergeCell ref="AN75:AP75"/>
    <mergeCell ref="AN76:AP76"/>
    <mergeCell ref="AN77:AP77"/>
    <mergeCell ref="AN78:AP78"/>
    <mergeCell ref="AN79:AP79"/>
    <mergeCell ref="AN80:AP80"/>
    <mergeCell ref="AN81:AP81"/>
    <mergeCell ref="AN82:AP82"/>
    <mergeCell ref="AN83:AP83"/>
    <mergeCell ref="AN84:AP84"/>
    <mergeCell ref="AN85:AP85"/>
    <mergeCell ref="AG73:AM73"/>
    <mergeCell ref="AG74:AM74"/>
    <mergeCell ref="AG75:AM75"/>
    <mergeCell ref="AG76:AM76"/>
    <mergeCell ref="AG77:AM77"/>
    <mergeCell ref="L79:AF79"/>
    <mergeCell ref="M80:AF80"/>
    <mergeCell ref="M81:AF81"/>
    <mergeCell ref="M82:AF82"/>
    <mergeCell ref="L83:AF83"/>
    <mergeCell ref="L84:AF84"/>
    <mergeCell ref="G71:K71"/>
    <mergeCell ref="E77:I77"/>
    <mergeCell ref="G72:K72"/>
    <mergeCell ref="G73:K73"/>
    <mergeCell ref="G74:K74"/>
    <mergeCell ref="G75:K75"/>
    <mergeCell ref="F76:J76"/>
    <mergeCell ref="F78:J78"/>
    <mergeCell ref="F79:J79"/>
    <mergeCell ref="G80:K80"/>
    <mergeCell ref="G81:K81"/>
    <mergeCell ref="G82:K82"/>
    <mergeCell ref="F83:J83"/>
    <mergeCell ref="F84:J84"/>
    <mergeCell ref="M70:AF70"/>
    <mergeCell ref="M71:AF71"/>
    <mergeCell ref="M72:AF72"/>
    <mergeCell ref="M73:AF73"/>
    <mergeCell ref="M74:AF74"/>
    <mergeCell ref="M75:AF75"/>
    <mergeCell ref="L76:AF76"/>
    <mergeCell ref="K77:AF77"/>
    <mergeCell ref="L78:AF78"/>
    <mergeCell ref="AG113:AM113"/>
    <mergeCell ref="AG114:AM114"/>
    <mergeCell ref="AG115:AM115"/>
    <mergeCell ref="L101:AF101"/>
    <mergeCell ref="L100:AF100"/>
    <mergeCell ref="K102:AF102"/>
    <mergeCell ref="J103:AF103"/>
    <mergeCell ref="K104:AF104"/>
    <mergeCell ref="L105:AF105"/>
    <mergeCell ref="L106:AF106"/>
    <mergeCell ref="K107:AF107"/>
    <mergeCell ref="L108:AF108"/>
    <mergeCell ref="L109:AF109"/>
    <mergeCell ref="K110:AF110"/>
    <mergeCell ref="K111:AF111"/>
    <mergeCell ref="K112:AF112"/>
    <mergeCell ref="K113:AF113"/>
    <mergeCell ref="K114:AF114"/>
    <mergeCell ref="K115:AF115"/>
    <mergeCell ref="F100:J100"/>
    <mergeCell ref="AG103:AM103"/>
    <mergeCell ref="AG104:AM104"/>
    <mergeCell ref="AG105:AM105"/>
    <mergeCell ref="AG106:AM106"/>
    <mergeCell ref="AN112:AP112"/>
    <mergeCell ref="AN113:AP113"/>
    <mergeCell ref="AN114:AP114"/>
    <mergeCell ref="AN115:AP115"/>
    <mergeCell ref="E102:I102"/>
    <mergeCell ref="F101:J101"/>
    <mergeCell ref="D103:H103"/>
    <mergeCell ref="E104:I104"/>
    <mergeCell ref="F105:J105"/>
    <mergeCell ref="F106:J106"/>
    <mergeCell ref="E107:I107"/>
    <mergeCell ref="F108:J108"/>
    <mergeCell ref="F109:J109"/>
    <mergeCell ref="E110:I110"/>
    <mergeCell ref="E111:I111"/>
    <mergeCell ref="E112:I112"/>
    <mergeCell ref="E113:I113"/>
    <mergeCell ref="E114:I114"/>
    <mergeCell ref="E115:I115"/>
    <mergeCell ref="AG109:AM109"/>
    <mergeCell ref="AG108:AM108"/>
    <mergeCell ref="AG110:AM110"/>
    <mergeCell ref="AG111:AM111"/>
    <mergeCell ref="AG112:AM112"/>
    <mergeCell ref="AN104:AP104"/>
    <mergeCell ref="AN103:AP103"/>
    <mergeCell ref="AN105:AP105"/>
    <mergeCell ref="AN106:AP106"/>
    <mergeCell ref="AN107:AP107"/>
    <mergeCell ref="AN108:AP108"/>
    <mergeCell ref="AN109:AP109"/>
    <mergeCell ref="AN110:AP110"/>
    <mergeCell ref="AN111:AP111"/>
  </mergeCells>
  <hyperlinks>
    <hyperlink ref="A57" location="'SO 01 - Objekt terminálu'!C2" display="/"/>
    <hyperlink ref="A58" location="'SO 02 - Zastřešení nástupišť'!C2" display="/"/>
    <hyperlink ref="A59" location="'SO 03 - Prodloužení podchodu'!C2" display="/"/>
    <hyperlink ref="A61" location="'01 - výrobky  PSV'!C2" display="/"/>
    <hyperlink ref="A62" location="'02 - svítidla'!C2" display="/"/>
    <hyperlink ref="A63" location="'03 - mobiliář'!C2" display="/"/>
    <hyperlink ref="A64" location="'SO 05 - Demolice'!C2" display="/"/>
    <hyperlink ref="A65" location="'D.1.4a - Technické prostř...'!C2" display="/"/>
    <hyperlink ref="A66" location="'D1.4c - Technika prostřed...'!C2" display="/"/>
    <hyperlink ref="A67" location="'D1.4d - Technika prostřed...'!C2" display="/"/>
    <hyperlink ref="A68" location="'D1.4e - Technika prostřed...'!C2" display="/"/>
    <hyperlink ref="A70" location="'01 - SO 01 - Objekt termi...'!C2" display="/"/>
    <hyperlink ref="A71" location="'02 - SO 01 - Přípojka pro...'!C2" display="/"/>
    <hyperlink ref="A72" location="'03 - SO 01 - Přípojení in...'!C2" display="/"/>
    <hyperlink ref="A73" location="'04 - SO 01 - Úprava souvi...'!C2" display="/"/>
    <hyperlink ref="A74" location="'05 - SO 02 - Zastřešení n...'!C2" display="/"/>
    <hyperlink ref="A75" location="'06 - SO 03 - prodloužení ...'!C2" display="/"/>
    <hyperlink ref="A76" location="'D1.4h - Technika prostřed...'!C2" display="/"/>
    <hyperlink ref="A78" location="'IO01 - Objekty pozemních ...'!C2" display="/"/>
    <hyperlink ref="A80" location="'03.1-3 - OZ č.1-3'!C2" display="/"/>
    <hyperlink ref="A81" location="'03.4 - OZ č.4'!C2" display="/"/>
    <hyperlink ref="A82" location="'03.5 - Demolice opěrné zí...'!C2" display="/"/>
    <hyperlink ref="A83" location="'IO04 - Sadové úpravy'!C2" display="/"/>
    <hyperlink ref="A85" location="'01 - Přípojka NN pro term...'!C2" display="/"/>
    <hyperlink ref="A86" location="'02 - Přípojka NN - smyčko...'!C2" display="/"/>
    <hyperlink ref="A87" location="'IO08 - Veřejné osvětlení'!C2" display="/"/>
    <hyperlink ref="A88" location="'IO09 - Rozvody SLP - příp...'!C2" display="/"/>
    <hyperlink ref="A89" location="'IO10 - ZTI Splašková kana...'!C2" display="/"/>
    <hyperlink ref="A90" location="'IO12 - Děšťová kanalizace'!C2" display="/"/>
    <hyperlink ref="A91" location="'IO14 - ORL'!C2" display="/"/>
    <hyperlink ref="A92" location="'IO16 - Přípojka vody'!C2" display="/"/>
    <hyperlink ref="A94" location="'01 - Přeložka sdělovacího...'!C2" display="/"/>
    <hyperlink ref="A95" location="'02 - Přeložka kabelu N.N....'!C2" display="/"/>
    <hyperlink ref="A96" location="'03 - Přeložka kabelu V.N ...'!C2" display="/"/>
    <hyperlink ref="A98" location="'01 - Trvalá přeložka plynu'!C2" display="/"/>
    <hyperlink ref="A99" location="'02 - Provizorní přeložka ...'!C2" display="/"/>
    <hyperlink ref="A100" location="'IO18.2 - Osvětlení 2 přec...'!C2" display="/"/>
    <hyperlink ref="A101" location="'IO18.3 - Dočasné opravy p...'!C2" display="/"/>
    <hyperlink ref="A102" location="'03 - Vedlejší a ostatní r...'!C2" display="/"/>
    <hyperlink ref="A105" location="'01 - Nádražní, Jiráskova,...'!C2" display="/"/>
    <hyperlink ref="A106" location="'02 - Nádražní, Jiráskova,...'!C2" display="/"/>
    <hyperlink ref="A108" location="'01 - Úprava komunikace u ...'!C2" display="/"/>
    <hyperlink ref="A109" location="'02 - Úprava komunikace u ...'!C2" display="/"/>
    <hyperlink ref="A110" location="'IO04 - Sadové úpravy_01'!C2" display="/"/>
    <hyperlink ref="A111" location="'IO07 - Přípojka N.N pro p...'!C2" display="/"/>
    <hyperlink ref="A112" location="'IO09 - rozvody SLP - park...'!C2" display="/"/>
    <hyperlink ref="A113" location="'IO10 - ZTI Splašková kana..._01'!C2" display="/"/>
    <hyperlink ref="A114" location="'IO18 - Přeložka kabelu N....'!C2" display="/"/>
    <hyperlink ref="A115" location="'IO18.1 - Osvětlení 1 přec...'!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74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88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125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ROUND(J117,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ROUND((SUM(BE117:BE741)),  2)</f>
        <v>0</v>
      </c>
      <c r="I37" s="122">
        <v>0.21</v>
      </c>
      <c r="J37" s="121">
        <f>ROUND(((SUM(BE117:BE741))*I37),  2)</f>
        <v>0</v>
      </c>
      <c r="L37" s="37"/>
    </row>
    <row r="38" spans="2:12" s="1" customFormat="1" ht="14.5" customHeight="1" x14ac:dyDescent="0.15">
      <c r="B38" s="37"/>
      <c r="E38" s="110" t="s">
        <v>42</v>
      </c>
      <c r="F38" s="121">
        <f>ROUND((SUM(BF117:BF741)),  2)</f>
        <v>0</v>
      </c>
      <c r="I38" s="122">
        <v>0.15</v>
      </c>
      <c r="J38" s="121">
        <f>ROUND(((SUM(BF117:BF741))*I38),  2)</f>
        <v>0</v>
      </c>
      <c r="L38" s="37"/>
    </row>
    <row r="39" spans="2:12" s="1" customFormat="1" ht="14.5" hidden="1" customHeight="1" x14ac:dyDescent="0.15">
      <c r="B39" s="37"/>
      <c r="E39" s="110" t="s">
        <v>43</v>
      </c>
      <c r="F39" s="121">
        <f>ROUND((SUM(BG117:BG741)),  2)</f>
        <v>0</v>
      </c>
      <c r="I39" s="122">
        <v>0.21</v>
      </c>
      <c r="J39" s="121">
        <f>0</f>
        <v>0</v>
      </c>
      <c r="L39" s="37"/>
    </row>
    <row r="40" spans="2:12" s="1" customFormat="1" ht="14.5" hidden="1" customHeight="1" x14ac:dyDescent="0.15">
      <c r="B40" s="37"/>
      <c r="E40" s="110" t="s">
        <v>44</v>
      </c>
      <c r="F40" s="121">
        <f>ROUND((SUM(BH117:BH741)),  2)</f>
        <v>0</v>
      </c>
      <c r="I40" s="122">
        <v>0.15</v>
      </c>
      <c r="J40" s="121">
        <f>0</f>
        <v>0</v>
      </c>
      <c r="L40" s="37"/>
    </row>
    <row r="41" spans="2:12" s="1" customFormat="1" ht="14.5" hidden="1" customHeight="1" x14ac:dyDescent="0.15">
      <c r="B41" s="37"/>
      <c r="E41" s="110" t="s">
        <v>45</v>
      </c>
      <c r="F41" s="121">
        <f>ROUND((SUM(BI117:BI741)),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01 - Objekt terminálu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J117</f>
        <v>0</v>
      </c>
      <c r="K67" s="34"/>
      <c r="L67" s="37"/>
      <c r="AU67" s="16" t="s">
        <v>246</v>
      </c>
    </row>
    <row r="68" spans="2:47" s="8" customFormat="1" ht="25" customHeight="1" x14ac:dyDescent="0.15">
      <c r="B68" s="142"/>
      <c r="C68" s="143"/>
      <c r="D68" s="144" t="s">
        <v>247</v>
      </c>
      <c r="E68" s="145"/>
      <c r="F68" s="145"/>
      <c r="G68" s="145"/>
      <c r="H68" s="145"/>
      <c r="I68" s="146"/>
      <c r="J68" s="147">
        <f>J118</f>
        <v>0</v>
      </c>
      <c r="K68" s="143"/>
      <c r="L68" s="148"/>
    </row>
    <row r="69" spans="2:47" s="8" customFormat="1" ht="25" customHeight="1" x14ac:dyDescent="0.15">
      <c r="B69" s="142"/>
      <c r="C69" s="143"/>
      <c r="D69" s="144" t="s">
        <v>248</v>
      </c>
      <c r="E69" s="145"/>
      <c r="F69" s="145"/>
      <c r="G69" s="145"/>
      <c r="H69" s="145"/>
      <c r="I69" s="146"/>
      <c r="J69" s="147">
        <f>J137</f>
        <v>0</v>
      </c>
      <c r="K69" s="143"/>
      <c r="L69" s="148"/>
    </row>
    <row r="70" spans="2:47" s="8" customFormat="1" ht="25" customHeight="1" x14ac:dyDescent="0.15">
      <c r="B70" s="142"/>
      <c r="C70" s="143"/>
      <c r="D70" s="144" t="s">
        <v>249</v>
      </c>
      <c r="E70" s="145"/>
      <c r="F70" s="145"/>
      <c r="G70" s="145"/>
      <c r="H70" s="145"/>
      <c r="I70" s="146"/>
      <c r="J70" s="147">
        <f>J203</f>
        <v>0</v>
      </c>
      <c r="K70" s="143"/>
      <c r="L70" s="148"/>
    </row>
    <row r="71" spans="2:47" s="8" customFormat="1" ht="25" customHeight="1" x14ac:dyDescent="0.15">
      <c r="B71" s="142"/>
      <c r="C71" s="143"/>
      <c r="D71" s="144" t="s">
        <v>250</v>
      </c>
      <c r="E71" s="145"/>
      <c r="F71" s="145"/>
      <c r="G71" s="145"/>
      <c r="H71" s="145"/>
      <c r="I71" s="146"/>
      <c r="J71" s="147">
        <f>J308</f>
        <v>0</v>
      </c>
      <c r="K71" s="143"/>
      <c r="L71" s="148"/>
    </row>
    <row r="72" spans="2:47" s="8" customFormat="1" ht="25" customHeight="1" x14ac:dyDescent="0.15">
      <c r="B72" s="142"/>
      <c r="C72" s="143"/>
      <c r="D72" s="144" t="s">
        <v>251</v>
      </c>
      <c r="E72" s="145"/>
      <c r="F72" s="145"/>
      <c r="G72" s="145"/>
      <c r="H72" s="145"/>
      <c r="I72" s="146"/>
      <c r="J72" s="147">
        <f>J323</f>
        <v>0</v>
      </c>
      <c r="K72" s="143"/>
      <c r="L72" s="148"/>
    </row>
    <row r="73" spans="2:47" s="8" customFormat="1" ht="25" customHeight="1" x14ac:dyDescent="0.15">
      <c r="B73" s="142"/>
      <c r="C73" s="143"/>
      <c r="D73" s="144" t="s">
        <v>252</v>
      </c>
      <c r="E73" s="145"/>
      <c r="F73" s="145"/>
      <c r="G73" s="145"/>
      <c r="H73" s="145"/>
      <c r="I73" s="146"/>
      <c r="J73" s="147">
        <f>J395</f>
        <v>0</v>
      </c>
      <c r="K73" s="143"/>
      <c r="L73" s="148"/>
    </row>
    <row r="74" spans="2:47" s="8" customFormat="1" ht="25" customHeight="1" x14ac:dyDescent="0.15">
      <c r="B74" s="142"/>
      <c r="C74" s="143"/>
      <c r="D74" s="144" t="s">
        <v>253</v>
      </c>
      <c r="E74" s="145"/>
      <c r="F74" s="145"/>
      <c r="G74" s="145"/>
      <c r="H74" s="145"/>
      <c r="I74" s="146"/>
      <c r="J74" s="147">
        <f>J422</f>
        <v>0</v>
      </c>
      <c r="K74" s="143"/>
      <c r="L74" s="148"/>
    </row>
    <row r="75" spans="2:47" s="8" customFormat="1" ht="25" customHeight="1" x14ac:dyDescent="0.15">
      <c r="B75" s="142"/>
      <c r="C75" s="143"/>
      <c r="D75" s="144" t="s">
        <v>254</v>
      </c>
      <c r="E75" s="145"/>
      <c r="F75" s="145"/>
      <c r="G75" s="145"/>
      <c r="H75" s="145"/>
      <c r="I75" s="146"/>
      <c r="J75" s="147">
        <f>J438</f>
        <v>0</v>
      </c>
      <c r="K75" s="143"/>
      <c r="L75" s="148"/>
    </row>
    <row r="76" spans="2:47" s="8" customFormat="1" ht="25" customHeight="1" x14ac:dyDescent="0.15">
      <c r="B76" s="142"/>
      <c r="C76" s="143"/>
      <c r="D76" s="144" t="s">
        <v>255</v>
      </c>
      <c r="E76" s="145"/>
      <c r="F76" s="145"/>
      <c r="G76" s="145"/>
      <c r="H76" s="145"/>
      <c r="I76" s="146"/>
      <c r="J76" s="147">
        <f>J498</f>
        <v>0</v>
      </c>
      <c r="K76" s="143"/>
      <c r="L76" s="148"/>
    </row>
    <row r="77" spans="2:47" s="8" customFormat="1" ht="25" customHeight="1" x14ac:dyDescent="0.15">
      <c r="B77" s="142"/>
      <c r="C77" s="143"/>
      <c r="D77" s="144" t="s">
        <v>256</v>
      </c>
      <c r="E77" s="145"/>
      <c r="F77" s="145"/>
      <c r="G77" s="145"/>
      <c r="H77" s="145"/>
      <c r="I77" s="146"/>
      <c r="J77" s="147">
        <f>J501</f>
        <v>0</v>
      </c>
      <c r="K77" s="143"/>
      <c r="L77" s="148"/>
    </row>
    <row r="78" spans="2:47" s="8" customFormat="1" ht="25" customHeight="1" x14ac:dyDescent="0.15">
      <c r="B78" s="142"/>
      <c r="C78" s="143"/>
      <c r="D78" s="144" t="s">
        <v>257</v>
      </c>
      <c r="E78" s="145"/>
      <c r="F78" s="145"/>
      <c r="G78" s="145"/>
      <c r="H78" s="145"/>
      <c r="I78" s="146"/>
      <c r="J78" s="147">
        <f>J508</f>
        <v>0</v>
      </c>
      <c r="K78" s="143"/>
      <c r="L78" s="148"/>
    </row>
    <row r="79" spans="2:47" s="8" customFormat="1" ht="25" customHeight="1" x14ac:dyDescent="0.15">
      <c r="B79" s="142"/>
      <c r="C79" s="143"/>
      <c r="D79" s="144" t="s">
        <v>258</v>
      </c>
      <c r="E79" s="145"/>
      <c r="F79" s="145"/>
      <c r="G79" s="145"/>
      <c r="H79" s="145"/>
      <c r="I79" s="146"/>
      <c r="J79" s="147">
        <f>J510</f>
        <v>0</v>
      </c>
      <c r="K79" s="143"/>
      <c r="L79" s="148"/>
    </row>
    <row r="80" spans="2:47" s="8" customFormat="1" ht="25" customHeight="1" x14ac:dyDescent="0.15">
      <c r="B80" s="142"/>
      <c r="C80" s="143"/>
      <c r="D80" s="144" t="s">
        <v>259</v>
      </c>
      <c r="E80" s="145"/>
      <c r="F80" s="145"/>
      <c r="G80" s="145"/>
      <c r="H80" s="145"/>
      <c r="I80" s="146"/>
      <c r="J80" s="147">
        <f>J527</f>
        <v>0</v>
      </c>
      <c r="K80" s="143"/>
      <c r="L80" s="148"/>
    </row>
    <row r="81" spans="2:12" s="8" customFormat="1" ht="25" customHeight="1" x14ac:dyDescent="0.15">
      <c r="B81" s="142"/>
      <c r="C81" s="143"/>
      <c r="D81" s="144" t="s">
        <v>260</v>
      </c>
      <c r="E81" s="145"/>
      <c r="F81" s="145"/>
      <c r="G81" s="145"/>
      <c r="H81" s="145"/>
      <c r="I81" s="146"/>
      <c r="J81" s="147">
        <f>J529</f>
        <v>0</v>
      </c>
      <c r="K81" s="143"/>
      <c r="L81" s="148"/>
    </row>
    <row r="82" spans="2:12" s="8" customFormat="1" ht="25" customHeight="1" x14ac:dyDescent="0.15">
      <c r="B82" s="142"/>
      <c r="C82" s="143"/>
      <c r="D82" s="144" t="s">
        <v>261</v>
      </c>
      <c r="E82" s="145"/>
      <c r="F82" s="145"/>
      <c r="G82" s="145"/>
      <c r="H82" s="145"/>
      <c r="I82" s="146"/>
      <c r="J82" s="147">
        <f>J557</f>
        <v>0</v>
      </c>
      <c r="K82" s="143"/>
      <c r="L82" s="148"/>
    </row>
    <row r="83" spans="2:12" s="8" customFormat="1" ht="25" customHeight="1" x14ac:dyDescent="0.15">
      <c r="B83" s="142"/>
      <c r="C83" s="143"/>
      <c r="D83" s="144" t="s">
        <v>262</v>
      </c>
      <c r="E83" s="145"/>
      <c r="F83" s="145"/>
      <c r="G83" s="145"/>
      <c r="H83" s="145"/>
      <c r="I83" s="146"/>
      <c r="J83" s="147">
        <f>J566</f>
        <v>0</v>
      </c>
      <c r="K83" s="143"/>
      <c r="L83" s="148"/>
    </row>
    <row r="84" spans="2:12" s="8" customFormat="1" ht="25" customHeight="1" x14ac:dyDescent="0.15">
      <c r="B84" s="142"/>
      <c r="C84" s="143"/>
      <c r="D84" s="144" t="s">
        <v>263</v>
      </c>
      <c r="E84" s="145"/>
      <c r="F84" s="145"/>
      <c r="G84" s="145"/>
      <c r="H84" s="145"/>
      <c r="I84" s="146"/>
      <c r="J84" s="147">
        <f>J629</f>
        <v>0</v>
      </c>
      <c r="K84" s="143"/>
      <c r="L84" s="148"/>
    </row>
    <row r="85" spans="2:12" s="8" customFormat="1" ht="25" customHeight="1" x14ac:dyDescent="0.15">
      <c r="B85" s="142"/>
      <c r="C85" s="143"/>
      <c r="D85" s="144" t="s">
        <v>264</v>
      </c>
      <c r="E85" s="145"/>
      <c r="F85" s="145"/>
      <c r="G85" s="145"/>
      <c r="H85" s="145"/>
      <c r="I85" s="146"/>
      <c r="J85" s="147">
        <f>J633</f>
        <v>0</v>
      </c>
      <c r="K85" s="143"/>
      <c r="L85" s="148"/>
    </row>
    <row r="86" spans="2:12" s="8" customFormat="1" ht="25" customHeight="1" x14ac:dyDescent="0.15">
      <c r="B86" s="142"/>
      <c r="C86" s="143"/>
      <c r="D86" s="144" t="s">
        <v>265</v>
      </c>
      <c r="E86" s="145"/>
      <c r="F86" s="145"/>
      <c r="G86" s="145"/>
      <c r="H86" s="145"/>
      <c r="I86" s="146"/>
      <c r="J86" s="147">
        <f>J638</f>
        <v>0</v>
      </c>
      <c r="K86" s="143"/>
      <c r="L86" s="148"/>
    </row>
    <row r="87" spans="2:12" s="8" customFormat="1" ht="25" customHeight="1" x14ac:dyDescent="0.15">
      <c r="B87" s="142"/>
      <c r="C87" s="143"/>
      <c r="D87" s="144" t="s">
        <v>266</v>
      </c>
      <c r="E87" s="145"/>
      <c r="F87" s="145"/>
      <c r="G87" s="145"/>
      <c r="H87" s="145"/>
      <c r="I87" s="146"/>
      <c r="J87" s="147">
        <f>J656</f>
        <v>0</v>
      </c>
      <c r="K87" s="143"/>
      <c r="L87" s="148"/>
    </row>
    <row r="88" spans="2:12" s="8" customFormat="1" ht="25" customHeight="1" x14ac:dyDescent="0.15">
      <c r="B88" s="142"/>
      <c r="C88" s="143"/>
      <c r="D88" s="144" t="s">
        <v>267</v>
      </c>
      <c r="E88" s="145"/>
      <c r="F88" s="145"/>
      <c r="G88" s="145"/>
      <c r="H88" s="145"/>
      <c r="I88" s="146"/>
      <c r="J88" s="147">
        <f>J667</f>
        <v>0</v>
      </c>
      <c r="K88" s="143"/>
      <c r="L88" s="148"/>
    </row>
    <row r="89" spans="2:12" s="8" customFormat="1" ht="25" customHeight="1" x14ac:dyDescent="0.15">
      <c r="B89" s="142"/>
      <c r="C89" s="143"/>
      <c r="D89" s="144" t="s">
        <v>268</v>
      </c>
      <c r="E89" s="145"/>
      <c r="F89" s="145"/>
      <c r="G89" s="145"/>
      <c r="H89" s="145"/>
      <c r="I89" s="146"/>
      <c r="J89" s="147">
        <f>J700</f>
        <v>0</v>
      </c>
      <c r="K89" s="143"/>
      <c r="L89" s="148"/>
    </row>
    <row r="90" spans="2:12" s="8" customFormat="1" ht="25" customHeight="1" x14ac:dyDescent="0.15">
      <c r="B90" s="142"/>
      <c r="C90" s="143"/>
      <c r="D90" s="144" t="s">
        <v>269</v>
      </c>
      <c r="E90" s="145"/>
      <c r="F90" s="145"/>
      <c r="G90" s="145"/>
      <c r="H90" s="145"/>
      <c r="I90" s="146"/>
      <c r="J90" s="147">
        <f>J721</f>
        <v>0</v>
      </c>
      <c r="K90" s="143"/>
      <c r="L90" s="148"/>
    </row>
    <row r="91" spans="2:12" s="8" customFormat="1" ht="25" customHeight="1" x14ac:dyDescent="0.15">
      <c r="B91" s="142"/>
      <c r="C91" s="143"/>
      <c r="D91" s="144" t="s">
        <v>270</v>
      </c>
      <c r="E91" s="145"/>
      <c r="F91" s="145"/>
      <c r="G91" s="145"/>
      <c r="H91" s="145"/>
      <c r="I91" s="146"/>
      <c r="J91" s="147">
        <f>J723</f>
        <v>0</v>
      </c>
      <c r="K91" s="143"/>
      <c r="L91" s="148"/>
    </row>
    <row r="92" spans="2:12" s="8" customFormat="1" ht="25" customHeight="1" x14ac:dyDescent="0.15">
      <c r="B92" s="142"/>
      <c r="C92" s="143"/>
      <c r="D92" s="144" t="s">
        <v>271</v>
      </c>
      <c r="E92" s="145"/>
      <c r="F92" s="145"/>
      <c r="G92" s="145"/>
      <c r="H92" s="145"/>
      <c r="I92" s="146"/>
      <c r="J92" s="147">
        <f>J726</f>
        <v>0</v>
      </c>
      <c r="K92" s="143"/>
      <c r="L92" s="148"/>
    </row>
    <row r="93" spans="2:12" s="8" customFormat="1" ht="25" customHeight="1" x14ac:dyDescent="0.15">
      <c r="B93" s="142"/>
      <c r="C93" s="143"/>
      <c r="D93" s="144" t="s">
        <v>272</v>
      </c>
      <c r="E93" s="145"/>
      <c r="F93" s="145"/>
      <c r="G93" s="145"/>
      <c r="H93" s="145"/>
      <c r="I93" s="146"/>
      <c r="J93" s="147">
        <f>J732</f>
        <v>0</v>
      </c>
      <c r="K93" s="143"/>
      <c r="L93" s="148"/>
    </row>
    <row r="94" spans="2:12" s="1" customFormat="1" ht="21.75" customHeight="1" x14ac:dyDescent="0.15">
      <c r="B94" s="33"/>
      <c r="C94" s="34"/>
      <c r="D94" s="34"/>
      <c r="E94" s="34"/>
      <c r="F94" s="34"/>
      <c r="G94" s="34"/>
      <c r="H94" s="34"/>
      <c r="I94" s="111"/>
      <c r="J94" s="34"/>
      <c r="K94" s="34"/>
      <c r="L94" s="37"/>
    </row>
    <row r="95" spans="2:12" s="1" customFormat="1" ht="7" customHeight="1" x14ac:dyDescent="0.15">
      <c r="B95" s="45"/>
      <c r="C95" s="46"/>
      <c r="D95" s="46"/>
      <c r="E95" s="46"/>
      <c r="F95" s="46"/>
      <c r="G95" s="46"/>
      <c r="H95" s="46"/>
      <c r="I95" s="133"/>
      <c r="J95" s="46"/>
      <c r="K95" s="46"/>
      <c r="L95" s="37"/>
    </row>
    <row r="99" spans="2:12" s="1" customFormat="1" ht="7" customHeight="1" x14ac:dyDescent="0.15">
      <c r="B99" s="47"/>
      <c r="C99" s="48"/>
      <c r="D99" s="48"/>
      <c r="E99" s="48"/>
      <c r="F99" s="48"/>
      <c r="G99" s="48"/>
      <c r="H99" s="48"/>
      <c r="I99" s="136"/>
      <c r="J99" s="48"/>
      <c r="K99" s="48"/>
      <c r="L99" s="37"/>
    </row>
    <row r="100" spans="2:12" s="1" customFormat="1" ht="25" customHeight="1" x14ac:dyDescent="0.15">
      <c r="B100" s="33"/>
      <c r="C100" s="22" t="s">
        <v>273</v>
      </c>
      <c r="D100" s="34"/>
      <c r="E100" s="34"/>
      <c r="F100" s="34"/>
      <c r="G100" s="34"/>
      <c r="H100" s="34"/>
      <c r="I100" s="111"/>
      <c r="J100" s="34"/>
      <c r="K100" s="34"/>
      <c r="L100" s="37"/>
    </row>
    <row r="101" spans="2:12" s="1" customFormat="1" ht="7" customHeight="1" x14ac:dyDescent="0.15">
      <c r="B101" s="33"/>
      <c r="C101" s="34"/>
      <c r="D101" s="34"/>
      <c r="E101" s="34"/>
      <c r="F101" s="34"/>
      <c r="G101" s="34"/>
      <c r="H101" s="34"/>
      <c r="I101" s="111"/>
      <c r="J101" s="34"/>
      <c r="K101" s="34"/>
      <c r="L101" s="37"/>
    </row>
    <row r="102" spans="2:12" s="1" customFormat="1" ht="12" customHeight="1" x14ac:dyDescent="0.15">
      <c r="B102" s="33"/>
      <c r="C102" s="28" t="s">
        <v>15</v>
      </c>
      <c r="D102" s="34"/>
      <c r="E102" s="34"/>
      <c r="F102" s="34"/>
      <c r="G102" s="34"/>
      <c r="H102" s="34"/>
      <c r="I102" s="111"/>
      <c r="J102" s="34"/>
      <c r="K102" s="34"/>
      <c r="L102" s="37"/>
    </row>
    <row r="103" spans="2:12" s="1" customFormat="1" ht="16.5" customHeight="1" x14ac:dyDescent="0.15">
      <c r="B103" s="33"/>
      <c r="C103" s="34"/>
      <c r="D103" s="34"/>
      <c r="E103" s="302" t="str">
        <f>E7</f>
        <v>Terminál Benešov I.Etapa</v>
      </c>
      <c r="F103" s="303"/>
      <c r="G103" s="303"/>
      <c r="H103" s="303"/>
      <c r="I103" s="111"/>
      <c r="J103" s="34"/>
      <c r="K103" s="34"/>
      <c r="L103" s="37"/>
    </row>
    <row r="104" spans="2:12" ht="12" customHeight="1" x14ac:dyDescent="0.15">
      <c r="B104" s="20"/>
      <c r="C104" s="28" t="s">
        <v>237</v>
      </c>
      <c r="D104" s="21"/>
      <c r="E104" s="21"/>
      <c r="F104" s="21"/>
      <c r="G104" s="21"/>
      <c r="H104" s="21"/>
      <c r="J104" s="21"/>
      <c r="K104" s="21"/>
      <c r="L104" s="19"/>
    </row>
    <row r="105" spans="2:12" ht="16.5" customHeight="1" x14ac:dyDescent="0.15">
      <c r="B105" s="20"/>
      <c r="C105" s="21"/>
      <c r="D105" s="21"/>
      <c r="E105" s="302" t="s">
        <v>238</v>
      </c>
      <c r="F105" s="259"/>
      <c r="G105" s="259"/>
      <c r="H105" s="259"/>
      <c r="J105" s="21"/>
      <c r="K105" s="21"/>
      <c r="L105" s="19"/>
    </row>
    <row r="106" spans="2:12" ht="12" customHeight="1" x14ac:dyDescent="0.15">
      <c r="B106" s="20"/>
      <c r="C106" s="28" t="s">
        <v>239</v>
      </c>
      <c r="D106" s="21"/>
      <c r="E106" s="21"/>
      <c r="F106" s="21"/>
      <c r="G106" s="21"/>
      <c r="H106" s="21"/>
      <c r="J106" s="21"/>
      <c r="K106" s="21"/>
      <c r="L106" s="19"/>
    </row>
    <row r="107" spans="2:12" s="1" customFormat="1" ht="16.5" customHeight="1" x14ac:dyDescent="0.15">
      <c r="B107" s="33"/>
      <c r="C107" s="34"/>
      <c r="D107" s="34"/>
      <c r="E107" s="303" t="s">
        <v>240</v>
      </c>
      <c r="F107" s="284"/>
      <c r="G107" s="284"/>
      <c r="H107" s="284"/>
      <c r="I107" s="111"/>
      <c r="J107" s="34"/>
      <c r="K107" s="34"/>
      <c r="L107" s="37"/>
    </row>
    <row r="108" spans="2:12" s="1" customFormat="1" ht="12" customHeight="1" x14ac:dyDescent="0.15">
      <c r="B108" s="33"/>
      <c r="C108" s="28" t="s">
        <v>241</v>
      </c>
      <c r="D108" s="34"/>
      <c r="E108" s="34"/>
      <c r="F108" s="34"/>
      <c r="G108" s="34"/>
      <c r="H108" s="34"/>
      <c r="I108" s="111"/>
      <c r="J108" s="34"/>
      <c r="K108" s="34"/>
      <c r="L108" s="37"/>
    </row>
    <row r="109" spans="2:12" s="1" customFormat="1" ht="16.5" customHeight="1" x14ac:dyDescent="0.15">
      <c r="B109" s="33"/>
      <c r="C109" s="34"/>
      <c r="D109" s="34"/>
      <c r="E109" s="285" t="str">
        <f>E13</f>
        <v>SO 01 - Objekt terminálu</v>
      </c>
      <c r="F109" s="284"/>
      <c r="G109" s="284"/>
      <c r="H109" s="284"/>
      <c r="I109" s="111"/>
      <c r="J109" s="34"/>
      <c r="K109" s="34"/>
      <c r="L109" s="37"/>
    </row>
    <row r="110" spans="2:12" s="1" customFormat="1" ht="7" customHeight="1" x14ac:dyDescent="0.15">
      <c r="B110" s="33"/>
      <c r="C110" s="34"/>
      <c r="D110" s="34"/>
      <c r="E110" s="34"/>
      <c r="F110" s="34"/>
      <c r="G110" s="34"/>
      <c r="H110" s="34"/>
      <c r="I110" s="111"/>
      <c r="J110" s="34"/>
      <c r="K110" s="34"/>
      <c r="L110" s="37"/>
    </row>
    <row r="111" spans="2:12" s="1" customFormat="1" ht="12" customHeight="1" x14ac:dyDescent="0.15">
      <c r="B111" s="33"/>
      <c r="C111" s="28" t="s">
        <v>20</v>
      </c>
      <c r="D111" s="34"/>
      <c r="E111" s="34"/>
      <c r="F111" s="26" t="str">
        <f>F16</f>
        <v xml:space="preserve"> </v>
      </c>
      <c r="G111" s="34"/>
      <c r="H111" s="34"/>
      <c r="I111" s="112" t="s">
        <v>22</v>
      </c>
      <c r="J111" s="54" t="str">
        <f>IF(J16="","",J16)</f>
        <v>13. 8. 2018</v>
      </c>
      <c r="K111" s="34"/>
      <c r="L111" s="37"/>
    </row>
    <row r="112" spans="2:12" s="1" customFormat="1" ht="7" customHeight="1" x14ac:dyDescent="0.15">
      <c r="B112" s="33"/>
      <c r="C112" s="34"/>
      <c r="D112" s="34"/>
      <c r="E112" s="34"/>
      <c r="F112" s="34"/>
      <c r="G112" s="34"/>
      <c r="H112" s="34"/>
      <c r="I112" s="111"/>
      <c r="J112" s="34"/>
      <c r="K112" s="34"/>
      <c r="L112" s="37"/>
    </row>
    <row r="113" spans="2:65" s="1" customFormat="1" ht="13.75" customHeight="1" x14ac:dyDescent="0.15">
      <c r="B113" s="33"/>
      <c r="C113" s="28" t="s">
        <v>24</v>
      </c>
      <c r="D113" s="34"/>
      <c r="E113" s="34"/>
      <c r="F113" s="26" t="str">
        <f>E19</f>
        <v>Město Benešov</v>
      </c>
      <c r="G113" s="34"/>
      <c r="H113" s="34"/>
      <c r="I113" s="112" t="s">
        <v>31</v>
      </c>
      <c r="J113" s="31" t="str">
        <f>E25</f>
        <v xml:space="preserve"> </v>
      </c>
      <c r="K113" s="34"/>
      <c r="L113" s="37"/>
    </row>
    <row r="114" spans="2:65" s="1" customFormat="1" ht="13.75" customHeight="1" x14ac:dyDescent="0.15">
      <c r="B114" s="33"/>
      <c r="C114" s="28" t="s">
        <v>29</v>
      </c>
      <c r="D114" s="34"/>
      <c r="E114" s="34"/>
      <c r="F114" s="26" t="str">
        <f>IF(E22="","",E22)</f>
        <v>Vyplň údaj</v>
      </c>
      <c r="G114" s="34"/>
      <c r="H114" s="34"/>
      <c r="I114" s="112" t="s">
        <v>34</v>
      </c>
      <c r="J114" s="31" t="str">
        <f>E28</f>
        <v xml:space="preserve"> </v>
      </c>
      <c r="K114" s="34"/>
      <c r="L114" s="37"/>
    </row>
    <row r="115" spans="2:65" s="1" customFormat="1" ht="10.25" customHeight="1" x14ac:dyDescent="0.15">
      <c r="B115" s="33"/>
      <c r="C115" s="34"/>
      <c r="D115" s="34"/>
      <c r="E115" s="34"/>
      <c r="F115" s="34"/>
      <c r="G115" s="34"/>
      <c r="H115" s="34"/>
      <c r="I115" s="111"/>
      <c r="J115" s="34"/>
      <c r="K115" s="34"/>
      <c r="L115" s="37"/>
    </row>
    <row r="116" spans="2:65" s="9" customFormat="1" ht="29.25" customHeight="1" x14ac:dyDescent="0.15">
      <c r="B116" s="149"/>
      <c r="C116" s="150" t="s">
        <v>274</v>
      </c>
      <c r="D116" s="151" t="s">
        <v>55</v>
      </c>
      <c r="E116" s="151" t="s">
        <v>51</v>
      </c>
      <c r="F116" s="151" t="s">
        <v>52</v>
      </c>
      <c r="G116" s="151" t="s">
        <v>275</v>
      </c>
      <c r="H116" s="151" t="s">
        <v>276</v>
      </c>
      <c r="I116" s="152" t="s">
        <v>277</v>
      </c>
      <c r="J116" s="153" t="s">
        <v>244</v>
      </c>
      <c r="K116" s="154" t="s">
        <v>278</v>
      </c>
      <c r="L116" s="155"/>
      <c r="M116" s="63" t="s">
        <v>1</v>
      </c>
      <c r="N116" s="64" t="s">
        <v>40</v>
      </c>
      <c r="O116" s="64" t="s">
        <v>279</v>
      </c>
      <c r="P116" s="64" t="s">
        <v>280</v>
      </c>
      <c r="Q116" s="64" t="s">
        <v>281</v>
      </c>
      <c r="R116" s="64" t="s">
        <v>282</v>
      </c>
      <c r="S116" s="64" t="s">
        <v>283</v>
      </c>
      <c r="T116" s="65" t="s">
        <v>284</v>
      </c>
    </row>
    <row r="117" spans="2:65" s="1" customFormat="1" ht="22.75" customHeight="1" x14ac:dyDescent="0.2">
      <c r="B117" s="33"/>
      <c r="C117" s="70" t="s">
        <v>285</v>
      </c>
      <c r="D117" s="34"/>
      <c r="E117" s="34"/>
      <c r="F117" s="34"/>
      <c r="G117" s="34"/>
      <c r="H117" s="34"/>
      <c r="I117" s="111"/>
      <c r="J117" s="156">
        <f>BK117</f>
        <v>0</v>
      </c>
      <c r="K117" s="34"/>
      <c r="L117" s="37"/>
      <c r="M117" s="66"/>
      <c r="N117" s="67"/>
      <c r="O117" s="67"/>
      <c r="P117" s="157">
        <f>P118+P137+P203+P308+P323+P395+P422+P438+P498+P501+P508+P510+P527+P529+P557+P566+P629+P633+P638+P656+P667+P700+P721+P723+P726+P732</f>
        <v>0</v>
      </c>
      <c r="Q117" s="67"/>
      <c r="R117" s="157">
        <f>R118+R137+R203+R308+R323+R395+R422+R438+R498+R501+R508+R510+R527+R529+R557+R566+R629+R633+R638+R656+R667+R700+R721+R723+R726+R732</f>
        <v>0</v>
      </c>
      <c r="S117" s="67"/>
      <c r="T117" s="158">
        <f>T118+T137+T203+T308+T323+T395+T422+T438+T498+T501+T508+T510+T527+T529+T557+T566+T629+T633+T638+T656+T667+T700+T721+T723+T726+T732</f>
        <v>0</v>
      </c>
      <c r="AT117" s="16" t="s">
        <v>69</v>
      </c>
      <c r="AU117" s="16" t="s">
        <v>246</v>
      </c>
      <c r="BK117" s="159">
        <f>BK118+BK137+BK203+BK308+BK323+BK395+BK422+BK438+BK498+BK501+BK508+BK510+BK527+BK529+BK557+BK566+BK629+BK633+BK638+BK656+BK667+BK700+BK721+BK723+BK726+BK732</f>
        <v>0</v>
      </c>
    </row>
    <row r="118" spans="2:65" s="10" customFormat="1" ht="26" customHeight="1" x14ac:dyDescent="0.2">
      <c r="B118" s="160"/>
      <c r="C118" s="161"/>
      <c r="D118" s="162" t="s">
        <v>69</v>
      </c>
      <c r="E118" s="163" t="s">
        <v>77</v>
      </c>
      <c r="F118" s="163" t="s">
        <v>286</v>
      </c>
      <c r="G118" s="161"/>
      <c r="H118" s="161"/>
      <c r="I118" s="164"/>
      <c r="J118" s="165">
        <f>BK118</f>
        <v>0</v>
      </c>
      <c r="K118" s="161"/>
      <c r="L118" s="166"/>
      <c r="M118" s="167"/>
      <c r="N118" s="168"/>
      <c r="O118" s="168"/>
      <c r="P118" s="169">
        <f>SUM(P119:P136)</f>
        <v>0</v>
      </c>
      <c r="Q118" s="168"/>
      <c r="R118" s="169">
        <f>SUM(R119:R136)</f>
        <v>0</v>
      </c>
      <c r="S118" s="168"/>
      <c r="T118" s="170">
        <f>SUM(T119:T136)</f>
        <v>0</v>
      </c>
      <c r="AR118" s="171" t="s">
        <v>77</v>
      </c>
      <c r="AT118" s="172" t="s">
        <v>69</v>
      </c>
      <c r="AU118" s="172" t="s">
        <v>70</v>
      </c>
      <c r="AY118" s="171" t="s">
        <v>287</v>
      </c>
      <c r="BK118" s="173">
        <f>SUM(BK119:BK136)</f>
        <v>0</v>
      </c>
    </row>
    <row r="119" spans="2:65" s="1" customFormat="1" ht="16.5" customHeight="1" x14ac:dyDescent="0.15">
      <c r="B119" s="33"/>
      <c r="C119" s="174" t="s">
        <v>77</v>
      </c>
      <c r="D119" s="174" t="s">
        <v>288</v>
      </c>
      <c r="E119" s="175" t="s">
        <v>289</v>
      </c>
      <c r="F119" s="176" t="s">
        <v>290</v>
      </c>
      <c r="G119" s="177" t="s">
        <v>291</v>
      </c>
      <c r="H119" s="178">
        <v>542.25</v>
      </c>
      <c r="I119" s="179"/>
      <c r="J119" s="178">
        <f t="shared" ref="J119:J136" si="0">ROUND(I119*H119,2)</f>
        <v>0</v>
      </c>
      <c r="K119" s="176" t="s">
        <v>1</v>
      </c>
      <c r="L119" s="37"/>
      <c r="M119" s="180" t="s">
        <v>1</v>
      </c>
      <c r="N119" s="181" t="s">
        <v>41</v>
      </c>
      <c r="O119" s="59"/>
      <c r="P119" s="182">
        <f t="shared" ref="P119:P136" si="1">O119*H119</f>
        <v>0</v>
      </c>
      <c r="Q119" s="182">
        <v>0</v>
      </c>
      <c r="R119" s="182">
        <f t="shared" ref="R119:R136" si="2">Q119*H119</f>
        <v>0</v>
      </c>
      <c r="S119" s="182">
        <v>0</v>
      </c>
      <c r="T119" s="183">
        <f t="shared" ref="T119:T136" si="3">S119*H119</f>
        <v>0</v>
      </c>
      <c r="AR119" s="16" t="s">
        <v>99</v>
      </c>
      <c r="AT119" s="16" t="s">
        <v>288</v>
      </c>
      <c r="AU119" s="16" t="s">
        <v>77</v>
      </c>
      <c r="AY119" s="16" t="s">
        <v>287</v>
      </c>
      <c r="BE119" s="184">
        <f t="shared" ref="BE119:BE136" si="4">IF(N119="základní",J119,0)</f>
        <v>0</v>
      </c>
      <c r="BF119" s="184">
        <f t="shared" ref="BF119:BF136" si="5">IF(N119="snížená",J119,0)</f>
        <v>0</v>
      </c>
      <c r="BG119" s="184">
        <f t="shared" ref="BG119:BG136" si="6">IF(N119="zákl. přenesená",J119,0)</f>
        <v>0</v>
      </c>
      <c r="BH119" s="184">
        <f t="shared" ref="BH119:BH136" si="7">IF(N119="sníž. přenesená",J119,0)</f>
        <v>0</v>
      </c>
      <c r="BI119" s="184">
        <f t="shared" ref="BI119:BI136" si="8">IF(N119="nulová",J119,0)</f>
        <v>0</v>
      </c>
      <c r="BJ119" s="16" t="s">
        <v>77</v>
      </c>
      <c r="BK119" s="184">
        <f t="shared" ref="BK119:BK136" si="9">ROUND(I119*H119,2)</f>
        <v>0</v>
      </c>
      <c r="BL119" s="16" t="s">
        <v>99</v>
      </c>
      <c r="BM119" s="16" t="s">
        <v>79</v>
      </c>
    </row>
    <row r="120" spans="2:65" s="1" customFormat="1" ht="16.5" customHeight="1" x14ac:dyDescent="0.15">
      <c r="B120" s="33"/>
      <c r="C120" s="174" t="s">
        <v>79</v>
      </c>
      <c r="D120" s="174" t="s">
        <v>288</v>
      </c>
      <c r="E120" s="175" t="s">
        <v>292</v>
      </c>
      <c r="F120" s="176" t="s">
        <v>293</v>
      </c>
      <c r="G120" s="177" t="s">
        <v>291</v>
      </c>
      <c r="H120" s="178">
        <v>542.25</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99</v>
      </c>
    </row>
    <row r="121" spans="2:65" s="1" customFormat="1" ht="16.5" customHeight="1" x14ac:dyDescent="0.15">
      <c r="B121" s="33"/>
      <c r="C121" s="174" t="s">
        <v>87</v>
      </c>
      <c r="D121" s="174" t="s">
        <v>288</v>
      </c>
      <c r="E121" s="175" t="s">
        <v>294</v>
      </c>
      <c r="F121" s="176" t="s">
        <v>295</v>
      </c>
      <c r="G121" s="177" t="s">
        <v>291</v>
      </c>
      <c r="H121" s="178">
        <v>542.25</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296</v>
      </c>
    </row>
    <row r="122" spans="2:65" s="1" customFormat="1" ht="16.5" customHeight="1" x14ac:dyDescent="0.15">
      <c r="B122" s="33"/>
      <c r="C122" s="174" t="s">
        <v>99</v>
      </c>
      <c r="D122" s="174" t="s">
        <v>288</v>
      </c>
      <c r="E122" s="175" t="s">
        <v>297</v>
      </c>
      <c r="F122" s="176" t="s">
        <v>298</v>
      </c>
      <c r="G122" s="177" t="s">
        <v>299</v>
      </c>
      <c r="H122" s="178">
        <v>2880</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300</v>
      </c>
    </row>
    <row r="123" spans="2:65" s="1" customFormat="1" ht="16.5" customHeight="1" x14ac:dyDescent="0.15">
      <c r="B123" s="33"/>
      <c r="C123" s="174" t="s">
        <v>301</v>
      </c>
      <c r="D123" s="174" t="s">
        <v>288</v>
      </c>
      <c r="E123" s="175" t="s">
        <v>302</v>
      </c>
      <c r="F123" s="176" t="s">
        <v>303</v>
      </c>
      <c r="G123" s="177" t="s">
        <v>304</v>
      </c>
      <c r="H123" s="178">
        <v>5400</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305</v>
      </c>
    </row>
    <row r="124" spans="2:65" s="1" customFormat="1" ht="16.5" customHeight="1" x14ac:dyDescent="0.15">
      <c r="B124" s="33"/>
      <c r="C124" s="174" t="s">
        <v>296</v>
      </c>
      <c r="D124" s="174" t="s">
        <v>288</v>
      </c>
      <c r="E124" s="175" t="s">
        <v>306</v>
      </c>
      <c r="F124" s="176" t="s">
        <v>307</v>
      </c>
      <c r="G124" s="177" t="s">
        <v>308</v>
      </c>
      <c r="H124" s="178">
        <v>81.3</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309</v>
      </c>
    </row>
    <row r="125" spans="2:65" s="1" customFormat="1" ht="16.5" customHeight="1" x14ac:dyDescent="0.15">
      <c r="B125" s="33"/>
      <c r="C125" s="174" t="s">
        <v>310</v>
      </c>
      <c r="D125" s="174" t="s">
        <v>288</v>
      </c>
      <c r="E125" s="175" t="s">
        <v>311</v>
      </c>
      <c r="F125" s="176" t="s">
        <v>312</v>
      </c>
      <c r="G125" s="177" t="s">
        <v>308</v>
      </c>
      <c r="H125" s="178">
        <v>89.23</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313</v>
      </c>
    </row>
    <row r="126" spans="2:65" s="1" customFormat="1" ht="16.5" customHeight="1" x14ac:dyDescent="0.15">
      <c r="B126" s="33"/>
      <c r="C126" s="174" t="s">
        <v>300</v>
      </c>
      <c r="D126" s="174" t="s">
        <v>288</v>
      </c>
      <c r="E126" s="175" t="s">
        <v>314</v>
      </c>
      <c r="F126" s="176" t="s">
        <v>315</v>
      </c>
      <c r="G126" s="177" t="s">
        <v>308</v>
      </c>
      <c r="H126" s="178">
        <v>1310.96</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316</v>
      </c>
    </row>
    <row r="127" spans="2:65" s="1" customFormat="1" ht="16.5" customHeight="1" x14ac:dyDescent="0.15">
      <c r="B127" s="33"/>
      <c r="C127" s="174" t="s">
        <v>317</v>
      </c>
      <c r="D127" s="174" t="s">
        <v>288</v>
      </c>
      <c r="E127" s="175" t="s">
        <v>318</v>
      </c>
      <c r="F127" s="176" t="s">
        <v>319</v>
      </c>
      <c r="G127" s="177" t="s">
        <v>308</v>
      </c>
      <c r="H127" s="178">
        <v>73.959999999999994</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320</v>
      </c>
    </row>
    <row r="128" spans="2:65" s="1" customFormat="1" ht="16.5" customHeight="1" x14ac:dyDescent="0.15">
      <c r="B128" s="33"/>
      <c r="C128" s="174" t="s">
        <v>305</v>
      </c>
      <c r="D128" s="174" t="s">
        <v>288</v>
      </c>
      <c r="E128" s="175" t="s">
        <v>321</v>
      </c>
      <c r="F128" s="176" t="s">
        <v>322</v>
      </c>
      <c r="G128" s="177" t="s">
        <v>308</v>
      </c>
      <c r="H128" s="178">
        <v>15.52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323</v>
      </c>
    </row>
    <row r="129" spans="2:65" s="1" customFormat="1" ht="16.5" customHeight="1" x14ac:dyDescent="0.15">
      <c r="B129" s="33"/>
      <c r="C129" s="174" t="s">
        <v>324</v>
      </c>
      <c r="D129" s="174" t="s">
        <v>288</v>
      </c>
      <c r="E129" s="175" t="s">
        <v>325</v>
      </c>
      <c r="F129" s="176" t="s">
        <v>326</v>
      </c>
      <c r="G129" s="177" t="s">
        <v>308</v>
      </c>
      <c r="H129" s="178">
        <v>89.23</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327</v>
      </c>
    </row>
    <row r="130" spans="2:65" s="1" customFormat="1" ht="16.5" customHeight="1" x14ac:dyDescent="0.15">
      <c r="B130" s="33"/>
      <c r="C130" s="174" t="s">
        <v>309</v>
      </c>
      <c r="D130" s="174" t="s">
        <v>288</v>
      </c>
      <c r="E130" s="175" t="s">
        <v>328</v>
      </c>
      <c r="F130" s="176" t="s">
        <v>329</v>
      </c>
      <c r="G130" s="177" t="s">
        <v>308</v>
      </c>
      <c r="H130" s="178">
        <v>159.18</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330</v>
      </c>
    </row>
    <row r="131" spans="2:65" s="1" customFormat="1" ht="16.5" customHeight="1" x14ac:dyDescent="0.15">
      <c r="B131" s="33"/>
      <c r="C131" s="174" t="s">
        <v>331</v>
      </c>
      <c r="D131" s="174" t="s">
        <v>288</v>
      </c>
      <c r="E131" s="175" t="s">
        <v>332</v>
      </c>
      <c r="F131" s="176" t="s">
        <v>333</v>
      </c>
      <c r="G131" s="177" t="s">
        <v>308</v>
      </c>
      <c r="H131" s="178">
        <v>2340.19</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334</v>
      </c>
    </row>
    <row r="132" spans="2:65" s="1" customFormat="1" ht="16.5" customHeight="1" x14ac:dyDescent="0.15">
      <c r="B132" s="33"/>
      <c r="C132" s="174" t="s">
        <v>313</v>
      </c>
      <c r="D132" s="174" t="s">
        <v>288</v>
      </c>
      <c r="E132" s="175" t="s">
        <v>335</v>
      </c>
      <c r="F132" s="176" t="s">
        <v>336</v>
      </c>
      <c r="G132" s="177" t="s">
        <v>308</v>
      </c>
      <c r="H132" s="178">
        <v>2340.19</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337</v>
      </c>
    </row>
    <row r="133" spans="2:65" s="1" customFormat="1" ht="16.5" customHeight="1" x14ac:dyDescent="0.15">
      <c r="B133" s="33"/>
      <c r="C133" s="174" t="s">
        <v>8</v>
      </c>
      <c r="D133" s="174" t="s">
        <v>288</v>
      </c>
      <c r="E133" s="175" t="s">
        <v>338</v>
      </c>
      <c r="F133" s="176" t="s">
        <v>339</v>
      </c>
      <c r="G133" s="177" t="s">
        <v>308</v>
      </c>
      <c r="H133" s="178">
        <v>639.15</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340</v>
      </c>
    </row>
    <row r="134" spans="2:65" s="1" customFormat="1" ht="16.5" customHeight="1" x14ac:dyDescent="0.15">
      <c r="B134" s="33"/>
      <c r="C134" s="174" t="s">
        <v>316</v>
      </c>
      <c r="D134" s="174" t="s">
        <v>288</v>
      </c>
      <c r="E134" s="175" t="s">
        <v>341</v>
      </c>
      <c r="F134" s="176" t="s">
        <v>342</v>
      </c>
      <c r="G134" s="177" t="s">
        <v>308</v>
      </c>
      <c r="H134" s="178">
        <v>850.52</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343</v>
      </c>
    </row>
    <row r="135" spans="2:65" s="1" customFormat="1" ht="16.5" customHeight="1" x14ac:dyDescent="0.15">
      <c r="B135" s="33"/>
      <c r="C135" s="174" t="s">
        <v>344</v>
      </c>
      <c r="D135" s="174" t="s">
        <v>288</v>
      </c>
      <c r="E135" s="175" t="s">
        <v>345</v>
      </c>
      <c r="F135" s="176" t="s">
        <v>346</v>
      </c>
      <c r="G135" s="177" t="s">
        <v>291</v>
      </c>
      <c r="H135" s="178">
        <v>197.62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347</v>
      </c>
    </row>
    <row r="136" spans="2:65" s="1" customFormat="1" ht="16.5" customHeight="1" x14ac:dyDescent="0.15">
      <c r="B136" s="33"/>
      <c r="C136" s="174" t="s">
        <v>320</v>
      </c>
      <c r="D136" s="174" t="s">
        <v>288</v>
      </c>
      <c r="E136" s="175" t="s">
        <v>348</v>
      </c>
      <c r="F136" s="176" t="s">
        <v>349</v>
      </c>
      <c r="G136" s="177" t="s">
        <v>308</v>
      </c>
      <c r="H136" s="178">
        <v>639.15</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350</v>
      </c>
    </row>
    <row r="137" spans="2:65" s="10" customFormat="1" ht="26" customHeight="1" x14ac:dyDescent="0.2">
      <c r="B137" s="160"/>
      <c r="C137" s="161"/>
      <c r="D137" s="162" t="s">
        <v>69</v>
      </c>
      <c r="E137" s="163" t="s">
        <v>79</v>
      </c>
      <c r="F137" s="163" t="s">
        <v>351</v>
      </c>
      <c r="G137" s="161"/>
      <c r="H137" s="161"/>
      <c r="I137" s="164"/>
      <c r="J137" s="165">
        <f>BK137</f>
        <v>0</v>
      </c>
      <c r="K137" s="161"/>
      <c r="L137" s="166"/>
      <c r="M137" s="167"/>
      <c r="N137" s="168"/>
      <c r="O137" s="168"/>
      <c r="P137" s="169">
        <f>SUM(P138:P202)</f>
        <v>0</v>
      </c>
      <c r="Q137" s="168"/>
      <c r="R137" s="169">
        <f>SUM(R138:R202)</f>
        <v>0</v>
      </c>
      <c r="S137" s="168"/>
      <c r="T137" s="170">
        <f>SUM(T138:T202)</f>
        <v>0</v>
      </c>
      <c r="AR137" s="171" t="s">
        <v>77</v>
      </c>
      <c r="AT137" s="172" t="s">
        <v>69</v>
      </c>
      <c r="AU137" s="172" t="s">
        <v>70</v>
      </c>
      <c r="AY137" s="171" t="s">
        <v>287</v>
      </c>
      <c r="BK137" s="173">
        <f>SUM(BK138:BK202)</f>
        <v>0</v>
      </c>
    </row>
    <row r="138" spans="2:65" s="1" customFormat="1" ht="16.5" customHeight="1" x14ac:dyDescent="0.15">
      <c r="B138" s="33"/>
      <c r="C138" s="174" t="s">
        <v>352</v>
      </c>
      <c r="D138" s="174" t="s">
        <v>288</v>
      </c>
      <c r="E138" s="175" t="s">
        <v>353</v>
      </c>
      <c r="F138" s="176" t="s">
        <v>354</v>
      </c>
      <c r="G138" s="177" t="s">
        <v>308</v>
      </c>
      <c r="H138" s="178">
        <v>14.41</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355</v>
      </c>
    </row>
    <row r="139" spans="2:65" s="11" customFormat="1" ht="11" x14ac:dyDescent="0.15">
      <c r="B139" s="185"/>
      <c r="C139" s="186"/>
      <c r="D139" s="187" t="s">
        <v>356</v>
      </c>
      <c r="E139" s="188" t="s">
        <v>1</v>
      </c>
      <c r="F139" s="189" t="s">
        <v>357</v>
      </c>
      <c r="G139" s="186"/>
      <c r="H139" s="190">
        <v>4.5199999999999996</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1" customFormat="1" ht="11" x14ac:dyDescent="0.15">
      <c r="B140" s="185"/>
      <c r="C140" s="186"/>
      <c r="D140" s="187" t="s">
        <v>356</v>
      </c>
      <c r="E140" s="188" t="s">
        <v>1</v>
      </c>
      <c r="F140" s="189" t="s">
        <v>358</v>
      </c>
      <c r="G140" s="186"/>
      <c r="H140" s="190">
        <v>9.89</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14.41</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323</v>
      </c>
      <c r="D142" s="174" t="s">
        <v>288</v>
      </c>
      <c r="E142" s="175" t="s">
        <v>360</v>
      </c>
      <c r="F142" s="176" t="s">
        <v>361</v>
      </c>
      <c r="G142" s="177" t="s">
        <v>362</v>
      </c>
      <c r="H142" s="178">
        <v>55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363</v>
      </c>
    </row>
    <row r="143" spans="2:65" s="11" customFormat="1" ht="11" x14ac:dyDescent="0.15">
      <c r="B143" s="185"/>
      <c r="C143" s="186"/>
      <c r="D143" s="187" t="s">
        <v>356</v>
      </c>
      <c r="E143" s="188" t="s">
        <v>1</v>
      </c>
      <c r="F143" s="189" t="s">
        <v>364</v>
      </c>
      <c r="G143" s="186"/>
      <c r="H143" s="190">
        <v>55</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55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 customFormat="1" ht="16.5" customHeight="1" x14ac:dyDescent="0.15">
      <c r="B145" s="33"/>
      <c r="C145" s="174" t="s">
        <v>7</v>
      </c>
      <c r="D145" s="174" t="s">
        <v>288</v>
      </c>
      <c r="E145" s="175" t="s">
        <v>365</v>
      </c>
      <c r="F145" s="176" t="s">
        <v>366</v>
      </c>
      <c r="G145" s="177" t="s">
        <v>291</v>
      </c>
      <c r="H145" s="178">
        <v>99</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367</v>
      </c>
    </row>
    <row r="146" spans="2:65" s="11" customFormat="1" ht="11" x14ac:dyDescent="0.15">
      <c r="B146" s="185"/>
      <c r="C146" s="186"/>
      <c r="D146" s="187" t="s">
        <v>356</v>
      </c>
      <c r="E146" s="188" t="s">
        <v>1</v>
      </c>
      <c r="F146" s="189" t="s">
        <v>368</v>
      </c>
      <c r="G146" s="186"/>
      <c r="H146" s="190">
        <v>99</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2" customFormat="1" ht="11" x14ac:dyDescent="0.15">
      <c r="B147" s="197"/>
      <c r="C147" s="198"/>
      <c r="D147" s="187" t="s">
        <v>356</v>
      </c>
      <c r="E147" s="199" t="s">
        <v>1</v>
      </c>
      <c r="F147" s="200" t="s">
        <v>359</v>
      </c>
      <c r="G147" s="198"/>
      <c r="H147" s="201">
        <v>99</v>
      </c>
      <c r="I147" s="202"/>
      <c r="J147" s="198"/>
      <c r="K147" s="198"/>
      <c r="L147" s="203"/>
      <c r="M147" s="204"/>
      <c r="N147" s="205"/>
      <c r="O147" s="205"/>
      <c r="P147" s="205"/>
      <c r="Q147" s="205"/>
      <c r="R147" s="205"/>
      <c r="S147" s="205"/>
      <c r="T147" s="206"/>
      <c r="AT147" s="207" t="s">
        <v>356</v>
      </c>
      <c r="AU147" s="207" t="s">
        <v>77</v>
      </c>
      <c r="AV147" s="12" t="s">
        <v>99</v>
      </c>
      <c r="AW147" s="12" t="s">
        <v>33</v>
      </c>
      <c r="AX147" s="12" t="s">
        <v>77</v>
      </c>
      <c r="AY147" s="207" t="s">
        <v>287</v>
      </c>
    </row>
    <row r="148" spans="2:65" s="1" customFormat="1" ht="16.5" customHeight="1" x14ac:dyDescent="0.15">
      <c r="B148" s="33"/>
      <c r="C148" s="174" t="s">
        <v>327</v>
      </c>
      <c r="D148" s="174" t="s">
        <v>288</v>
      </c>
      <c r="E148" s="175" t="s">
        <v>369</v>
      </c>
      <c r="F148" s="176" t="s">
        <v>370</v>
      </c>
      <c r="G148" s="177" t="s">
        <v>308</v>
      </c>
      <c r="H148" s="178">
        <v>99.65</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371</v>
      </c>
    </row>
    <row r="149" spans="2:65" s="11" customFormat="1" ht="11" x14ac:dyDescent="0.15">
      <c r="B149" s="185"/>
      <c r="C149" s="186"/>
      <c r="D149" s="187" t="s">
        <v>356</v>
      </c>
      <c r="E149" s="188" t="s">
        <v>1</v>
      </c>
      <c r="F149" s="189" t="s">
        <v>372</v>
      </c>
      <c r="G149" s="186"/>
      <c r="H149" s="190">
        <v>41.99</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1" customFormat="1" ht="11" x14ac:dyDescent="0.15">
      <c r="B150" s="185"/>
      <c r="C150" s="186"/>
      <c r="D150" s="187" t="s">
        <v>356</v>
      </c>
      <c r="E150" s="188" t="s">
        <v>1</v>
      </c>
      <c r="F150" s="189" t="s">
        <v>373</v>
      </c>
      <c r="G150" s="186"/>
      <c r="H150" s="190">
        <v>57.66</v>
      </c>
      <c r="I150" s="191"/>
      <c r="J150" s="186"/>
      <c r="K150" s="186"/>
      <c r="L150" s="192"/>
      <c r="M150" s="193"/>
      <c r="N150" s="194"/>
      <c r="O150" s="194"/>
      <c r="P150" s="194"/>
      <c r="Q150" s="194"/>
      <c r="R150" s="194"/>
      <c r="S150" s="194"/>
      <c r="T150" s="195"/>
      <c r="AT150" s="196" t="s">
        <v>356</v>
      </c>
      <c r="AU150" s="196" t="s">
        <v>77</v>
      </c>
      <c r="AV150" s="11" t="s">
        <v>79</v>
      </c>
      <c r="AW150" s="11" t="s">
        <v>33</v>
      </c>
      <c r="AX150" s="11" t="s">
        <v>70</v>
      </c>
      <c r="AY150" s="196" t="s">
        <v>287</v>
      </c>
    </row>
    <row r="151" spans="2:65" s="12" customFormat="1" ht="11" x14ac:dyDescent="0.15">
      <c r="B151" s="197"/>
      <c r="C151" s="198"/>
      <c r="D151" s="187" t="s">
        <v>356</v>
      </c>
      <c r="E151" s="199" t="s">
        <v>1</v>
      </c>
      <c r="F151" s="200" t="s">
        <v>359</v>
      </c>
      <c r="G151" s="198"/>
      <c r="H151" s="201">
        <v>99.65</v>
      </c>
      <c r="I151" s="202"/>
      <c r="J151" s="198"/>
      <c r="K151" s="198"/>
      <c r="L151" s="203"/>
      <c r="M151" s="204"/>
      <c r="N151" s="205"/>
      <c r="O151" s="205"/>
      <c r="P151" s="205"/>
      <c r="Q151" s="205"/>
      <c r="R151" s="205"/>
      <c r="S151" s="205"/>
      <c r="T151" s="206"/>
      <c r="AT151" s="207" t="s">
        <v>356</v>
      </c>
      <c r="AU151" s="207" t="s">
        <v>77</v>
      </c>
      <c r="AV151" s="12" t="s">
        <v>99</v>
      </c>
      <c r="AW151" s="12" t="s">
        <v>33</v>
      </c>
      <c r="AX151" s="12" t="s">
        <v>77</v>
      </c>
      <c r="AY151" s="207" t="s">
        <v>287</v>
      </c>
    </row>
    <row r="152" spans="2:65" s="1" customFormat="1" ht="16.5" customHeight="1" x14ac:dyDescent="0.15">
      <c r="B152" s="33"/>
      <c r="C152" s="174" t="s">
        <v>374</v>
      </c>
      <c r="D152" s="174" t="s">
        <v>288</v>
      </c>
      <c r="E152" s="175" t="s">
        <v>375</v>
      </c>
      <c r="F152" s="176" t="s">
        <v>376</v>
      </c>
      <c r="G152" s="177" t="s">
        <v>291</v>
      </c>
      <c r="H152" s="178">
        <v>34.26</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377</v>
      </c>
    </row>
    <row r="153" spans="2:65" s="11" customFormat="1" ht="11" x14ac:dyDescent="0.15">
      <c r="B153" s="185"/>
      <c r="C153" s="186"/>
      <c r="D153" s="187" t="s">
        <v>356</v>
      </c>
      <c r="E153" s="188" t="s">
        <v>1</v>
      </c>
      <c r="F153" s="189" t="s">
        <v>378</v>
      </c>
      <c r="G153" s="186"/>
      <c r="H153" s="190">
        <v>31.06</v>
      </c>
      <c r="I153" s="191"/>
      <c r="J153" s="186"/>
      <c r="K153" s="186"/>
      <c r="L153" s="192"/>
      <c r="M153" s="193"/>
      <c r="N153" s="194"/>
      <c r="O153" s="194"/>
      <c r="P153" s="194"/>
      <c r="Q153" s="194"/>
      <c r="R153" s="194"/>
      <c r="S153" s="194"/>
      <c r="T153" s="195"/>
      <c r="AT153" s="196" t="s">
        <v>356</v>
      </c>
      <c r="AU153" s="196" t="s">
        <v>77</v>
      </c>
      <c r="AV153" s="11" t="s">
        <v>79</v>
      </c>
      <c r="AW153" s="11" t="s">
        <v>33</v>
      </c>
      <c r="AX153" s="11" t="s">
        <v>70</v>
      </c>
      <c r="AY153" s="196" t="s">
        <v>287</v>
      </c>
    </row>
    <row r="154" spans="2:65" s="11" customFormat="1" ht="11" x14ac:dyDescent="0.15">
      <c r="B154" s="185"/>
      <c r="C154" s="186"/>
      <c r="D154" s="187" t="s">
        <v>356</v>
      </c>
      <c r="E154" s="188" t="s">
        <v>1</v>
      </c>
      <c r="F154" s="189" t="s">
        <v>379</v>
      </c>
      <c r="G154" s="186"/>
      <c r="H154" s="190">
        <v>3.2</v>
      </c>
      <c r="I154" s="191"/>
      <c r="J154" s="186"/>
      <c r="K154" s="186"/>
      <c r="L154" s="192"/>
      <c r="M154" s="193"/>
      <c r="N154" s="194"/>
      <c r="O154" s="194"/>
      <c r="P154" s="194"/>
      <c r="Q154" s="194"/>
      <c r="R154" s="194"/>
      <c r="S154" s="194"/>
      <c r="T154" s="195"/>
      <c r="AT154" s="196" t="s">
        <v>356</v>
      </c>
      <c r="AU154" s="196" t="s">
        <v>77</v>
      </c>
      <c r="AV154" s="11" t="s">
        <v>79</v>
      </c>
      <c r="AW154" s="11" t="s">
        <v>33</v>
      </c>
      <c r="AX154" s="11" t="s">
        <v>70</v>
      </c>
      <c r="AY154" s="196" t="s">
        <v>287</v>
      </c>
    </row>
    <row r="155" spans="2:65" s="12" customFormat="1" ht="11" x14ac:dyDescent="0.15">
      <c r="B155" s="197"/>
      <c r="C155" s="198"/>
      <c r="D155" s="187" t="s">
        <v>356</v>
      </c>
      <c r="E155" s="199" t="s">
        <v>1</v>
      </c>
      <c r="F155" s="200" t="s">
        <v>359</v>
      </c>
      <c r="G155" s="198"/>
      <c r="H155" s="201">
        <v>34.26</v>
      </c>
      <c r="I155" s="202"/>
      <c r="J155" s="198"/>
      <c r="K155" s="198"/>
      <c r="L155" s="203"/>
      <c r="M155" s="204"/>
      <c r="N155" s="205"/>
      <c r="O155" s="205"/>
      <c r="P155" s="205"/>
      <c r="Q155" s="205"/>
      <c r="R155" s="205"/>
      <c r="S155" s="205"/>
      <c r="T155" s="206"/>
      <c r="AT155" s="207" t="s">
        <v>356</v>
      </c>
      <c r="AU155" s="207" t="s">
        <v>77</v>
      </c>
      <c r="AV155" s="12" t="s">
        <v>99</v>
      </c>
      <c r="AW155" s="12" t="s">
        <v>33</v>
      </c>
      <c r="AX155" s="12" t="s">
        <v>77</v>
      </c>
      <c r="AY155" s="207" t="s">
        <v>287</v>
      </c>
    </row>
    <row r="156" spans="2:65" s="1" customFormat="1" ht="16.5" customHeight="1" x14ac:dyDescent="0.15">
      <c r="B156" s="33"/>
      <c r="C156" s="174" t="s">
        <v>330</v>
      </c>
      <c r="D156" s="174" t="s">
        <v>288</v>
      </c>
      <c r="E156" s="175" t="s">
        <v>380</v>
      </c>
      <c r="F156" s="176" t="s">
        <v>381</v>
      </c>
      <c r="G156" s="177" t="s">
        <v>291</v>
      </c>
      <c r="H156" s="178">
        <v>34.26</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382</v>
      </c>
    </row>
    <row r="157" spans="2:65" s="1" customFormat="1" ht="30" x14ac:dyDescent="0.15">
      <c r="B157" s="33"/>
      <c r="C157" s="34"/>
      <c r="D157" s="187" t="s">
        <v>383</v>
      </c>
      <c r="E157" s="34"/>
      <c r="F157" s="208" t="s">
        <v>384</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385</v>
      </c>
      <c r="D158" s="174" t="s">
        <v>288</v>
      </c>
      <c r="E158" s="175" t="s">
        <v>386</v>
      </c>
      <c r="F158" s="176" t="s">
        <v>387</v>
      </c>
      <c r="G158" s="177" t="s">
        <v>388</v>
      </c>
      <c r="H158" s="178">
        <v>6.61</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389</v>
      </c>
    </row>
    <row r="159" spans="2:65" s="13" customFormat="1" ht="11" x14ac:dyDescent="0.15">
      <c r="B159" s="210"/>
      <c r="C159" s="211"/>
      <c r="D159" s="187" t="s">
        <v>356</v>
      </c>
      <c r="E159" s="212" t="s">
        <v>1</v>
      </c>
      <c r="F159" s="213" t="s">
        <v>390</v>
      </c>
      <c r="G159" s="211"/>
      <c r="H159" s="212" t="s">
        <v>1</v>
      </c>
      <c r="I159" s="214"/>
      <c r="J159" s="211"/>
      <c r="K159" s="211"/>
      <c r="L159" s="215"/>
      <c r="M159" s="216"/>
      <c r="N159" s="217"/>
      <c r="O159" s="217"/>
      <c r="P159" s="217"/>
      <c r="Q159" s="217"/>
      <c r="R159" s="217"/>
      <c r="S159" s="217"/>
      <c r="T159" s="218"/>
      <c r="AT159" s="219" t="s">
        <v>356</v>
      </c>
      <c r="AU159" s="219" t="s">
        <v>77</v>
      </c>
      <c r="AV159" s="13" t="s">
        <v>77</v>
      </c>
      <c r="AW159" s="13" t="s">
        <v>33</v>
      </c>
      <c r="AX159" s="13" t="s">
        <v>70</v>
      </c>
      <c r="AY159" s="219" t="s">
        <v>287</v>
      </c>
    </row>
    <row r="160" spans="2:65" s="13" customFormat="1" ht="11" x14ac:dyDescent="0.15">
      <c r="B160" s="210"/>
      <c r="C160" s="211"/>
      <c r="D160" s="187" t="s">
        <v>356</v>
      </c>
      <c r="E160" s="212" t="s">
        <v>1</v>
      </c>
      <c r="F160" s="213" t="s">
        <v>391</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65" s="13" customFormat="1" ht="11" x14ac:dyDescent="0.15">
      <c r="B161" s="210"/>
      <c r="C161" s="211"/>
      <c r="D161" s="187" t="s">
        <v>356</v>
      </c>
      <c r="E161" s="212" t="s">
        <v>1</v>
      </c>
      <c r="F161" s="213" t="s">
        <v>392</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65" s="13" customFormat="1" ht="11" x14ac:dyDescent="0.15">
      <c r="B162" s="210"/>
      <c r="C162" s="211"/>
      <c r="D162" s="187" t="s">
        <v>356</v>
      </c>
      <c r="E162" s="212" t="s">
        <v>1</v>
      </c>
      <c r="F162" s="213" t="s">
        <v>393</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65" s="11" customFormat="1" ht="11" x14ac:dyDescent="0.15">
      <c r="B163" s="185"/>
      <c r="C163" s="186"/>
      <c r="D163" s="187" t="s">
        <v>356</v>
      </c>
      <c r="E163" s="188" t="s">
        <v>1</v>
      </c>
      <c r="F163" s="189" t="s">
        <v>394</v>
      </c>
      <c r="G163" s="186"/>
      <c r="H163" s="190">
        <v>6.61</v>
      </c>
      <c r="I163" s="191"/>
      <c r="J163" s="186"/>
      <c r="K163" s="186"/>
      <c r="L163" s="192"/>
      <c r="M163" s="193"/>
      <c r="N163" s="194"/>
      <c r="O163" s="194"/>
      <c r="P163" s="194"/>
      <c r="Q163" s="194"/>
      <c r="R163" s="194"/>
      <c r="S163" s="194"/>
      <c r="T163" s="195"/>
      <c r="AT163" s="196" t="s">
        <v>356</v>
      </c>
      <c r="AU163" s="196" t="s">
        <v>77</v>
      </c>
      <c r="AV163" s="11" t="s">
        <v>79</v>
      </c>
      <c r="AW163" s="11" t="s">
        <v>33</v>
      </c>
      <c r="AX163" s="11" t="s">
        <v>70</v>
      </c>
      <c r="AY163" s="196" t="s">
        <v>287</v>
      </c>
    </row>
    <row r="164" spans="2:65" s="12" customFormat="1" ht="11" x14ac:dyDescent="0.15">
      <c r="B164" s="197"/>
      <c r="C164" s="198"/>
      <c r="D164" s="187" t="s">
        <v>356</v>
      </c>
      <c r="E164" s="199" t="s">
        <v>1</v>
      </c>
      <c r="F164" s="200" t="s">
        <v>359</v>
      </c>
      <c r="G164" s="198"/>
      <c r="H164" s="201">
        <v>6.61</v>
      </c>
      <c r="I164" s="202"/>
      <c r="J164" s="198"/>
      <c r="K164" s="198"/>
      <c r="L164" s="203"/>
      <c r="M164" s="204"/>
      <c r="N164" s="205"/>
      <c r="O164" s="205"/>
      <c r="P164" s="205"/>
      <c r="Q164" s="205"/>
      <c r="R164" s="205"/>
      <c r="S164" s="205"/>
      <c r="T164" s="206"/>
      <c r="AT164" s="207" t="s">
        <v>356</v>
      </c>
      <c r="AU164" s="207" t="s">
        <v>77</v>
      </c>
      <c r="AV164" s="12" t="s">
        <v>99</v>
      </c>
      <c r="AW164" s="12" t="s">
        <v>33</v>
      </c>
      <c r="AX164" s="12" t="s">
        <v>77</v>
      </c>
      <c r="AY164" s="207" t="s">
        <v>287</v>
      </c>
    </row>
    <row r="165" spans="2:65" s="1" customFormat="1" ht="16.5" customHeight="1" x14ac:dyDescent="0.15">
      <c r="B165" s="33"/>
      <c r="C165" s="174" t="s">
        <v>334</v>
      </c>
      <c r="D165" s="174" t="s">
        <v>288</v>
      </c>
      <c r="E165" s="175" t="s">
        <v>395</v>
      </c>
      <c r="F165" s="176" t="s">
        <v>396</v>
      </c>
      <c r="G165" s="177" t="s">
        <v>291</v>
      </c>
      <c r="H165" s="178">
        <v>63.78</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1" customFormat="1" ht="11" x14ac:dyDescent="0.15">
      <c r="B166" s="185"/>
      <c r="C166" s="186"/>
      <c r="D166" s="187" t="s">
        <v>356</v>
      </c>
      <c r="E166" s="188" t="s">
        <v>1</v>
      </c>
      <c r="F166" s="189" t="s">
        <v>398</v>
      </c>
      <c r="G166" s="186"/>
      <c r="H166" s="190">
        <v>47.02</v>
      </c>
      <c r="I166" s="191"/>
      <c r="J166" s="186"/>
      <c r="K166" s="186"/>
      <c r="L166" s="192"/>
      <c r="M166" s="193"/>
      <c r="N166" s="194"/>
      <c r="O166" s="194"/>
      <c r="P166" s="194"/>
      <c r="Q166" s="194"/>
      <c r="R166" s="194"/>
      <c r="S166" s="194"/>
      <c r="T166" s="195"/>
      <c r="AT166" s="196" t="s">
        <v>356</v>
      </c>
      <c r="AU166" s="196" t="s">
        <v>77</v>
      </c>
      <c r="AV166" s="11" t="s">
        <v>79</v>
      </c>
      <c r="AW166" s="11" t="s">
        <v>33</v>
      </c>
      <c r="AX166" s="11" t="s">
        <v>70</v>
      </c>
      <c r="AY166" s="196" t="s">
        <v>287</v>
      </c>
    </row>
    <row r="167" spans="2:65" s="11" customFormat="1" ht="11" x14ac:dyDescent="0.15">
      <c r="B167" s="185"/>
      <c r="C167" s="186"/>
      <c r="D167" s="187" t="s">
        <v>356</v>
      </c>
      <c r="E167" s="188" t="s">
        <v>1</v>
      </c>
      <c r="F167" s="189" t="s">
        <v>399</v>
      </c>
      <c r="G167" s="186"/>
      <c r="H167" s="190">
        <v>5.28</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1" customFormat="1" ht="11" x14ac:dyDescent="0.15">
      <c r="B168" s="185"/>
      <c r="C168" s="186"/>
      <c r="D168" s="187" t="s">
        <v>356</v>
      </c>
      <c r="E168" s="188" t="s">
        <v>1</v>
      </c>
      <c r="F168" s="189" t="s">
        <v>400</v>
      </c>
      <c r="G168" s="186"/>
      <c r="H168" s="190">
        <v>11.48</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63.78</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401</v>
      </c>
      <c r="D170" s="174" t="s">
        <v>288</v>
      </c>
      <c r="E170" s="175" t="s">
        <v>402</v>
      </c>
      <c r="F170" s="176" t="s">
        <v>403</v>
      </c>
      <c r="G170" s="177" t="s">
        <v>291</v>
      </c>
      <c r="H170" s="178">
        <v>63.78</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404</v>
      </c>
    </row>
    <row r="171" spans="2:65" s="1" customFormat="1" ht="30" x14ac:dyDescent="0.15">
      <c r="B171" s="33"/>
      <c r="C171" s="34"/>
      <c r="D171" s="187" t="s">
        <v>383</v>
      </c>
      <c r="E171" s="34"/>
      <c r="F171" s="208" t="s">
        <v>405</v>
      </c>
      <c r="G171" s="34"/>
      <c r="H171" s="34"/>
      <c r="I171" s="111"/>
      <c r="J171" s="34"/>
      <c r="K171" s="34"/>
      <c r="L171" s="37"/>
      <c r="M171" s="209"/>
      <c r="N171" s="59"/>
      <c r="O171" s="59"/>
      <c r="P171" s="59"/>
      <c r="Q171" s="59"/>
      <c r="R171" s="59"/>
      <c r="S171" s="59"/>
      <c r="T171" s="60"/>
      <c r="AT171" s="16" t="s">
        <v>383</v>
      </c>
      <c r="AU171" s="16" t="s">
        <v>77</v>
      </c>
    </row>
    <row r="172" spans="2:65" s="1" customFormat="1" ht="16.5" customHeight="1" x14ac:dyDescent="0.15">
      <c r="B172" s="33"/>
      <c r="C172" s="174" t="s">
        <v>337</v>
      </c>
      <c r="D172" s="174" t="s">
        <v>288</v>
      </c>
      <c r="E172" s="175" t="s">
        <v>406</v>
      </c>
      <c r="F172" s="176" t="s">
        <v>407</v>
      </c>
      <c r="G172" s="177" t="s">
        <v>388</v>
      </c>
      <c r="H172" s="178">
        <v>3.64</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408</v>
      </c>
    </row>
    <row r="173" spans="2:65" s="11" customFormat="1" ht="11" x14ac:dyDescent="0.15">
      <c r="B173" s="185"/>
      <c r="C173" s="186"/>
      <c r="D173" s="187" t="s">
        <v>356</v>
      </c>
      <c r="E173" s="188" t="s">
        <v>1</v>
      </c>
      <c r="F173" s="189" t="s">
        <v>409</v>
      </c>
      <c r="G173" s="186"/>
      <c r="H173" s="190">
        <v>2.75</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1" customFormat="1" ht="11" x14ac:dyDescent="0.15">
      <c r="B174" s="185"/>
      <c r="C174" s="186"/>
      <c r="D174" s="187" t="s">
        <v>356</v>
      </c>
      <c r="E174" s="188" t="s">
        <v>1</v>
      </c>
      <c r="F174" s="189" t="s">
        <v>410</v>
      </c>
      <c r="G174" s="186"/>
      <c r="H174" s="190">
        <v>0.24</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1" customFormat="1" ht="11" x14ac:dyDescent="0.15">
      <c r="B175" s="185"/>
      <c r="C175" s="186"/>
      <c r="D175" s="187" t="s">
        <v>356</v>
      </c>
      <c r="E175" s="188" t="s">
        <v>1</v>
      </c>
      <c r="F175" s="189" t="s">
        <v>411</v>
      </c>
      <c r="G175" s="186"/>
      <c r="H175" s="190">
        <v>0.65</v>
      </c>
      <c r="I175" s="191"/>
      <c r="J175" s="186"/>
      <c r="K175" s="186"/>
      <c r="L175" s="192"/>
      <c r="M175" s="193"/>
      <c r="N175" s="194"/>
      <c r="O175" s="194"/>
      <c r="P175" s="194"/>
      <c r="Q175" s="194"/>
      <c r="R175" s="194"/>
      <c r="S175" s="194"/>
      <c r="T175" s="195"/>
      <c r="AT175" s="196" t="s">
        <v>356</v>
      </c>
      <c r="AU175" s="196" t="s">
        <v>77</v>
      </c>
      <c r="AV175" s="11" t="s">
        <v>79</v>
      </c>
      <c r="AW175" s="11" t="s">
        <v>33</v>
      </c>
      <c r="AX175" s="11" t="s">
        <v>70</v>
      </c>
      <c r="AY175" s="196" t="s">
        <v>287</v>
      </c>
    </row>
    <row r="176" spans="2:65" s="12" customFormat="1" ht="11" x14ac:dyDescent="0.15">
      <c r="B176" s="197"/>
      <c r="C176" s="198"/>
      <c r="D176" s="187" t="s">
        <v>356</v>
      </c>
      <c r="E176" s="199" t="s">
        <v>1</v>
      </c>
      <c r="F176" s="200" t="s">
        <v>359</v>
      </c>
      <c r="G176" s="198"/>
      <c r="H176" s="201">
        <v>3.64</v>
      </c>
      <c r="I176" s="202"/>
      <c r="J176" s="198"/>
      <c r="K176" s="198"/>
      <c r="L176" s="203"/>
      <c r="M176" s="204"/>
      <c r="N176" s="205"/>
      <c r="O176" s="205"/>
      <c r="P176" s="205"/>
      <c r="Q176" s="205"/>
      <c r="R176" s="205"/>
      <c r="S176" s="205"/>
      <c r="T176" s="206"/>
      <c r="AT176" s="207" t="s">
        <v>356</v>
      </c>
      <c r="AU176" s="207" t="s">
        <v>77</v>
      </c>
      <c r="AV176" s="12" t="s">
        <v>99</v>
      </c>
      <c r="AW176" s="12" t="s">
        <v>33</v>
      </c>
      <c r="AX176" s="12" t="s">
        <v>77</v>
      </c>
      <c r="AY176" s="207" t="s">
        <v>287</v>
      </c>
    </row>
    <row r="177" spans="2:65" s="1" customFormat="1" ht="16.5" customHeight="1" x14ac:dyDescent="0.15">
      <c r="B177" s="33"/>
      <c r="C177" s="174" t="s">
        <v>412</v>
      </c>
      <c r="D177" s="174" t="s">
        <v>288</v>
      </c>
      <c r="E177" s="175" t="s">
        <v>413</v>
      </c>
      <c r="F177" s="176" t="s">
        <v>414</v>
      </c>
      <c r="G177" s="177" t="s">
        <v>291</v>
      </c>
      <c r="H177" s="178">
        <v>26.88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415</v>
      </c>
    </row>
    <row r="178" spans="2:65" s="11" customFormat="1" ht="11" x14ac:dyDescent="0.15">
      <c r="B178" s="185"/>
      <c r="C178" s="186"/>
      <c r="D178" s="187" t="s">
        <v>356</v>
      </c>
      <c r="E178" s="188" t="s">
        <v>1</v>
      </c>
      <c r="F178" s="189" t="s">
        <v>416</v>
      </c>
      <c r="G178" s="186"/>
      <c r="H178" s="190">
        <v>26.88</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26.88</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340</v>
      </c>
      <c r="D180" s="174" t="s">
        <v>288</v>
      </c>
      <c r="E180" s="175" t="s">
        <v>417</v>
      </c>
      <c r="F180" s="176" t="s">
        <v>418</v>
      </c>
      <c r="G180" s="177" t="s">
        <v>291</v>
      </c>
      <c r="H180" s="178">
        <v>26.88</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419</v>
      </c>
    </row>
    <row r="181" spans="2:65" s="1" customFormat="1" ht="30" x14ac:dyDescent="0.15">
      <c r="B181" s="33"/>
      <c r="C181" s="34"/>
      <c r="D181" s="187" t="s">
        <v>383</v>
      </c>
      <c r="E181" s="34"/>
      <c r="F181" s="208" t="s">
        <v>420</v>
      </c>
      <c r="G181" s="34"/>
      <c r="H181" s="34"/>
      <c r="I181" s="111"/>
      <c r="J181" s="34"/>
      <c r="K181" s="34"/>
      <c r="L181" s="37"/>
      <c r="M181" s="209"/>
      <c r="N181" s="59"/>
      <c r="O181" s="59"/>
      <c r="P181" s="59"/>
      <c r="Q181" s="59"/>
      <c r="R181" s="59"/>
      <c r="S181" s="59"/>
      <c r="T181" s="60"/>
      <c r="AT181" s="16" t="s">
        <v>383</v>
      </c>
      <c r="AU181" s="16" t="s">
        <v>77</v>
      </c>
    </row>
    <row r="182" spans="2:65" s="1" customFormat="1" ht="16.5" customHeight="1" x14ac:dyDescent="0.15">
      <c r="B182" s="33"/>
      <c r="C182" s="174" t="s">
        <v>421</v>
      </c>
      <c r="D182" s="174" t="s">
        <v>288</v>
      </c>
      <c r="E182" s="175" t="s">
        <v>422</v>
      </c>
      <c r="F182" s="176" t="s">
        <v>423</v>
      </c>
      <c r="G182" s="177" t="s">
        <v>388</v>
      </c>
      <c r="H182" s="178">
        <v>0.78</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424</v>
      </c>
    </row>
    <row r="183" spans="2:65" s="11" customFormat="1" ht="11" x14ac:dyDescent="0.15">
      <c r="B183" s="185"/>
      <c r="C183" s="186"/>
      <c r="D183" s="187" t="s">
        <v>356</v>
      </c>
      <c r="E183" s="188" t="s">
        <v>1</v>
      </c>
      <c r="F183" s="189" t="s">
        <v>425</v>
      </c>
      <c r="G183" s="186"/>
      <c r="H183" s="190">
        <v>0.78</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0.78</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343</v>
      </c>
      <c r="D185" s="174" t="s">
        <v>288</v>
      </c>
      <c r="E185" s="175" t="s">
        <v>426</v>
      </c>
      <c r="F185" s="176" t="s">
        <v>427</v>
      </c>
      <c r="G185" s="177" t="s">
        <v>308</v>
      </c>
      <c r="H185" s="178">
        <v>44.08</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428</v>
      </c>
    </row>
    <row r="186" spans="2:65" s="11" customFormat="1" ht="11" x14ac:dyDescent="0.15">
      <c r="B186" s="185"/>
      <c r="C186" s="186"/>
      <c r="D186" s="187" t="s">
        <v>356</v>
      </c>
      <c r="E186" s="188" t="s">
        <v>1</v>
      </c>
      <c r="F186" s="189" t="s">
        <v>429</v>
      </c>
      <c r="G186" s="186"/>
      <c r="H186" s="190">
        <v>43.6</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1" customFormat="1" ht="11" x14ac:dyDescent="0.15">
      <c r="B187" s="185"/>
      <c r="C187" s="186"/>
      <c r="D187" s="187" t="s">
        <v>356</v>
      </c>
      <c r="E187" s="188" t="s">
        <v>1</v>
      </c>
      <c r="F187" s="189" t="s">
        <v>430</v>
      </c>
      <c r="G187" s="186"/>
      <c r="H187" s="190">
        <v>0.48</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2" customFormat="1" ht="11" x14ac:dyDescent="0.15">
      <c r="B188" s="197"/>
      <c r="C188" s="198"/>
      <c r="D188" s="187" t="s">
        <v>356</v>
      </c>
      <c r="E188" s="199" t="s">
        <v>1</v>
      </c>
      <c r="F188" s="200" t="s">
        <v>359</v>
      </c>
      <c r="G188" s="198"/>
      <c r="H188" s="201">
        <v>44.08</v>
      </c>
      <c r="I188" s="202"/>
      <c r="J188" s="198"/>
      <c r="K188" s="198"/>
      <c r="L188" s="203"/>
      <c r="M188" s="204"/>
      <c r="N188" s="205"/>
      <c r="O188" s="205"/>
      <c r="P188" s="205"/>
      <c r="Q188" s="205"/>
      <c r="R188" s="205"/>
      <c r="S188" s="205"/>
      <c r="T188" s="206"/>
      <c r="AT188" s="207" t="s">
        <v>356</v>
      </c>
      <c r="AU188" s="207" t="s">
        <v>77</v>
      </c>
      <c r="AV188" s="12" t="s">
        <v>99</v>
      </c>
      <c r="AW188" s="12" t="s">
        <v>33</v>
      </c>
      <c r="AX188" s="12" t="s">
        <v>77</v>
      </c>
      <c r="AY188" s="207" t="s">
        <v>287</v>
      </c>
    </row>
    <row r="189" spans="2:65" s="1" customFormat="1" ht="16.5" customHeight="1" x14ac:dyDescent="0.15">
      <c r="B189" s="33"/>
      <c r="C189" s="174" t="s">
        <v>431</v>
      </c>
      <c r="D189" s="174" t="s">
        <v>288</v>
      </c>
      <c r="E189" s="175" t="s">
        <v>432</v>
      </c>
      <c r="F189" s="176" t="s">
        <v>433</v>
      </c>
      <c r="G189" s="177" t="s">
        <v>308</v>
      </c>
      <c r="H189" s="178">
        <v>24.27</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77</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434</v>
      </c>
    </row>
    <row r="190" spans="2:65" s="11" customFormat="1" ht="11" x14ac:dyDescent="0.15">
      <c r="B190" s="185"/>
      <c r="C190" s="186"/>
      <c r="D190" s="187" t="s">
        <v>356</v>
      </c>
      <c r="E190" s="188" t="s">
        <v>1</v>
      </c>
      <c r="F190" s="189" t="s">
        <v>435</v>
      </c>
      <c r="G190" s="186"/>
      <c r="H190" s="190">
        <v>18.350000000000001</v>
      </c>
      <c r="I190" s="191"/>
      <c r="J190" s="186"/>
      <c r="K190" s="186"/>
      <c r="L190" s="192"/>
      <c r="M190" s="193"/>
      <c r="N190" s="194"/>
      <c r="O190" s="194"/>
      <c r="P190" s="194"/>
      <c r="Q190" s="194"/>
      <c r="R190" s="194"/>
      <c r="S190" s="194"/>
      <c r="T190" s="195"/>
      <c r="AT190" s="196" t="s">
        <v>356</v>
      </c>
      <c r="AU190" s="196" t="s">
        <v>77</v>
      </c>
      <c r="AV190" s="11" t="s">
        <v>79</v>
      </c>
      <c r="AW190" s="11" t="s">
        <v>33</v>
      </c>
      <c r="AX190" s="11" t="s">
        <v>70</v>
      </c>
      <c r="AY190" s="196" t="s">
        <v>287</v>
      </c>
    </row>
    <row r="191" spans="2:65" s="11" customFormat="1" ht="11" x14ac:dyDescent="0.15">
      <c r="B191" s="185"/>
      <c r="C191" s="186"/>
      <c r="D191" s="187" t="s">
        <v>356</v>
      </c>
      <c r="E191" s="188" t="s">
        <v>1</v>
      </c>
      <c r="F191" s="189" t="s">
        <v>436</v>
      </c>
      <c r="G191" s="186"/>
      <c r="H191" s="190">
        <v>1.58</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1" customFormat="1" ht="11" x14ac:dyDescent="0.15">
      <c r="B192" s="185"/>
      <c r="C192" s="186"/>
      <c r="D192" s="187" t="s">
        <v>356</v>
      </c>
      <c r="E192" s="188" t="s">
        <v>1</v>
      </c>
      <c r="F192" s="189" t="s">
        <v>437</v>
      </c>
      <c r="G192" s="186"/>
      <c r="H192" s="190">
        <v>4.34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24.27</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347</v>
      </c>
      <c r="D194" s="174" t="s">
        <v>288</v>
      </c>
      <c r="E194" s="175" t="s">
        <v>438</v>
      </c>
      <c r="F194" s="176" t="s">
        <v>439</v>
      </c>
      <c r="G194" s="177" t="s">
        <v>308</v>
      </c>
      <c r="H194" s="178">
        <v>5.57</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440</v>
      </c>
    </row>
    <row r="195" spans="2:65" s="11" customFormat="1" ht="11" x14ac:dyDescent="0.15">
      <c r="B195" s="185"/>
      <c r="C195" s="186"/>
      <c r="D195" s="187" t="s">
        <v>356</v>
      </c>
      <c r="E195" s="188" t="s">
        <v>1</v>
      </c>
      <c r="F195" s="189" t="s">
        <v>441</v>
      </c>
      <c r="G195" s="186"/>
      <c r="H195" s="190">
        <v>5.57</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5.57</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442</v>
      </c>
      <c r="D197" s="174" t="s">
        <v>288</v>
      </c>
      <c r="E197" s="175" t="s">
        <v>443</v>
      </c>
      <c r="F197" s="176" t="s">
        <v>444</v>
      </c>
      <c r="G197" s="177" t="s">
        <v>362</v>
      </c>
      <c r="H197" s="178">
        <v>57.75</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445</v>
      </c>
    </row>
    <row r="198" spans="2:65" s="11" customFormat="1" ht="11" x14ac:dyDescent="0.15">
      <c r="B198" s="185"/>
      <c r="C198" s="186"/>
      <c r="D198" s="187" t="s">
        <v>356</v>
      </c>
      <c r="E198" s="188" t="s">
        <v>1</v>
      </c>
      <c r="F198" s="189" t="s">
        <v>446</v>
      </c>
      <c r="G198" s="186"/>
      <c r="H198" s="190">
        <v>57.75</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2" customFormat="1" ht="11" x14ac:dyDescent="0.15">
      <c r="B199" s="197"/>
      <c r="C199" s="198"/>
      <c r="D199" s="187" t="s">
        <v>356</v>
      </c>
      <c r="E199" s="199" t="s">
        <v>1</v>
      </c>
      <c r="F199" s="200" t="s">
        <v>359</v>
      </c>
      <c r="G199" s="198"/>
      <c r="H199" s="201">
        <v>57.75</v>
      </c>
      <c r="I199" s="202"/>
      <c r="J199" s="198"/>
      <c r="K199" s="198"/>
      <c r="L199" s="203"/>
      <c r="M199" s="204"/>
      <c r="N199" s="205"/>
      <c r="O199" s="205"/>
      <c r="P199" s="205"/>
      <c r="Q199" s="205"/>
      <c r="R199" s="205"/>
      <c r="S199" s="205"/>
      <c r="T199" s="206"/>
      <c r="AT199" s="207" t="s">
        <v>356</v>
      </c>
      <c r="AU199" s="207" t="s">
        <v>77</v>
      </c>
      <c r="AV199" s="12" t="s">
        <v>99</v>
      </c>
      <c r="AW199" s="12" t="s">
        <v>33</v>
      </c>
      <c r="AX199" s="12" t="s">
        <v>77</v>
      </c>
      <c r="AY199" s="207" t="s">
        <v>287</v>
      </c>
    </row>
    <row r="200" spans="2:65" s="1" customFormat="1" ht="16.5" customHeight="1" x14ac:dyDescent="0.15">
      <c r="B200" s="33"/>
      <c r="C200" s="174" t="s">
        <v>350</v>
      </c>
      <c r="D200" s="174" t="s">
        <v>288</v>
      </c>
      <c r="E200" s="175" t="s">
        <v>447</v>
      </c>
      <c r="F200" s="176" t="s">
        <v>448</v>
      </c>
      <c r="G200" s="177" t="s">
        <v>291</v>
      </c>
      <c r="H200" s="178">
        <v>103.95</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449</v>
      </c>
    </row>
    <row r="201" spans="2:65" s="11" customFormat="1" ht="11" x14ac:dyDescent="0.15">
      <c r="B201" s="185"/>
      <c r="C201" s="186"/>
      <c r="D201" s="187" t="s">
        <v>356</v>
      </c>
      <c r="E201" s="188" t="s">
        <v>1</v>
      </c>
      <c r="F201" s="189" t="s">
        <v>450</v>
      </c>
      <c r="G201" s="186"/>
      <c r="H201" s="190">
        <v>103.95</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103.95</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0" customFormat="1" ht="26" customHeight="1" x14ac:dyDescent="0.2">
      <c r="B203" s="160"/>
      <c r="C203" s="161"/>
      <c r="D203" s="162" t="s">
        <v>69</v>
      </c>
      <c r="E203" s="163" t="s">
        <v>87</v>
      </c>
      <c r="F203" s="163" t="s">
        <v>451</v>
      </c>
      <c r="G203" s="161"/>
      <c r="H203" s="161"/>
      <c r="I203" s="164"/>
      <c r="J203" s="165">
        <f>BK203</f>
        <v>0</v>
      </c>
      <c r="K203" s="161"/>
      <c r="L203" s="166"/>
      <c r="M203" s="167"/>
      <c r="N203" s="168"/>
      <c r="O203" s="168"/>
      <c r="P203" s="169">
        <f>SUM(P204:P307)</f>
        <v>0</v>
      </c>
      <c r="Q203" s="168"/>
      <c r="R203" s="169">
        <f>SUM(R204:R307)</f>
        <v>0</v>
      </c>
      <c r="S203" s="168"/>
      <c r="T203" s="170">
        <f>SUM(T204:T307)</f>
        <v>0</v>
      </c>
      <c r="AR203" s="171" t="s">
        <v>77</v>
      </c>
      <c r="AT203" s="172" t="s">
        <v>69</v>
      </c>
      <c r="AU203" s="172" t="s">
        <v>70</v>
      </c>
      <c r="AY203" s="171" t="s">
        <v>287</v>
      </c>
      <c r="BK203" s="173">
        <f>SUM(BK204:BK307)</f>
        <v>0</v>
      </c>
    </row>
    <row r="204" spans="2:65" s="1" customFormat="1" ht="16.5" customHeight="1" x14ac:dyDescent="0.15">
      <c r="B204" s="33"/>
      <c r="C204" s="174" t="s">
        <v>452</v>
      </c>
      <c r="D204" s="174" t="s">
        <v>288</v>
      </c>
      <c r="E204" s="175" t="s">
        <v>453</v>
      </c>
      <c r="F204" s="176" t="s">
        <v>454</v>
      </c>
      <c r="G204" s="177" t="s">
        <v>291</v>
      </c>
      <c r="H204" s="178">
        <v>800.11</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455</v>
      </c>
    </row>
    <row r="205" spans="2:65" s="11" customFormat="1" ht="11" x14ac:dyDescent="0.15">
      <c r="B205" s="185"/>
      <c r="C205" s="186"/>
      <c r="D205" s="187" t="s">
        <v>356</v>
      </c>
      <c r="E205" s="188" t="s">
        <v>1</v>
      </c>
      <c r="F205" s="189" t="s">
        <v>456</v>
      </c>
      <c r="G205" s="186"/>
      <c r="H205" s="190">
        <v>6.04</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1" customFormat="1" ht="11" x14ac:dyDescent="0.15">
      <c r="B206" s="185"/>
      <c r="C206" s="186"/>
      <c r="D206" s="187" t="s">
        <v>356</v>
      </c>
      <c r="E206" s="188" t="s">
        <v>1</v>
      </c>
      <c r="F206" s="189" t="s">
        <v>457</v>
      </c>
      <c r="G206" s="186"/>
      <c r="H206" s="190">
        <v>50.95</v>
      </c>
      <c r="I206" s="191"/>
      <c r="J206" s="186"/>
      <c r="K206" s="186"/>
      <c r="L206" s="192"/>
      <c r="M206" s="193"/>
      <c r="N206" s="194"/>
      <c r="O206" s="194"/>
      <c r="P206" s="194"/>
      <c r="Q206" s="194"/>
      <c r="R206" s="194"/>
      <c r="S206" s="194"/>
      <c r="T206" s="195"/>
      <c r="AT206" s="196" t="s">
        <v>356</v>
      </c>
      <c r="AU206" s="196" t="s">
        <v>77</v>
      </c>
      <c r="AV206" s="11" t="s">
        <v>79</v>
      </c>
      <c r="AW206" s="11" t="s">
        <v>33</v>
      </c>
      <c r="AX206" s="11" t="s">
        <v>70</v>
      </c>
      <c r="AY206" s="196" t="s">
        <v>287</v>
      </c>
    </row>
    <row r="207" spans="2:65" s="11" customFormat="1" ht="11" x14ac:dyDescent="0.15">
      <c r="B207" s="185"/>
      <c r="C207" s="186"/>
      <c r="D207" s="187" t="s">
        <v>356</v>
      </c>
      <c r="E207" s="188" t="s">
        <v>1</v>
      </c>
      <c r="F207" s="189" t="s">
        <v>458</v>
      </c>
      <c r="G207" s="186"/>
      <c r="H207" s="190">
        <v>17.649999999999999</v>
      </c>
      <c r="I207" s="191"/>
      <c r="J207" s="186"/>
      <c r="K207" s="186"/>
      <c r="L207" s="192"/>
      <c r="M207" s="193"/>
      <c r="N207" s="194"/>
      <c r="O207" s="194"/>
      <c r="P207" s="194"/>
      <c r="Q207" s="194"/>
      <c r="R207" s="194"/>
      <c r="S207" s="194"/>
      <c r="T207" s="195"/>
      <c r="AT207" s="196" t="s">
        <v>356</v>
      </c>
      <c r="AU207" s="196" t="s">
        <v>77</v>
      </c>
      <c r="AV207" s="11" t="s">
        <v>79</v>
      </c>
      <c r="AW207" s="11" t="s">
        <v>33</v>
      </c>
      <c r="AX207" s="11" t="s">
        <v>70</v>
      </c>
      <c r="AY207" s="196" t="s">
        <v>287</v>
      </c>
    </row>
    <row r="208" spans="2:65" s="11" customFormat="1" ht="11" x14ac:dyDescent="0.15">
      <c r="B208" s="185"/>
      <c r="C208" s="186"/>
      <c r="D208" s="187" t="s">
        <v>356</v>
      </c>
      <c r="E208" s="188" t="s">
        <v>1</v>
      </c>
      <c r="F208" s="189" t="s">
        <v>459</v>
      </c>
      <c r="G208" s="186"/>
      <c r="H208" s="190">
        <v>14.22</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65" s="11" customFormat="1" ht="11" x14ac:dyDescent="0.15">
      <c r="B209" s="185"/>
      <c r="C209" s="186"/>
      <c r="D209" s="187" t="s">
        <v>356</v>
      </c>
      <c r="E209" s="188" t="s">
        <v>1</v>
      </c>
      <c r="F209" s="189" t="s">
        <v>460</v>
      </c>
      <c r="G209" s="186"/>
      <c r="H209" s="190">
        <v>248.24</v>
      </c>
      <c r="I209" s="191"/>
      <c r="J209" s="186"/>
      <c r="K209" s="186"/>
      <c r="L209" s="192"/>
      <c r="M209" s="193"/>
      <c r="N209" s="194"/>
      <c r="O209" s="194"/>
      <c r="P209" s="194"/>
      <c r="Q209" s="194"/>
      <c r="R209" s="194"/>
      <c r="S209" s="194"/>
      <c r="T209" s="195"/>
      <c r="AT209" s="196" t="s">
        <v>356</v>
      </c>
      <c r="AU209" s="196" t="s">
        <v>77</v>
      </c>
      <c r="AV209" s="11" t="s">
        <v>79</v>
      </c>
      <c r="AW209" s="11" t="s">
        <v>33</v>
      </c>
      <c r="AX209" s="11" t="s">
        <v>70</v>
      </c>
      <c r="AY209" s="196" t="s">
        <v>287</v>
      </c>
    </row>
    <row r="210" spans="2:65" s="11" customFormat="1" ht="11" x14ac:dyDescent="0.15">
      <c r="B210" s="185"/>
      <c r="C210" s="186"/>
      <c r="D210" s="187" t="s">
        <v>356</v>
      </c>
      <c r="E210" s="188" t="s">
        <v>1</v>
      </c>
      <c r="F210" s="189" t="s">
        <v>461</v>
      </c>
      <c r="G210" s="186"/>
      <c r="H210" s="190">
        <v>61.38</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65" s="11" customFormat="1" ht="11" x14ac:dyDescent="0.15">
      <c r="B211" s="185"/>
      <c r="C211" s="186"/>
      <c r="D211" s="187" t="s">
        <v>356</v>
      </c>
      <c r="E211" s="188" t="s">
        <v>1</v>
      </c>
      <c r="F211" s="189" t="s">
        <v>462</v>
      </c>
      <c r="G211" s="186"/>
      <c r="H211" s="190">
        <v>21.05</v>
      </c>
      <c r="I211" s="191"/>
      <c r="J211" s="186"/>
      <c r="K211" s="186"/>
      <c r="L211" s="192"/>
      <c r="M211" s="193"/>
      <c r="N211" s="194"/>
      <c r="O211" s="194"/>
      <c r="P211" s="194"/>
      <c r="Q211" s="194"/>
      <c r="R211" s="194"/>
      <c r="S211" s="194"/>
      <c r="T211" s="195"/>
      <c r="AT211" s="196" t="s">
        <v>356</v>
      </c>
      <c r="AU211" s="196" t="s">
        <v>77</v>
      </c>
      <c r="AV211" s="11" t="s">
        <v>79</v>
      </c>
      <c r="AW211" s="11" t="s">
        <v>33</v>
      </c>
      <c r="AX211" s="11" t="s">
        <v>70</v>
      </c>
      <c r="AY211" s="196" t="s">
        <v>287</v>
      </c>
    </row>
    <row r="212" spans="2:65" s="11" customFormat="1" ht="11" x14ac:dyDescent="0.15">
      <c r="B212" s="185"/>
      <c r="C212" s="186"/>
      <c r="D212" s="187" t="s">
        <v>356</v>
      </c>
      <c r="E212" s="188" t="s">
        <v>1</v>
      </c>
      <c r="F212" s="189" t="s">
        <v>463</v>
      </c>
      <c r="G212" s="186"/>
      <c r="H212" s="190">
        <v>77.44</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1" customFormat="1" ht="11" x14ac:dyDescent="0.15">
      <c r="B213" s="185"/>
      <c r="C213" s="186"/>
      <c r="D213" s="187" t="s">
        <v>356</v>
      </c>
      <c r="E213" s="188" t="s">
        <v>1</v>
      </c>
      <c r="F213" s="189" t="s">
        <v>464</v>
      </c>
      <c r="G213" s="186"/>
      <c r="H213" s="190">
        <v>6.67</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65" s="11" customFormat="1" ht="11" x14ac:dyDescent="0.15">
      <c r="B214" s="185"/>
      <c r="C214" s="186"/>
      <c r="D214" s="187" t="s">
        <v>356</v>
      </c>
      <c r="E214" s="188" t="s">
        <v>1</v>
      </c>
      <c r="F214" s="189" t="s">
        <v>465</v>
      </c>
      <c r="G214" s="186"/>
      <c r="H214" s="190">
        <v>17.2</v>
      </c>
      <c r="I214" s="191"/>
      <c r="J214" s="186"/>
      <c r="K214" s="186"/>
      <c r="L214" s="192"/>
      <c r="M214" s="193"/>
      <c r="N214" s="194"/>
      <c r="O214" s="194"/>
      <c r="P214" s="194"/>
      <c r="Q214" s="194"/>
      <c r="R214" s="194"/>
      <c r="S214" s="194"/>
      <c r="T214" s="195"/>
      <c r="AT214" s="196" t="s">
        <v>356</v>
      </c>
      <c r="AU214" s="196" t="s">
        <v>77</v>
      </c>
      <c r="AV214" s="11" t="s">
        <v>79</v>
      </c>
      <c r="AW214" s="11" t="s">
        <v>33</v>
      </c>
      <c r="AX214" s="11" t="s">
        <v>70</v>
      </c>
      <c r="AY214" s="196" t="s">
        <v>287</v>
      </c>
    </row>
    <row r="215" spans="2:65" s="11" customFormat="1" ht="11" x14ac:dyDescent="0.15">
      <c r="B215" s="185"/>
      <c r="C215" s="186"/>
      <c r="D215" s="187" t="s">
        <v>356</v>
      </c>
      <c r="E215" s="188" t="s">
        <v>1</v>
      </c>
      <c r="F215" s="189" t="s">
        <v>466</v>
      </c>
      <c r="G215" s="186"/>
      <c r="H215" s="190">
        <v>10.36</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65" s="13" customFormat="1" ht="11" x14ac:dyDescent="0.15">
      <c r="B216" s="210"/>
      <c r="C216" s="211"/>
      <c r="D216" s="187" t="s">
        <v>356</v>
      </c>
      <c r="E216" s="212" t="s">
        <v>1</v>
      </c>
      <c r="F216" s="213" t="s">
        <v>390</v>
      </c>
      <c r="G216" s="211"/>
      <c r="H216" s="212" t="s">
        <v>1</v>
      </c>
      <c r="I216" s="214"/>
      <c r="J216" s="211"/>
      <c r="K216" s="211"/>
      <c r="L216" s="215"/>
      <c r="M216" s="216"/>
      <c r="N216" s="217"/>
      <c r="O216" s="217"/>
      <c r="P216" s="217"/>
      <c r="Q216" s="217"/>
      <c r="R216" s="217"/>
      <c r="S216" s="217"/>
      <c r="T216" s="218"/>
      <c r="AT216" s="219" t="s">
        <v>356</v>
      </c>
      <c r="AU216" s="219" t="s">
        <v>77</v>
      </c>
      <c r="AV216" s="13" t="s">
        <v>77</v>
      </c>
      <c r="AW216" s="13" t="s">
        <v>33</v>
      </c>
      <c r="AX216" s="13" t="s">
        <v>70</v>
      </c>
      <c r="AY216" s="219" t="s">
        <v>287</v>
      </c>
    </row>
    <row r="217" spans="2:65" s="13" customFormat="1" ht="11" x14ac:dyDescent="0.15">
      <c r="B217" s="210"/>
      <c r="C217" s="211"/>
      <c r="D217" s="187" t="s">
        <v>356</v>
      </c>
      <c r="E217" s="212" t="s">
        <v>1</v>
      </c>
      <c r="F217" s="213" t="s">
        <v>467</v>
      </c>
      <c r="G217" s="211"/>
      <c r="H217" s="212" t="s">
        <v>1</v>
      </c>
      <c r="I217" s="214"/>
      <c r="J217" s="211"/>
      <c r="K217" s="211"/>
      <c r="L217" s="215"/>
      <c r="M217" s="216"/>
      <c r="N217" s="217"/>
      <c r="O217" s="217"/>
      <c r="P217" s="217"/>
      <c r="Q217" s="217"/>
      <c r="R217" s="217"/>
      <c r="S217" s="217"/>
      <c r="T217" s="218"/>
      <c r="AT217" s="219" t="s">
        <v>356</v>
      </c>
      <c r="AU217" s="219" t="s">
        <v>77</v>
      </c>
      <c r="AV217" s="13" t="s">
        <v>77</v>
      </c>
      <c r="AW217" s="13" t="s">
        <v>33</v>
      </c>
      <c r="AX217" s="13" t="s">
        <v>70</v>
      </c>
      <c r="AY217" s="219" t="s">
        <v>287</v>
      </c>
    </row>
    <row r="218" spans="2:65" s="13" customFormat="1" ht="11" x14ac:dyDescent="0.15">
      <c r="B218" s="210"/>
      <c r="C218" s="211"/>
      <c r="D218" s="187" t="s">
        <v>356</v>
      </c>
      <c r="E218" s="212" t="s">
        <v>1</v>
      </c>
      <c r="F218" s="213" t="s">
        <v>468</v>
      </c>
      <c r="G218" s="211"/>
      <c r="H218" s="212" t="s">
        <v>1</v>
      </c>
      <c r="I218" s="214"/>
      <c r="J218" s="211"/>
      <c r="K218" s="211"/>
      <c r="L218" s="215"/>
      <c r="M218" s="216"/>
      <c r="N218" s="217"/>
      <c r="O218" s="217"/>
      <c r="P218" s="217"/>
      <c r="Q218" s="217"/>
      <c r="R218" s="217"/>
      <c r="S218" s="217"/>
      <c r="T218" s="218"/>
      <c r="AT218" s="219" t="s">
        <v>356</v>
      </c>
      <c r="AU218" s="219" t="s">
        <v>77</v>
      </c>
      <c r="AV218" s="13" t="s">
        <v>77</v>
      </c>
      <c r="AW218" s="13" t="s">
        <v>33</v>
      </c>
      <c r="AX218" s="13" t="s">
        <v>70</v>
      </c>
      <c r="AY218" s="219" t="s">
        <v>287</v>
      </c>
    </row>
    <row r="219" spans="2:65" s="13" customFormat="1" ht="11" x14ac:dyDescent="0.15">
      <c r="B219" s="210"/>
      <c r="C219" s="211"/>
      <c r="D219" s="187" t="s">
        <v>356</v>
      </c>
      <c r="E219" s="212" t="s">
        <v>1</v>
      </c>
      <c r="F219" s="213" t="s">
        <v>393</v>
      </c>
      <c r="G219" s="211"/>
      <c r="H219" s="212" t="s">
        <v>1</v>
      </c>
      <c r="I219" s="214"/>
      <c r="J219" s="211"/>
      <c r="K219" s="211"/>
      <c r="L219" s="215"/>
      <c r="M219" s="216"/>
      <c r="N219" s="217"/>
      <c r="O219" s="217"/>
      <c r="P219" s="217"/>
      <c r="Q219" s="217"/>
      <c r="R219" s="217"/>
      <c r="S219" s="217"/>
      <c r="T219" s="218"/>
      <c r="AT219" s="219" t="s">
        <v>356</v>
      </c>
      <c r="AU219" s="219" t="s">
        <v>77</v>
      </c>
      <c r="AV219" s="13" t="s">
        <v>77</v>
      </c>
      <c r="AW219" s="13" t="s">
        <v>33</v>
      </c>
      <c r="AX219" s="13" t="s">
        <v>70</v>
      </c>
      <c r="AY219" s="219" t="s">
        <v>287</v>
      </c>
    </row>
    <row r="220" spans="2:65" s="11" customFormat="1" ht="11" x14ac:dyDescent="0.15">
      <c r="B220" s="185"/>
      <c r="C220" s="186"/>
      <c r="D220" s="187" t="s">
        <v>356</v>
      </c>
      <c r="E220" s="188" t="s">
        <v>1</v>
      </c>
      <c r="F220" s="189" t="s">
        <v>469</v>
      </c>
      <c r="G220" s="186"/>
      <c r="H220" s="190">
        <v>196.38</v>
      </c>
      <c r="I220" s="191"/>
      <c r="J220" s="186"/>
      <c r="K220" s="186"/>
      <c r="L220" s="192"/>
      <c r="M220" s="193"/>
      <c r="N220" s="194"/>
      <c r="O220" s="194"/>
      <c r="P220" s="194"/>
      <c r="Q220" s="194"/>
      <c r="R220" s="194"/>
      <c r="S220" s="194"/>
      <c r="T220" s="195"/>
      <c r="AT220" s="196" t="s">
        <v>356</v>
      </c>
      <c r="AU220" s="196" t="s">
        <v>77</v>
      </c>
      <c r="AV220" s="11" t="s">
        <v>79</v>
      </c>
      <c r="AW220" s="11" t="s">
        <v>33</v>
      </c>
      <c r="AX220" s="11" t="s">
        <v>70</v>
      </c>
      <c r="AY220" s="196" t="s">
        <v>287</v>
      </c>
    </row>
    <row r="221" spans="2:65" s="11" customFormat="1" ht="11" x14ac:dyDescent="0.15">
      <c r="B221" s="185"/>
      <c r="C221" s="186"/>
      <c r="D221" s="187" t="s">
        <v>356</v>
      </c>
      <c r="E221" s="188" t="s">
        <v>1</v>
      </c>
      <c r="F221" s="189" t="s">
        <v>470</v>
      </c>
      <c r="G221" s="186"/>
      <c r="H221" s="190">
        <v>72.53</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800.11</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355</v>
      </c>
      <c r="D223" s="174" t="s">
        <v>288</v>
      </c>
      <c r="E223" s="175" t="s">
        <v>471</v>
      </c>
      <c r="F223" s="176" t="s">
        <v>472</v>
      </c>
      <c r="G223" s="177" t="s">
        <v>291</v>
      </c>
      <c r="H223" s="178">
        <v>1003.87</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473</v>
      </c>
    </row>
    <row r="224" spans="2:65" s="11" customFormat="1" ht="11" x14ac:dyDescent="0.15">
      <c r="B224" s="185"/>
      <c r="C224" s="186"/>
      <c r="D224" s="187" t="s">
        <v>356</v>
      </c>
      <c r="E224" s="188" t="s">
        <v>1</v>
      </c>
      <c r="F224" s="189" t="s">
        <v>474</v>
      </c>
      <c r="G224" s="186"/>
      <c r="H224" s="190">
        <v>1003.87</v>
      </c>
      <c r="I224" s="191"/>
      <c r="J224" s="186"/>
      <c r="K224" s="186"/>
      <c r="L224" s="192"/>
      <c r="M224" s="193"/>
      <c r="N224" s="194"/>
      <c r="O224" s="194"/>
      <c r="P224" s="194"/>
      <c r="Q224" s="194"/>
      <c r="R224" s="194"/>
      <c r="S224" s="194"/>
      <c r="T224" s="195"/>
      <c r="AT224" s="196" t="s">
        <v>356</v>
      </c>
      <c r="AU224" s="196" t="s">
        <v>77</v>
      </c>
      <c r="AV224" s="11" t="s">
        <v>79</v>
      </c>
      <c r="AW224" s="11" t="s">
        <v>33</v>
      </c>
      <c r="AX224" s="11" t="s">
        <v>77</v>
      </c>
      <c r="AY224" s="196" t="s">
        <v>287</v>
      </c>
    </row>
    <row r="225" spans="2:65" s="1" customFormat="1" ht="16.5" customHeight="1" x14ac:dyDescent="0.15">
      <c r="B225" s="33"/>
      <c r="C225" s="174" t="s">
        <v>475</v>
      </c>
      <c r="D225" s="174" t="s">
        <v>288</v>
      </c>
      <c r="E225" s="175" t="s">
        <v>476</v>
      </c>
      <c r="F225" s="176" t="s">
        <v>477</v>
      </c>
      <c r="G225" s="177" t="s">
        <v>291</v>
      </c>
      <c r="H225" s="178">
        <v>203.73</v>
      </c>
      <c r="I225" s="179"/>
      <c r="J225" s="178">
        <f>ROUND(I225*H225,2)</f>
        <v>0</v>
      </c>
      <c r="K225" s="176" t="s">
        <v>1</v>
      </c>
      <c r="L225" s="37"/>
      <c r="M225" s="180" t="s">
        <v>1</v>
      </c>
      <c r="N225" s="181" t="s">
        <v>41</v>
      </c>
      <c r="O225" s="59"/>
      <c r="P225" s="182">
        <f>O225*H225</f>
        <v>0</v>
      </c>
      <c r="Q225" s="182">
        <v>0</v>
      </c>
      <c r="R225" s="182">
        <f>Q225*H225</f>
        <v>0</v>
      </c>
      <c r="S225" s="182">
        <v>0</v>
      </c>
      <c r="T225" s="183">
        <f>S225*H225</f>
        <v>0</v>
      </c>
      <c r="AR225" s="16" t="s">
        <v>99</v>
      </c>
      <c r="AT225" s="16" t="s">
        <v>288</v>
      </c>
      <c r="AU225" s="16" t="s">
        <v>77</v>
      </c>
      <c r="AY225" s="16" t="s">
        <v>287</v>
      </c>
      <c r="BE225" s="184">
        <f>IF(N225="základní",J225,0)</f>
        <v>0</v>
      </c>
      <c r="BF225" s="184">
        <f>IF(N225="snížená",J225,0)</f>
        <v>0</v>
      </c>
      <c r="BG225" s="184">
        <f>IF(N225="zákl. přenesená",J225,0)</f>
        <v>0</v>
      </c>
      <c r="BH225" s="184">
        <f>IF(N225="sníž. přenesená",J225,0)</f>
        <v>0</v>
      </c>
      <c r="BI225" s="184">
        <f>IF(N225="nulová",J225,0)</f>
        <v>0</v>
      </c>
      <c r="BJ225" s="16" t="s">
        <v>77</v>
      </c>
      <c r="BK225" s="184">
        <f>ROUND(I225*H225,2)</f>
        <v>0</v>
      </c>
      <c r="BL225" s="16" t="s">
        <v>99</v>
      </c>
      <c r="BM225" s="16" t="s">
        <v>478</v>
      </c>
    </row>
    <row r="226" spans="2:65" s="13" customFormat="1" ht="11" x14ac:dyDescent="0.15">
      <c r="B226" s="210"/>
      <c r="C226" s="211"/>
      <c r="D226" s="187" t="s">
        <v>356</v>
      </c>
      <c r="E226" s="212" t="s">
        <v>1</v>
      </c>
      <c r="F226" s="213" t="s">
        <v>390</v>
      </c>
      <c r="G226" s="211"/>
      <c r="H226" s="212" t="s">
        <v>1</v>
      </c>
      <c r="I226" s="214"/>
      <c r="J226" s="211"/>
      <c r="K226" s="211"/>
      <c r="L226" s="215"/>
      <c r="M226" s="216"/>
      <c r="N226" s="217"/>
      <c r="O226" s="217"/>
      <c r="P226" s="217"/>
      <c r="Q226" s="217"/>
      <c r="R226" s="217"/>
      <c r="S226" s="217"/>
      <c r="T226" s="218"/>
      <c r="AT226" s="219" t="s">
        <v>356</v>
      </c>
      <c r="AU226" s="219" t="s">
        <v>77</v>
      </c>
      <c r="AV226" s="13" t="s">
        <v>77</v>
      </c>
      <c r="AW226" s="13" t="s">
        <v>33</v>
      </c>
      <c r="AX226" s="13" t="s">
        <v>70</v>
      </c>
      <c r="AY226" s="219" t="s">
        <v>287</v>
      </c>
    </row>
    <row r="227" spans="2:65" s="13" customFormat="1" ht="11" x14ac:dyDescent="0.15">
      <c r="B227" s="210"/>
      <c r="C227" s="211"/>
      <c r="D227" s="187" t="s">
        <v>356</v>
      </c>
      <c r="E227" s="212" t="s">
        <v>1</v>
      </c>
      <c r="F227" s="213" t="s">
        <v>479</v>
      </c>
      <c r="G227" s="211"/>
      <c r="H227" s="212" t="s">
        <v>1</v>
      </c>
      <c r="I227" s="214"/>
      <c r="J227" s="211"/>
      <c r="K227" s="211"/>
      <c r="L227" s="215"/>
      <c r="M227" s="216"/>
      <c r="N227" s="217"/>
      <c r="O227" s="217"/>
      <c r="P227" s="217"/>
      <c r="Q227" s="217"/>
      <c r="R227" s="217"/>
      <c r="S227" s="217"/>
      <c r="T227" s="218"/>
      <c r="AT227" s="219" t="s">
        <v>356</v>
      </c>
      <c r="AU227" s="219" t="s">
        <v>77</v>
      </c>
      <c r="AV227" s="13" t="s">
        <v>77</v>
      </c>
      <c r="AW227" s="13" t="s">
        <v>33</v>
      </c>
      <c r="AX227" s="13" t="s">
        <v>70</v>
      </c>
      <c r="AY227" s="219" t="s">
        <v>287</v>
      </c>
    </row>
    <row r="228" spans="2:65" s="13" customFormat="1" ht="11" x14ac:dyDescent="0.15">
      <c r="B228" s="210"/>
      <c r="C228" s="211"/>
      <c r="D228" s="187" t="s">
        <v>356</v>
      </c>
      <c r="E228" s="212" t="s">
        <v>1</v>
      </c>
      <c r="F228" s="213" t="s">
        <v>480</v>
      </c>
      <c r="G228" s="211"/>
      <c r="H228" s="212" t="s">
        <v>1</v>
      </c>
      <c r="I228" s="214"/>
      <c r="J228" s="211"/>
      <c r="K228" s="211"/>
      <c r="L228" s="215"/>
      <c r="M228" s="216"/>
      <c r="N228" s="217"/>
      <c r="O228" s="217"/>
      <c r="P228" s="217"/>
      <c r="Q228" s="217"/>
      <c r="R228" s="217"/>
      <c r="S228" s="217"/>
      <c r="T228" s="218"/>
      <c r="AT228" s="219" t="s">
        <v>356</v>
      </c>
      <c r="AU228" s="219" t="s">
        <v>77</v>
      </c>
      <c r="AV228" s="13" t="s">
        <v>77</v>
      </c>
      <c r="AW228" s="13" t="s">
        <v>33</v>
      </c>
      <c r="AX228" s="13" t="s">
        <v>70</v>
      </c>
      <c r="AY228" s="219" t="s">
        <v>287</v>
      </c>
    </row>
    <row r="229" spans="2:65" s="13" customFormat="1" ht="11" x14ac:dyDescent="0.15">
      <c r="B229" s="210"/>
      <c r="C229" s="211"/>
      <c r="D229" s="187" t="s">
        <v>356</v>
      </c>
      <c r="E229" s="212" t="s">
        <v>1</v>
      </c>
      <c r="F229" s="213" t="s">
        <v>393</v>
      </c>
      <c r="G229" s="211"/>
      <c r="H229" s="212" t="s">
        <v>1</v>
      </c>
      <c r="I229" s="214"/>
      <c r="J229" s="211"/>
      <c r="K229" s="211"/>
      <c r="L229" s="215"/>
      <c r="M229" s="216"/>
      <c r="N229" s="217"/>
      <c r="O229" s="217"/>
      <c r="P229" s="217"/>
      <c r="Q229" s="217"/>
      <c r="R229" s="217"/>
      <c r="S229" s="217"/>
      <c r="T229" s="218"/>
      <c r="AT229" s="219" t="s">
        <v>356</v>
      </c>
      <c r="AU229" s="219" t="s">
        <v>77</v>
      </c>
      <c r="AV229" s="13" t="s">
        <v>77</v>
      </c>
      <c r="AW229" s="13" t="s">
        <v>33</v>
      </c>
      <c r="AX229" s="13" t="s">
        <v>70</v>
      </c>
      <c r="AY229" s="219" t="s">
        <v>287</v>
      </c>
    </row>
    <row r="230" spans="2:65" s="11" customFormat="1" ht="11" x14ac:dyDescent="0.15">
      <c r="B230" s="185"/>
      <c r="C230" s="186"/>
      <c r="D230" s="187" t="s">
        <v>356</v>
      </c>
      <c r="E230" s="188" t="s">
        <v>1</v>
      </c>
      <c r="F230" s="189" t="s">
        <v>469</v>
      </c>
      <c r="G230" s="186"/>
      <c r="H230" s="190">
        <v>196.38</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1" customFormat="1" ht="11" x14ac:dyDescent="0.15">
      <c r="B231" s="185"/>
      <c r="C231" s="186"/>
      <c r="D231" s="187" t="s">
        <v>356</v>
      </c>
      <c r="E231" s="188" t="s">
        <v>1</v>
      </c>
      <c r="F231" s="189" t="s">
        <v>481</v>
      </c>
      <c r="G231" s="186"/>
      <c r="H231" s="190">
        <v>7.35</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65" s="12" customFormat="1" ht="11" x14ac:dyDescent="0.15">
      <c r="B232" s="197"/>
      <c r="C232" s="198"/>
      <c r="D232" s="187" t="s">
        <v>356</v>
      </c>
      <c r="E232" s="199" t="s">
        <v>1</v>
      </c>
      <c r="F232" s="200" t="s">
        <v>359</v>
      </c>
      <c r="G232" s="198"/>
      <c r="H232" s="201">
        <v>203.73</v>
      </c>
      <c r="I232" s="202"/>
      <c r="J232" s="198"/>
      <c r="K232" s="198"/>
      <c r="L232" s="203"/>
      <c r="M232" s="204"/>
      <c r="N232" s="205"/>
      <c r="O232" s="205"/>
      <c r="P232" s="205"/>
      <c r="Q232" s="205"/>
      <c r="R232" s="205"/>
      <c r="S232" s="205"/>
      <c r="T232" s="206"/>
      <c r="AT232" s="207" t="s">
        <v>356</v>
      </c>
      <c r="AU232" s="207" t="s">
        <v>77</v>
      </c>
      <c r="AV232" s="12" t="s">
        <v>99</v>
      </c>
      <c r="AW232" s="12" t="s">
        <v>33</v>
      </c>
      <c r="AX232" s="12" t="s">
        <v>77</v>
      </c>
      <c r="AY232" s="207" t="s">
        <v>287</v>
      </c>
    </row>
    <row r="233" spans="2:65" s="1" customFormat="1" ht="16.5" customHeight="1" x14ac:dyDescent="0.15">
      <c r="B233" s="33"/>
      <c r="C233" s="174" t="s">
        <v>363</v>
      </c>
      <c r="D233" s="174" t="s">
        <v>288</v>
      </c>
      <c r="E233" s="175" t="s">
        <v>482</v>
      </c>
      <c r="F233" s="176" t="s">
        <v>483</v>
      </c>
      <c r="G233" s="177" t="s">
        <v>388</v>
      </c>
      <c r="H233" s="178">
        <v>19.739999999999998</v>
      </c>
      <c r="I233" s="179"/>
      <c r="J233" s="178">
        <f>ROUND(I233*H233,2)</f>
        <v>0</v>
      </c>
      <c r="K233" s="176" t="s">
        <v>1</v>
      </c>
      <c r="L233" s="37"/>
      <c r="M233" s="180" t="s">
        <v>1</v>
      </c>
      <c r="N233" s="181" t="s">
        <v>41</v>
      </c>
      <c r="O233" s="59"/>
      <c r="P233" s="182">
        <f>O233*H233</f>
        <v>0</v>
      </c>
      <c r="Q233" s="182">
        <v>0</v>
      </c>
      <c r="R233" s="182">
        <f>Q233*H233</f>
        <v>0</v>
      </c>
      <c r="S233" s="182">
        <v>0</v>
      </c>
      <c r="T233" s="183">
        <f>S233*H233</f>
        <v>0</v>
      </c>
      <c r="AR233" s="16" t="s">
        <v>99</v>
      </c>
      <c r="AT233" s="16" t="s">
        <v>288</v>
      </c>
      <c r="AU233" s="16" t="s">
        <v>77</v>
      </c>
      <c r="AY233" s="16" t="s">
        <v>287</v>
      </c>
      <c r="BE233" s="184">
        <f>IF(N233="základní",J233,0)</f>
        <v>0</v>
      </c>
      <c r="BF233" s="184">
        <f>IF(N233="snížená",J233,0)</f>
        <v>0</v>
      </c>
      <c r="BG233" s="184">
        <f>IF(N233="zákl. přenesená",J233,0)</f>
        <v>0</v>
      </c>
      <c r="BH233" s="184">
        <f>IF(N233="sníž. přenesená",J233,0)</f>
        <v>0</v>
      </c>
      <c r="BI233" s="184">
        <f>IF(N233="nulová",J233,0)</f>
        <v>0</v>
      </c>
      <c r="BJ233" s="16" t="s">
        <v>77</v>
      </c>
      <c r="BK233" s="184">
        <f>ROUND(I233*H233,2)</f>
        <v>0</v>
      </c>
      <c r="BL233" s="16" t="s">
        <v>99</v>
      </c>
      <c r="BM233" s="16" t="s">
        <v>484</v>
      </c>
    </row>
    <row r="234" spans="2:65" s="11" customFormat="1" ht="11" x14ac:dyDescent="0.15">
      <c r="B234" s="185"/>
      <c r="C234" s="186"/>
      <c r="D234" s="187" t="s">
        <v>356</v>
      </c>
      <c r="E234" s="188" t="s">
        <v>1</v>
      </c>
      <c r="F234" s="189" t="s">
        <v>485</v>
      </c>
      <c r="G234" s="186"/>
      <c r="H234" s="190">
        <v>13.11</v>
      </c>
      <c r="I234" s="191"/>
      <c r="J234" s="186"/>
      <c r="K234" s="186"/>
      <c r="L234" s="192"/>
      <c r="M234" s="193"/>
      <c r="N234" s="194"/>
      <c r="O234" s="194"/>
      <c r="P234" s="194"/>
      <c r="Q234" s="194"/>
      <c r="R234" s="194"/>
      <c r="S234" s="194"/>
      <c r="T234" s="195"/>
      <c r="AT234" s="196" t="s">
        <v>356</v>
      </c>
      <c r="AU234" s="196" t="s">
        <v>77</v>
      </c>
      <c r="AV234" s="11" t="s">
        <v>79</v>
      </c>
      <c r="AW234" s="11" t="s">
        <v>33</v>
      </c>
      <c r="AX234" s="11" t="s">
        <v>70</v>
      </c>
      <c r="AY234" s="196" t="s">
        <v>287</v>
      </c>
    </row>
    <row r="235" spans="2:65" s="11" customFormat="1" ht="11" x14ac:dyDescent="0.15">
      <c r="B235" s="185"/>
      <c r="C235" s="186"/>
      <c r="D235" s="187" t="s">
        <v>356</v>
      </c>
      <c r="E235" s="188" t="s">
        <v>1</v>
      </c>
      <c r="F235" s="189" t="s">
        <v>486</v>
      </c>
      <c r="G235" s="186"/>
      <c r="H235" s="190">
        <v>6.63</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65" s="12" customFormat="1" ht="11" x14ac:dyDescent="0.15">
      <c r="B236" s="197"/>
      <c r="C236" s="198"/>
      <c r="D236" s="187" t="s">
        <v>356</v>
      </c>
      <c r="E236" s="199" t="s">
        <v>1</v>
      </c>
      <c r="F236" s="200" t="s">
        <v>359</v>
      </c>
      <c r="G236" s="198"/>
      <c r="H236" s="201">
        <v>19.739999999999998</v>
      </c>
      <c r="I236" s="202"/>
      <c r="J236" s="198"/>
      <c r="K236" s="198"/>
      <c r="L236" s="203"/>
      <c r="M236" s="204"/>
      <c r="N236" s="205"/>
      <c r="O236" s="205"/>
      <c r="P236" s="205"/>
      <c r="Q236" s="205"/>
      <c r="R236" s="205"/>
      <c r="S236" s="205"/>
      <c r="T236" s="206"/>
      <c r="AT236" s="207" t="s">
        <v>356</v>
      </c>
      <c r="AU236" s="207" t="s">
        <v>77</v>
      </c>
      <c r="AV236" s="12" t="s">
        <v>99</v>
      </c>
      <c r="AW236" s="12" t="s">
        <v>33</v>
      </c>
      <c r="AX236" s="12" t="s">
        <v>77</v>
      </c>
      <c r="AY236" s="207" t="s">
        <v>287</v>
      </c>
    </row>
    <row r="237" spans="2:65" s="1" customFormat="1" ht="16.5" customHeight="1" x14ac:dyDescent="0.15">
      <c r="B237" s="33"/>
      <c r="C237" s="174" t="s">
        <v>487</v>
      </c>
      <c r="D237" s="174" t="s">
        <v>288</v>
      </c>
      <c r="E237" s="175" t="s">
        <v>488</v>
      </c>
      <c r="F237" s="176" t="s">
        <v>489</v>
      </c>
      <c r="G237" s="177" t="s">
        <v>490</v>
      </c>
      <c r="H237" s="178">
        <v>16</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491</v>
      </c>
    </row>
    <row r="238" spans="2:65" s="1" customFormat="1" ht="30" x14ac:dyDescent="0.15">
      <c r="B238" s="33"/>
      <c r="C238" s="34"/>
      <c r="D238" s="187" t="s">
        <v>383</v>
      </c>
      <c r="E238" s="34"/>
      <c r="F238" s="208" t="s">
        <v>492</v>
      </c>
      <c r="G238" s="34"/>
      <c r="H238" s="34"/>
      <c r="I238" s="111"/>
      <c r="J238" s="34"/>
      <c r="K238" s="34"/>
      <c r="L238" s="37"/>
      <c r="M238" s="209"/>
      <c r="N238" s="59"/>
      <c r="O238" s="59"/>
      <c r="P238" s="59"/>
      <c r="Q238" s="59"/>
      <c r="R238" s="59"/>
      <c r="S238" s="59"/>
      <c r="T238" s="60"/>
      <c r="AT238" s="16" t="s">
        <v>383</v>
      </c>
      <c r="AU238" s="16" t="s">
        <v>77</v>
      </c>
    </row>
    <row r="239" spans="2:65" s="13" customFormat="1" ht="11" x14ac:dyDescent="0.15">
      <c r="B239" s="210"/>
      <c r="C239" s="211"/>
      <c r="D239" s="187" t="s">
        <v>356</v>
      </c>
      <c r="E239" s="212" t="s">
        <v>1</v>
      </c>
      <c r="F239" s="213" t="s">
        <v>493</v>
      </c>
      <c r="G239" s="211"/>
      <c r="H239" s="212" t="s">
        <v>1</v>
      </c>
      <c r="I239" s="214"/>
      <c r="J239" s="211"/>
      <c r="K239" s="211"/>
      <c r="L239" s="215"/>
      <c r="M239" s="216"/>
      <c r="N239" s="217"/>
      <c r="O239" s="217"/>
      <c r="P239" s="217"/>
      <c r="Q239" s="217"/>
      <c r="R239" s="217"/>
      <c r="S239" s="217"/>
      <c r="T239" s="218"/>
      <c r="AT239" s="219" t="s">
        <v>356</v>
      </c>
      <c r="AU239" s="219" t="s">
        <v>77</v>
      </c>
      <c r="AV239" s="13" t="s">
        <v>77</v>
      </c>
      <c r="AW239" s="13" t="s">
        <v>33</v>
      </c>
      <c r="AX239" s="13" t="s">
        <v>70</v>
      </c>
      <c r="AY239" s="219" t="s">
        <v>287</v>
      </c>
    </row>
    <row r="240" spans="2:65" s="11" customFormat="1" ht="11" x14ac:dyDescent="0.15">
      <c r="B240" s="185"/>
      <c r="C240" s="186"/>
      <c r="D240" s="187" t="s">
        <v>356</v>
      </c>
      <c r="E240" s="188" t="s">
        <v>1</v>
      </c>
      <c r="F240" s="189" t="s">
        <v>316</v>
      </c>
      <c r="G240" s="186"/>
      <c r="H240" s="190">
        <v>16</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2" customFormat="1" ht="11" x14ac:dyDescent="0.15">
      <c r="B241" s="197"/>
      <c r="C241" s="198"/>
      <c r="D241" s="187" t="s">
        <v>356</v>
      </c>
      <c r="E241" s="199" t="s">
        <v>1</v>
      </c>
      <c r="F241" s="200" t="s">
        <v>359</v>
      </c>
      <c r="G241" s="198"/>
      <c r="H241" s="201">
        <v>16</v>
      </c>
      <c r="I241" s="202"/>
      <c r="J241" s="198"/>
      <c r="K241" s="198"/>
      <c r="L241" s="203"/>
      <c r="M241" s="204"/>
      <c r="N241" s="205"/>
      <c r="O241" s="205"/>
      <c r="P241" s="205"/>
      <c r="Q241" s="205"/>
      <c r="R241" s="205"/>
      <c r="S241" s="205"/>
      <c r="T241" s="206"/>
      <c r="AT241" s="207" t="s">
        <v>356</v>
      </c>
      <c r="AU241" s="207" t="s">
        <v>77</v>
      </c>
      <c r="AV241" s="12" t="s">
        <v>99</v>
      </c>
      <c r="AW241" s="12" t="s">
        <v>33</v>
      </c>
      <c r="AX241" s="12" t="s">
        <v>77</v>
      </c>
      <c r="AY241" s="207" t="s">
        <v>287</v>
      </c>
    </row>
    <row r="242" spans="2:65" s="1" customFormat="1" ht="16.5" customHeight="1" x14ac:dyDescent="0.15">
      <c r="B242" s="33"/>
      <c r="C242" s="174" t="s">
        <v>367</v>
      </c>
      <c r="D242" s="174" t="s">
        <v>288</v>
      </c>
      <c r="E242" s="175" t="s">
        <v>494</v>
      </c>
      <c r="F242" s="176" t="s">
        <v>495</v>
      </c>
      <c r="G242" s="177" t="s">
        <v>490</v>
      </c>
      <c r="H242" s="178">
        <v>1</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496</v>
      </c>
    </row>
    <row r="243" spans="2:65" s="1" customFormat="1" ht="30" x14ac:dyDescent="0.15">
      <c r="B243" s="33"/>
      <c r="C243" s="34"/>
      <c r="D243" s="187" t="s">
        <v>383</v>
      </c>
      <c r="E243" s="34"/>
      <c r="F243" s="208" t="s">
        <v>492</v>
      </c>
      <c r="G243" s="34"/>
      <c r="H243" s="34"/>
      <c r="I243" s="111"/>
      <c r="J243" s="34"/>
      <c r="K243" s="34"/>
      <c r="L243" s="37"/>
      <c r="M243" s="209"/>
      <c r="N243" s="59"/>
      <c r="O243" s="59"/>
      <c r="P243" s="59"/>
      <c r="Q243" s="59"/>
      <c r="R243" s="59"/>
      <c r="S243" s="59"/>
      <c r="T243" s="60"/>
      <c r="AT243" s="16" t="s">
        <v>383</v>
      </c>
      <c r="AU243" s="16" t="s">
        <v>77</v>
      </c>
    </row>
    <row r="244" spans="2:65" s="1" customFormat="1" ht="16.5" customHeight="1" x14ac:dyDescent="0.15">
      <c r="B244" s="33"/>
      <c r="C244" s="174" t="s">
        <v>497</v>
      </c>
      <c r="D244" s="174" t="s">
        <v>288</v>
      </c>
      <c r="E244" s="175" t="s">
        <v>498</v>
      </c>
      <c r="F244" s="176" t="s">
        <v>499</v>
      </c>
      <c r="G244" s="177" t="s">
        <v>490</v>
      </c>
      <c r="H244" s="178">
        <v>1</v>
      </c>
      <c r="I244" s="179"/>
      <c r="J244" s="178">
        <f>ROUND(I244*H244,2)</f>
        <v>0</v>
      </c>
      <c r="K244" s="176" t="s">
        <v>1</v>
      </c>
      <c r="L244" s="37"/>
      <c r="M244" s="180" t="s">
        <v>1</v>
      </c>
      <c r="N244" s="181" t="s">
        <v>41</v>
      </c>
      <c r="O244" s="59"/>
      <c r="P244" s="182">
        <f>O244*H244</f>
        <v>0</v>
      </c>
      <c r="Q244" s="182">
        <v>0</v>
      </c>
      <c r="R244" s="182">
        <f>Q244*H244</f>
        <v>0</v>
      </c>
      <c r="S244" s="182">
        <v>0</v>
      </c>
      <c r="T244" s="183">
        <f>S244*H244</f>
        <v>0</v>
      </c>
      <c r="AR244" s="16" t="s">
        <v>99</v>
      </c>
      <c r="AT244" s="16" t="s">
        <v>288</v>
      </c>
      <c r="AU244" s="16" t="s">
        <v>77</v>
      </c>
      <c r="AY244" s="16" t="s">
        <v>287</v>
      </c>
      <c r="BE244" s="184">
        <f>IF(N244="základní",J244,0)</f>
        <v>0</v>
      </c>
      <c r="BF244" s="184">
        <f>IF(N244="snížená",J244,0)</f>
        <v>0</v>
      </c>
      <c r="BG244" s="184">
        <f>IF(N244="zákl. přenesená",J244,0)</f>
        <v>0</v>
      </c>
      <c r="BH244" s="184">
        <f>IF(N244="sníž. přenesená",J244,0)</f>
        <v>0</v>
      </c>
      <c r="BI244" s="184">
        <f>IF(N244="nulová",J244,0)</f>
        <v>0</v>
      </c>
      <c r="BJ244" s="16" t="s">
        <v>77</v>
      </c>
      <c r="BK244" s="184">
        <f>ROUND(I244*H244,2)</f>
        <v>0</v>
      </c>
      <c r="BL244" s="16" t="s">
        <v>99</v>
      </c>
      <c r="BM244" s="16" t="s">
        <v>500</v>
      </c>
    </row>
    <row r="245" spans="2:65" s="1" customFormat="1" ht="30" x14ac:dyDescent="0.15">
      <c r="B245" s="33"/>
      <c r="C245" s="34"/>
      <c r="D245" s="187" t="s">
        <v>383</v>
      </c>
      <c r="E245" s="34"/>
      <c r="F245" s="208" t="s">
        <v>492</v>
      </c>
      <c r="G245" s="34"/>
      <c r="H245" s="34"/>
      <c r="I245" s="111"/>
      <c r="J245" s="34"/>
      <c r="K245" s="34"/>
      <c r="L245" s="37"/>
      <c r="M245" s="209"/>
      <c r="N245" s="59"/>
      <c r="O245" s="59"/>
      <c r="P245" s="59"/>
      <c r="Q245" s="59"/>
      <c r="R245" s="59"/>
      <c r="S245" s="59"/>
      <c r="T245" s="60"/>
      <c r="AT245" s="16" t="s">
        <v>383</v>
      </c>
      <c r="AU245" s="16" t="s">
        <v>77</v>
      </c>
    </row>
    <row r="246" spans="2:65" s="1" customFormat="1" ht="16.5" customHeight="1" x14ac:dyDescent="0.15">
      <c r="B246" s="33"/>
      <c r="C246" s="174" t="s">
        <v>371</v>
      </c>
      <c r="D246" s="174" t="s">
        <v>288</v>
      </c>
      <c r="E246" s="175" t="s">
        <v>501</v>
      </c>
      <c r="F246" s="176" t="s">
        <v>502</v>
      </c>
      <c r="G246" s="177" t="s">
        <v>388</v>
      </c>
      <c r="H246" s="178">
        <v>0.08</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503</v>
      </c>
    </row>
    <row r="247" spans="2:65" s="11" customFormat="1" ht="11" x14ac:dyDescent="0.15">
      <c r="B247" s="185"/>
      <c r="C247" s="186"/>
      <c r="D247" s="187" t="s">
        <v>356</v>
      </c>
      <c r="E247" s="188" t="s">
        <v>1</v>
      </c>
      <c r="F247" s="189" t="s">
        <v>504</v>
      </c>
      <c r="G247" s="186"/>
      <c r="H247" s="190">
        <v>0.03</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1" customFormat="1" ht="11" x14ac:dyDescent="0.15">
      <c r="B248" s="185"/>
      <c r="C248" s="186"/>
      <c r="D248" s="187" t="s">
        <v>356</v>
      </c>
      <c r="E248" s="188" t="s">
        <v>1</v>
      </c>
      <c r="F248" s="189" t="s">
        <v>505</v>
      </c>
      <c r="G248" s="186"/>
      <c r="H248" s="190">
        <v>0.05</v>
      </c>
      <c r="I248" s="191"/>
      <c r="J248" s="186"/>
      <c r="K248" s="186"/>
      <c r="L248" s="192"/>
      <c r="M248" s="193"/>
      <c r="N248" s="194"/>
      <c r="O248" s="194"/>
      <c r="P248" s="194"/>
      <c r="Q248" s="194"/>
      <c r="R248" s="194"/>
      <c r="S248" s="194"/>
      <c r="T248" s="195"/>
      <c r="AT248" s="196" t="s">
        <v>356</v>
      </c>
      <c r="AU248" s="196" t="s">
        <v>77</v>
      </c>
      <c r="AV248" s="11" t="s">
        <v>79</v>
      </c>
      <c r="AW248" s="11" t="s">
        <v>33</v>
      </c>
      <c r="AX248" s="11" t="s">
        <v>70</v>
      </c>
      <c r="AY248" s="196" t="s">
        <v>287</v>
      </c>
    </row>
    <row r="249" spans="2:65" s="12" customFormat="1" ht="11" x14ac:dyDescent="0.15">
      <c r="B249" s="197"/>
      <c r="C249" s="198"/>
      <c r="D249" s="187" t="s">
        <v>356</v>
      </c>
      <c r="E249" s="199" t="s">
        <v>1</v>
      </c>
      <c r="F249" s="200" t="s">
        <v>359</v>
      </c>
      <c r="G249" s="198"/>
      <c r="H249" s="201">
        <v>0.08</v>
      </c>
      <c r="I249" s="202"/>
      <c r="J249" s="198"/>
      <c r="K249" s="198"/>
      <c r="L249" s="203"/>
      <c r="M249" s="204"/>
      <c r="N249" s="205"/>
      <c r="O249" s="205"/>
      <c r="P249" s="205"/>
      <c r="Q249" s="205"/>
      <c r="R249" s="205"/>
      <c r="S249" s="205"/>
      <c r="T249" s="206"/>
      <c r="AT249" s="207" t="s">
        <v>356</v>
      </c>
      <c r="AU249" s="207" t="s">
        <v>77</v>
      </c>
      <c r="AV249" s="12" t="s">
        <v>99</v>
      </c>
      <c r="AW249" s="12" t="s">
        <v>33</v>
      </c>
      <c r="AX249" s="12" t="s">
        <v>77</v>
      </c>
      <c r="AY249" s="207" t="s">
        <v>287</v>
      </c>
    </row>
    <row r="250" spans="2:65" s="1" customFormat="1" ht="16.5" customHeight="1" x14ac:dyDescent="0.15">
      <c r="B250" s="33"/>
      <c r="C250" s="174" t="s">
        <v>506</v>
      </c>
      <c r="D250" s="174" t="s">
        <v>288</v>
      </c>
      <c r="E250" s="175" t="s">
        <v>507</v>
      </c>
      <c r="F250" s="176" t="s">
        <v>508</v>
      </c>
      <c r="G250" s="177" t="s">
        <v>291</v>
      </c>
      <c r="H250" s="178">
        <v>7.87</v>
      </c>
      <c r="I250" s="179"/>
      <c r="J250" s="178">
        <f>ROUND(I250*H250,2)</f>
        <v>0</v>
      </c>
      <c r="K250" s="176" t="s">
        <v>1</v>
      </c>
      <c r="L250" s="37"/>
      <c r="M250" s="180" t="s">
        <v>1</v>
      </c>
      <c r="N250" s="181" t="s">
        <v>41</v>
      </c>
      <c r="O250" s="59"/>
      <c r="P250" s="182">
        <f>O250*H250</f>
        <v>0</v>
      </c>
      <c r="Q250" s="182">
        <v>0</v>
      </c>
      <c r="R250" s="182">
        <f>Q250*H250</f>
        <v>0</v>
      </c>
      <c r="S250" s="182">
        <v>0</v>
      </c>
      <c r="T250" s="183">
        <f>S250*H250</f>
        <v>0</v>
      </c>
      <c r="AR250" s="16" t="s">
        <v>99</v>
      </c>
      <c r="AT250" s="16" t="s">
        <v>288</v>
      </c>
      <c r="AU250" s="16" t="s">
        <v>77</v>
      </c>
      <c r="AY250" s="16" t="s">
        <v>287</v>
      </c>
      <c r="BE250" s="184">
        <f>IF(N250="základní",J250,0)</f>
        <v>0</v>
      </c>
      <c r="BF250" s="184">
        <f>IF(N250="snížená",J250,0)</f>
        <v>0</v>
      </c>
      <c r="BG250" s="184">
        <f>IF(N250="zákl. přenesená",J250,0)</f>
        <v>0</v>
      </c>
      <c r="BH250" s="184">
        <f>IF(N250="sníž. přenesená",J250,0)</f>
        <v>0</v>
      </c>
      <c r="BI250" s="184">
        <f>IF(N250="nulová",J250,0)</f>
        <v>0</v>
      </c>
      <c r="BJ250" s="16" t="s">
        <v>77</v>
      </c>
      <c r="BK250" s="184">
        <f>ROUND(I250*H250,2)</f>
        <v>0</v>
      </c>
      <c r="BL250" s="16" t="s">
        <v>99</v>
      </c>
      <c r="BM250" s="16" t="s">
        <v>509</v>
      </c>
    </row>
    <row r="251" spans="2:65" s="11" customFormat="1" ht="11" x14ac:dyDescent="0.15">
      <c r="B251" s="185"/>
      <c r="C251" s="186"/>
      <c r="D251" s="187" t="s">
        <v>356</v>
      </c>
      <c r="E251" s="188" t="s">
        <v>1</v>
      </c>
      <c r="F251" s="189" t="s">
        <v>510</v>
      </c>
      <c r="G251" s="186"/>
      <c r="H251" s="190">
        <v>7.87</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7.87</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377</v>
      </c>
      <c r="D253" s="174" t="s">
        <v>288</v>
      </c>
      <c r="E253" s="175" t="s">
        <v>511</v>
      </c>
      <c r="F253" s="176" t="s">
        <v>512</v>
      </c>
      <c r="G253" s="177" t="s">
        <v>291</v>
      </c>
      <c r="H253" s="178">
        <v>7.87</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513</v>
      </c>
    </row>
    <row r="254" spans="2:65" s="1" customFormat="1" ht="16.5" customHeight="1" x14ac:dyDescent="0.15">
      <c r="B254" s="33"/>
      <c r="C254" s="174" t="s">
        <v>514</v>
      </c>
      <c r="D254" s="174" t="s">
        <v>288</v>
      </c>
      <c r="E254" s="175" t="s">
        <v>515</v>
      </c>
      <c r="F254" s="176" t="s">
        <v>516</v>
      </c>
      <c r="G254" s="177" t="s">
        <v>388</v>
      </c>
      <c r="H254" s="178">
        <v>0.18</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517</v>
      </c>
    </row>
    <row r="255" spans="2:65" s="11" customFormat="1" ht="11" x14ac:dyDescent="0.15">
      <c r="B255" s="185"/>
      <c r="C255" s="186"/>
      <c r="D255" s="187" t="s">
        <v>356</v>
      </c>
      <c r="E255" s="188" t="s">
        <v>1</v>
      </c>
      <c r="F255" s="189" t="s">
        <v>518</v>
      </c>
      <c r="G255" s="186"/>
      <c r="H255" s="190">
        <v>0.18</v>
      </c>
      <c r="I255" s="191"/>
      <c r="J255" s="186"/>
      <c r="K255" s="186"/>
      <c r="L255" s="192"/>
      <c r="M255" s="193"/>
      <c r="N255" s="194"/>
      <c r="O255" s="194"/>
      <c r="P255" s="194"/>
      <c r="Q255" s="194"/>
      <c r="R255" s="194"/>
      <c r="S255" s="194"/>
      <c r="T255" s="195"/>
      <c r="AT255" s="196" t="s">
        <v>356</v>
      </c>
      <c r="AU255" s="196" t="s">
        <v>77</v>
      </c>
      <c r="AV255" s="11" t="s">
        <v>79</v>
      </c>
      <c r="AW255" s="11" t="s">
        <v>33</v>
      </c>
      <c r="AX255" s="11" t="s">
        <v>70</v>
      </c>
      <c r="AY255" s="196" t="s">
        <v>287</v>
      </c>
    </row>
    <row r="256" spans="2:65" s="12" customFormat="1" ht="11" x14ac:dyDescent="0.15">
      <c r="B256" s="197"/>
      <c r="C256" s="198"/>
      <c r="D256" s="187" t="s">
        <v>356</v>
      </c>
      <c r="E256" s="199" t="s">
        <v>1</v>
      </c>
      <c r="F256" s="200" t="s">
        <v>359</v>
      </c>
      <c r="G256" s="198"/>
      <c r="H256" s="201">
        <v>0.18</v>
      </c>
      <c r="I256" s="202"/>
      <c r="J256" s="198"/>
      <c r="K256" s="198"/>
      <c r="L256" s="203"/>
      <c r="M256" s="204"/>
      <c r="N256" s="205"/>
      <c r="O256" s="205"/>
      <c r="P256" s="205"/>
      <c r="Q256" s="205"/>
      <c r="R256" s="205"/>
      <c r="S256" s="205"/>
      <c r="T256" s="206"/>
      <c r="AT256" s="207" t="s">
        <v>356</v>
      </c>
      <c r="AU256" s="207" t="s">
        <v>77</v>
      </c>
      <c r="AV256" s="12" t="s">
        <v>99</v>
      </c>
      <c r="AW256" s="12" t="s">
        <v>33</v>
      </c>
      <c r="AX256" s="12" t="s">
        <v>77</v>
      </c>
      <c r="AY256" s="207" t="s">
        <v>287</v>
      </c>
    </row>
    <row r="257" spans="2:65" s="1" customFormat="1" ht="22.5" customHeight="1" x14ac:dyDescent="0.15">
      <c r="B257" s="33"/>
      <c r="C257" s="174" t="s">
        <v>382</v>
      </c>
      <c r="D257" s="174" t="s">
        <v>288</v>
      </c>
      <c r="E257" s="175" t="s">
        <v>519</v>
      </c>
      <c r="F257" s="176" t="s">
        <v>520</v>
      </c>
      <c r="G257" s="177" t="s">
        <v>291</v>
      </c>
      <c r="H257" s="178">
        <v>5.94</v>
      </c>
      <c r="I257" s="179"/>
      <c r="J257" s="178">
        <f>ROUND(I257*H257,2)</f>
        <v>0</v>
      </c>
      <c r="K257" s="176" t="s">
        <v>1</v>
      </c>
      <c r="L257" s="37"/>
      <c r="M257" s="180" t="s">
        <v>1</v>
      </c>
      <c r="N257" s="181" t="s">
        <v>41</v>
      </c>
      <c r="O257" s="59"/>
      <c r="P257" s="182">
        <f>O257*H257</f>
        <v>0</v>
      </c>
      <c r="Q257" s="182">
        <v>0</v>
      </c>
      <c r="R257" s="182">
        <f>Q257*H257</f>
        <v>0</v>
      </c>
      <c r="S257" s="182">
        <v>0</v>
      </c>
      <c r="T257" s="183">
        <f>S257*H257</f>
        <v>0</v>
      </c>
      <c r="AR257" s="16" t="s">
        <v>99</v>
      </c>
      <c r="AT257" s="16" t="s">
        <v>288</v>
      </c>
      <c r="AU257" s="16" t="s">
        <v>77</v>
      </c>
      <c r="AY257" s="16" t="s">
        <v>287</v>
      </c>
      <c r="BE257" s="184">
        <f>IF(N257="základní",J257,0)</f>
        <v>0</v>
      </c>
      <c r="BF257" s="184">
        <f>IF(N257="snížená",J257,0)</f>
        <v>0</v>
      </c>
      <c r="BG257" s="184">
        <f>IF(N257="zákl. přenesená",J257,0)</f>
        <v>0</v>
      </c>
      <c r="BH257" s="184">
        <f>IF(N257="sníž. přenesená",J257,0)</f>
        <v>0</v>
      </c>
      <c r="BI257" s="184">
        <f>IF(N257="nulová",J257,0)</f>
        <v>0</v>
      </c>
      <c r="BJ257" s="16" t="s">
        <v>77</v>
      </c>
      <c r="BK257" s="184">
        <f>ROUND(I257*H257,2)</f>
        <v>0</v>
      </c>
      <c r="BL257" s="16" t="s">
        <v>99</v>
      </c>
      <c r="BM257" s="16" t="s">
        <v>521</v>
      </c>
    </row>
    <row r="258" spans="2:65" s="11" customFormat="1" ht="11" x14ac:dyDescent="0.15">
      <c r="B258" s="185"/>
      <c r="C258" s="186"/>
      <c r="D258" s="187" t="s">
        <v>356</v>
      </c>
      <c r="E258" s="188" t="s">
        <v>1</v>
      </c>
      <c r="F258" s="189" t="s">
        <v>522</v>
      </c>
      <c r="G258" s="186"/>
      <c r="H258" s="190">
        <v>5.94</v>
      </c>
      <c r="I258" s="191"/>
      <c r="J258" s="186"/>
      <c r="K258" s="186"/>
      <c r="L258" s="192"/>
      <c r="M258" s="193"/>
      <c r="N258" s="194"/>
      <c r="O258" s="194"/>
      <c r="P258" s="194"/>
      <c r="Q258" s="194"/>
      <c r="R258" s="194"/>
      <c r="S258" s="194"/>
      <c r="T258" s="195"/>
      <c r="AT258" s="196" t="s">
        <v>356</v>
      </c>
      <c r="AU258" s="196" t="s">
        <v>77</v>
      </c>
      <c r="AV258" s="11" t="s">
        <v>79</v>
      </c>
      <c r="AW258" s="11" t="s">
        <v>33</v>
      </c>
      <c r="AX258" s="11" t="s">
        <v>70</v>
      </c>
      <c r="AY258" s="196" t="s">
        <v>287</v>
      </c>
    </row>
    <row r="259" spans="2:65" s="12" customFormat="1" ht="11" x14ac:dyDescent="0.15">
      <c r="B259" s="197"/>
      <c r="C259" s="198"/>
      <c r="D259" s="187" t="s">
        <v>356</v>
      </c>
      <c r="E259" s="199" t="s">
        <v>1</v>
      </c>
      <c r="F259" s="200" t="s">
        <v>359</v>
      </c>
      <c r="G259" s="198"/>
      <c r="H259" s="201">
        <v>5.94</v>
      </c>
      <c r="I259" s="202"/>
      <c r="J259" s="198"/>
      <c r="K259" s="198"/>
      <c r="L259" s="203"/>
      <c r="M259" s="204"/>
      <c r="N259" s="205"/>
      <c r="O259" s="205"/>
      <c r="P259" s="205"/>
      <c r="Q259" s="205"/>
      <c r="R259" s="205"/>
      <c r="S259" s="205"/>
      <c r="T259" s="206"/>
      <c r="AT259" s="207" t="s">
        <v>356</v>
      </c>
      <c r="AU259" s="207" t="s">
        <v>77</v>
      </c>
      <c r="AV259" s="12" t="s">
        <v>99</v>
      </c>
      <c r="AW259" s="12" t="s">
        <v>33</v>
      </c>
      <c r="AX259" s="12" t="s">
        <v>77</v>
      </c>
      <c r="AY259" s="207" t="s">
        <v>287</v>
      </c>
    </row>
    <row r="260" spans="2:65" s="1" customFormat="1" ht="16.5" customHeight="1" x14ac:dyDescent="0.15">
      <c r="B260" s="33"/>
      <c r="C260" s="174" t="s">
        <v>523</v>
      </c>
      <c r="D260" s="174" t="s">
        <v>288</v>
      </c>
      <c r="E260" s="175" t="s">
        <v>524</v>
      </c>
      <c r="F260" s="176" t="s">
        <v>525</v>
      </c>
      <c r="G260" s="177" t="s">
        <v>291</v>
      </c>
      <c r="H260" s="178">
        <v>11.28</v>
      </c>
      <c r="I260" s="179"/>
      <c r="J260" s="178">
        <f>ROUND(I260*H260,2)</f>
        <v>0</v>
      </c>
      <c r="K260" s="176" t="s">
        <v>1</v>
      </c>
      <c r="L260" s="37"/>
      <c r="M260" s="180" t="s">
        <v>1</v>
      </c>
      <c r="N260" s="181" t="s">
        <v>41</v>
      </c>
      <c r="O260" s="59"/>
      <c r="P260" s="182">
        <f>O260*H260</f>
        <v>0</v>
      </c>
      <c r="Q260" s="182">
        <v>0</v>
      </c>
      <c r="R260" s="182">
        <f>Q260*H260</f>
        <v>0</v>
      </c>
      <c r="S260" s="182">
        <v>0</v>
      </c>
      <c r="T260" s="183">
        <f>S260*H260</f>
        <v>0</v>
      </c>
      <c r="AR260" s="16" t="s">
        <v>99</v>
      </c>
      <c r="AT260" s="16" t="s">
        <v>288</v>
      </c>
      <c r="AU260" s="16" t="s">
        <v>77</v>
      </c>
      <c r="AY260" s="16" t="s">
        <v>287</v>
      </c>
      <c r="BE260" s="184">
        <f>IF(N260="základní",J260,0)</f>
        <v>0</v>
      </c>
      <c r="BF260" s="184">
        <f>IF(N260="snížená",J260,0)</f>
        <v>0</v>
      </c>
      <c r="BG260" s="184">
        <f>IF(N260="zákl. přenesená",J260,0)</f>
        <v>0</v>
      </c>
      <c r="BH260" s="184">
        <f>IF(N260="sníž. přenesená",J260,0)</f>
        <v>0</v>
      </c>
      <c r="BI260" s="184">
        <f>IF(N260="nulová",J260,0)</f>
        <v>0</v>
      </c>
      <c r="BJ260" s="16" t="s">
        <v>77</v>
      </c>
      <c r="BK260" s="184">
        <f>ROUND(I260*H260,2)</f>
        <v>0</v>
      </c>
      <c r="BL260" s="16" t="s">
        <v>99</v>
      </c>
      <c r="BM260" s="16" t="s">
        <v>526</v>
      </c>
    </row>
    <row r="261" spans="2:65" s="11" customFormat="1" ht="11" x14ac:dyDescent="0.15">
      <c r="B261" s="185"/>
      <c r="C261" s="186"/>
      <c r="D261" s="187" t="s">
        <v>356</v>
      </c>
      <c r="E261" s="188" t="s">
        <v>1</v>
      </c>
      <c r="F261" s="189" t="s">
        <v>527</v>
      </c>
      <c r="G261" s="186"/>
      <c r="H261" s="190">
        <v>11.28</v>
      </c>
      <c r="I261" s="191"/>
      <c r="J261" s="186"/>
      <c r="K261" s="186"/>
      <c r="L261" s="192"/>
      <c r="M261" s="193"/>
      <c r="N261" s="194"/>
      <c r="O261" s="194"/>
      <c r="P261" s="194"/>
      <c r="Q261" s="194"/>
      <c r="R261" s="194"/>
      <c r="S261" s="194"/>
      <c r="T261" s="195"/>
      <c r="AT261" s="196" t="s">
        <v>356</v>
      </c>
      <c r="AU261" s="196" t="s">
        <v>77</v>
      </c>
      <c r="AV261" s="11" t="s">
        <v>79</v>
      </c>
      <c r="AW261" s="11" t="s">
        <v>33</v>
      </c>
      <c r="AX261" s="11" t="s">
        <v>70</v>
      </c>
      <c r="AY261" s="196" t="s">
        <v>287</v>
      </c>
    </row>
    <row r="262" spans="2:65" s="12" customFormat="1" ht="11" x14ac:dyDescent="0.15">
      <c r="B262" s="197"/>
      <c r="C262" s="198"/>
      <c r="D262" s="187" t="s">
        <v>356</v>
      </c>
      <c r="E262" s="199" t="s">
        <v>1</v>
      </c>
      <c r="F262" s="200" t="s">
        <v>359</v>
      </c>
      <c r="G262" s="198"/>
      <c r="H262" s="201">
        <v>11.28</v>
      </c>
      <c r="I262" s="202"/>
      <c r="J262" s="198"/>
      <c r="K262" s="198"/>
      <c r="L262" s="203"/>
      <c r="M262" s="204"/>
      <c r="N262" s="205"/>
      <c r="O262" s="205"/>
      <c r="P262" s="205"/>
      <c r="Q262" s="205"/>
      <c r="R262" s="205"/>
      <c r="S262" s="205"/>
      <c r="T262" s="206"/>
      <c r="AT262" s="207" t="s">
        <v>356</v>
      </c>
      <c r="AU262" s="207" t="s">
        <v>77</v>
      </c>
      <c r="AV262" s="12" t="s">
        <v>99</v>
      </c>
      <c r="AW262" s="12" t="s">
        <v>33</v>
      </c>
      <c r="AX262" s="12" t="s">
        <v>77</v>
      </c>
      <c r="AY262" s="207" t="s">
        <v>287</v>
      </c>
    </row>
    <row r="263" spans="2:65" s="1" customFormat="1" ht="16.5" customHeight="1" x14ac:dyDescent="0.15">
      <c r="B263" s="33"/>
      <c r="C263" s="174" t="s">
        <v>389</v>
      </c>
      <c r="D263" s="174" t="s">
        <v>288</v>
      </c>
      <c r="E263" s="175" t="s">
        <v>528</v>
      </c>
      <c r="F263" s="176" t="s">
        <v>529</v>
      </c>
      <c r="G263" s="177" t="s">
        <v>291</v>
      </c>
      <c r="H263" s="178">
        <v>233.7</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77</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530</v>
      </c>
    </row>
    <row r="264" spans="2:65" s="11" customFormat="1" ht="11" x14ac:dyDescent="0.15">
      <c r="B264" s="185"/>
      <c r="C264" s="186"/>
      <c r="D264" s="187" t="s">
        <v>356</v>
      </c>
      <c r="E264" s="188" t="s">
        <v>1</v>
      </c>
      <c r="F264" s="189" t="s">
        <v>531</v>
      </c>
      <c r="G264" s="186"/>
      <c r="H264" s="190">
        <v>43.78</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1" customFormat="1" ht="11" x14ac:dyDescent="0.15">
      <c r="B265" s="185"/>
      <c r="C265" s="186"/>
      <c r="D265" s="187" t="s">
        <v>356</v>
      </c>
      <c r="E265" s="188" t="s">
        <v>1</v>
      </c>
      <c r="F265" s="189" t="s">
        <v>532</v>
      </c>
      <c r="G265" s="186"/>
      <c r="H265" s="190">
        <v>88.7</v>
      </c>
      <c r="I265" s="191"/>
      <c r="J265" s="186"/>
      <c r="K265" s="186"/>
      <c r="L265" s="192"/>
      <c r="M265" s="193"/>
      <c r="N265" s="194"/>
      <c r="O265" s="194"/>
      <c r="P265" s="194"/>
      <c r="Q265" s="194"/>
      <c r="R265" s="194"/>
      <c r="S265" s="194"/>
      <c r="T265" s="195"/>
      <c r="AT265" s="196" t="s">
        <v>356</v>
      </c>
      <c r="AU265" s="196" t="s">
        <v>77</v>
      </c>
      <c r="AV265" s="11" t="s">
        <v>79</v>
      </c>
      <c r="AW265" s="11" t="s">
        <v>33</v>
      </c>
      <c r="AX265" s="11" t="s">
        <v>70</v>
      </c>
      <c r="AY265" s="196" t="s">
        <v>287</v>
      </c>
    </row>
    <row r="266" spans="2:65" s="11" customFormat="1" ht="11" x14ac:dyDescent="0.15">
      <c r="B266" s="185"/>
      <c r="C266" s="186"/>
      <c r="D266" s="187" t="s">
        <v>356</v>
      </c>
      <c r="E266" s="188" t="s">
        <v>1</v>
      </c>
      <c r="F266" s="189" t="s">
        <v>533</v>
      </c>
      <c r="G266" s="186"/>
      <c r="H266" s="190">
        <v>101.22</v>
      </c>
      <c r="I266" s="191"/>
      <c r="J266" s="186"/>
      <c r="K266" s="186"/>
      <c r="L266" s="192"/>
      <c r="M266" s="193"/>
      <c r="N266" s="194"/>
      <c r="O266" s="194"/>
      <c r="P266" s="194"/>
      <c r="Q266" s="194"/>
      <c r="R266" s="194"/>
      <c r="S266" s="194"/>
      <c r="T266" s="195"/>
      <c r="AT266" s="196" t="s">
        <v>356</v>
      </c>
      <c r="AU266" s="196" t="s">
        <v>77</v>
      </c>
      <c r="AV266" s="11" t="s">
        <v>79</v>
      </c>
      <c r="AW266" s="11" t="s">
        <v>33</v>
      </c>
      <c r="AX266" s="11" t="s">
        <v>70</v>
      </c>
      <c r="AY266" s="196" t="s">
        <v>287</v>
      </c>
    </row>
    <row r="267" spans="2:65" s="12" customFormat="1" ht="11" x14ac:dyDescent="0.15">
      <c r="B267" s="197"/>
      <c r="C267" s="198"/>
      <c r="D267" s="187" t="s">
        <v>356</v>
      </c>
      <c r="E267" s="199" t="s">
        <v>1</v>
      </c>
      <c r="F267" s="200" t="s">
        <v>359</v>
      </c>
      <c r="G267" s="198"/>
      <c r="H267" s="201">
        <v>233.7</v>
      </c>
      <c r="I267" s="202"/>
      <c r="J267" s="198"/>
      <c r="K267" s="198"/>
      <c r="L267" s="203"/>
      <c r="M267" s="204"/>
      <c r="N267" s="205"/>
      <c r="O267" s="205"/>
      <c r="P267" s="205"/>
      <c r="Q267" s="205"/>
      <c r="R267" s="205"/>
      <c r="S267" s="205"/>
      <c r="T267" s="206"/>
      <c r="AT267" s="207" t="s">
        <v>356</v>
      </c>
      <c r="AU267" s="207" t="s">
        <v>77</v>
      </c>
      <c r="AV267" s="12" t="s">
        <v>99</v>
      </c>
      <c r="AW267" s="12" t="s">
        <v>33</v>
      </c>
      <c r="AX267" s="12" t="s">
        <v>77</v>
      </c>
      <c r="AY267" s="207" t="s">
        <v>287</v>
      </c>
    </row>
    <row r="268" spans="2:65" s="1" customFormat="1" ht="16.5" customHeight="1" x14ac:dyDescent="0.15">
      <c r="B268" s="33"/>
      <c r="C268" s="174" t="s">
        <v>534</v>
      </c>
      <c r="D268" s="174" t="s">
        <v>288</v>
      </c>
      <c r="E268" s="175" t="s">
        <v>535</v>
      </c>
      <c r="F268" s="176" t="s">
        <v>536</v>
      </c>
      <c r="G268" s="177" t="s">
        <v>362</v>
      </c>
      <c r="H268" s="178">
        <v>77.38</v>
      </c>
      <c r="I268" s="179"/>
      <c r="J268" s="178">
        <f>ROUND(I268*H268,2)</f>
        <v>0</v>
      </c>
      <c r="K268" s="176" t="s">
        <v>1</v>
      </c>
      <c r="L268" s="37"/>
      <c r="M268" s="180" t="s">
        <v>1</v>
      </c>
      <c r="N268" s="181" t="s">
        <v>41</v>
      </c>
      <c r="O268" s="59"/>
      <c r="P268" s="182">
        <f>O268*H268</f>
        <v>0</v>
      </c>
      <c r="Q268" s="182">
        <v>0</v>
      </c>
      <c r="R268" s="182">
        <f>Q268*H268</f>
        <v>0</v>
      </c>
      <c r="S268" s="182">
        <v>0</v>
      </c>
      <c r="T268" s="183">
        <f>S268*H268</f>
        <v>0</v>
      </c>
      <c r="AR268" s="16" t="s">
        <v>99</v>
      </c>
      <c r="AT268" s="16" t="s">
        <v>288</v>
      </c>
      <c r="AU268" s="16" t="s">
        <v>77</v>
      </c>
      <c r="AY268" s="16" t="s">
        <v>287</v>
      </c>
      <c r="BE268" s="184">
        <f>IF(N268="základní",J268,0)</f>
        <v>0</v>
      </c>
      <c r="BF268" s="184">
        <f>IF(N268="snížená",J268,0)</f>
        <v>0</v>
      </c>
      <c r="BG268" s="184">
        <f>IF(N268="zákl. přenesená",J268,0)</f>
        <v>0</v>
      </c>
      <c r="BH268" s="184">
        <f>IF(N268="sníž. přenesená",J268,0)</f>
        <v>0</v>
      </c>
      <c r="BI268" s="184">
        <f>IF(N268="nulová",J268,0)</f>
        <v>0</v>
      </c>
      <c r="BJ268" s="16" t="s">
        <v>77</v>
      </c>
      <c r="BK268" s="184">
        <f>ROUND(I268*H268,2)</f>
        <v>0</v>
      </c>
      <c r="BL268" s="16" t="s">
        <v>99</v>
      </c>
      <c r="BM268" s="16" t="s">
        <v>537</v>
      </c>
    </row>
    <row r="269" spans="2:65" s="11" customFormat="1" ht="11" x14ac:dyDescent="0.15">
      <c r="B269" s="185"/>
      <c r="C269" s="186"/>
      <c r="D269" s="187" t="s">
        <v>356</v>
      </c>
      <c r="E269" s="188" t="s">
        <v>1</v>
      </c>
      <c r="F269" s="189" t="s">
        <v>538</v>
      </c>
      <c r="G269" s="186"/>
      <c r="H269" s="190">
        <v>4.2</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1" customFormat="1" ht="11" x14ac:dyDescent="0.15">
      <c r="B270" s="185"/>
      <c r="C270" s="186"/>
      <c r="D270" s="187" t="s">
        <v>356</v>
      </c>
      <c r="E270" s="188" t="s">
        <v>1</v>
      </c>
      <c r="F270" s="189" t="s">
        <v>539</v>
      </c>
      <c r="G270" s="186"/>
      <c r="H270" s="190">
        <v>12.95</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1" customFormat="1" ht="11" x14ac:dyDescent="0.15">
      <c r="B271" s="185"/>
      <c r="C271" s="186"/>
      <c r="D271" s="187" t="s">
        <v>356</v>
      </c>
      <c r="E271" s="188" t="s">
        <v>1</v>
      </c>
      <c r="F271" s="189" t="s">
        <v>540</v>
      </c>
      <c r="G271" s="186"/>
      <c r="H271" s="190">
        <v>27.17</v>
      </c>
      <c r="I271" s="191"/>
      <c r="J271" s="186"/>
      <c r="K271" s="186"/>
      <c r="L271" s="192"/>
      <c r="M271" s="193"/>
      <c r="N271" s="194"/>
      <c r="O271" s="194"/>
      <c r="P271" s="194"/>
      <c r="Q271" s="194"/>
      <c r="R271" s="194"/>
      <c r="S271" s="194"/>
      <c r="T271" s="195"/>
      <c r="AT271" s="196" t="s">
        <v>356</v>
      </c>
      <c r="AU271" s="196" t="s">
        <v>77</v>
      </c>
      <c r="AV271" s="11" t="s">
        <v>79</v>
      </c>
      <c r="AW271" s="11" t="s">
        <v>33</v>
      </c>
      <c r="AX271" s="11" t="s">
        <v>70</v>
      </c>
      <c r="AY271" s="196" t="s">
        <v>287</v>
      </c>
    </row>
    <row r="272" spans="2:65" s="11" customFormat="1" ht="11" x14ac:dyDescent="0.15">
      <c r="B272" s="185"/>
      <c r="C272" s="186"/>
      <c r="D272" s="187" t="s">
        <v>356</v>
      </c>
      <c r="E272" s="188" t="s">
        <v>1</v>
      </c>
      <c r="F272" s="189" t="s">
        <v>541</v>
      </c>
      <c r="G272" s="186"/>
      <c r="H272" s="190">
        <v>33.06</v>
      </c>
      <c r="I272" s="191"/>
      <c r="J272" s="186"/>
      <c r="K272" s="186"/>
      <c r="L272" s="192"/>
      <c r="M272" s="193"/>
      <c r="N272" s="194"/>
      <c r="O272" s="194"/>
      <c r="P272" s="194"/>
      <c r="Q272" s="194"/>
      <c r="R272" s="194"/>
      <c r="S272" s="194"/>
      <c r="T272" s="195"/>
      <c r="AT272" s="196" t="s">
        <v>356</v>
      </c>
      <c r="AU272" s="196" t="s">
        <v>77</v>
      </c>
      <c r="AV272" s="11" t="s">
        <v>79</v>
      </c>
      <c r="AW272" s="11" t="s">
        <v>33</v>
      </c>
      <c r="AX272" s="11" t="s">
        <v>70</v>
      </c>
      <c r="AY272" s="196" t="s">
        <v>287</v>
      </c>
    </row>
    <row r="273" spans="2:65" s="12" customFormat="1" ht="11" x14ac:dyDescent="0.15">
      <c r="B273" s="197"/>
      <c r="C273" s="198"/>
      <c r="D273" s="187" t="s">
        <v>356</v>
      </c>
      <c r="E273" s="199" t="s">
        <v>1</v>
      </c>
      <c r="F273" s="200" t="s">
        <v>359</v>
      </c>
      <c r="G273" s="198"/>
      <c r="H273" s="201">
        <v>77.38</v>
      </c>
      <c r="I273" s="202"/>
      <c r="J273" s="198"/>
      <c r="K273" s="198"/>
      <c r="L273" s="203"/>
      <c r="M273" s="204"/>
      <c r="N273" s="205"/>
      <c r="O273" s="205"/>
      <c r="P273" s="205"/>
      <c r="Q273" s="205"/>
      <c r="R273" s="205"/>
      <c r="S273" s="205"/>
      <c r="T273" s="206"/>
      <c r="AT273" s="207" t="s">
        <v>356</v>
      </c>
      <c r="AU273" s="207" t="s">
        <v>77</v>
      </c>
      <c r="AV273" s="12" t="s">
        <v>99</v>
      </c>
      <c r="AW273" s="12" t="s">
        <v>33</v>
      </c>
      <c r="AX273" s="12" t="s">
        <v>77</v>
      </c>
      <c r="AY273" s="207" t="s">
        <v>287</v>
      </c>
    </row>
    <row r="274" spans="2:65" s="1" customFormat="1" ht="16.5" customHeight="1" x14ac:dyDescent="0.15">
      <c r="B274" s="33"/>
      <c r="C274" s="174" t="s">
        <v>397</v>
      </c>
      <c r="D274" s="174" t="s">
        <v>288</v>
      </c>
      <c r="E274" s="175" t="s">
        <v>542</v>
      </c>
      <c r="F274" s="176" t="s">
        <v>543</v>
      </c>
      <c r="G274" s="177" t="s">
        <v>362</v>
      </c>
      <c r="H274" s="178">
        <v>66.900000000000006</v>
      </c>
      <c r="I274" s="179"/>
      <c r="J274" s="178">
        <f>ROUND(I274*H274,2)</f>
        <v>0</v>
      </c>
      <c r="K274" s="176" t="s">
        <v>1</v>
      </c>
      <c r="L274" s="37"/>
      <c r="M274" s="180" t="s">
        <v>1</v>
      </c>
      <c r="N274" s="181" t="s">
        <v>41</v>
      </c>
      <c r="O274" s="59"/>
      <c r="P274" s="182">
        <f>O274*H274</f>
        <v>0</v>
      </c>
      <c r="Q274" s="182">
        <v>0</v>
      </c>
      <c r="R274" s="182">
        <f>Q274*H274</f>
        <v>0</v>
      </c>
      <c r="S274" s="182">
        <v>0</v>
      </c>
      <c r="T274" s="183">
        <f>S274*H274</f>
        <v>0</v>
      </c>
      <c r="AR274" s="16" t="s">
        <v>99</v>
      </c>
      <c r="AT274" s="16" t="s">
        <v>288</v>
      </c>
      <c r="AU274" s="16" t="s">
        <v>77</v>
      </c>
      <c r="AY274" s="16" t="s">
        <v>287</v>
      </c>
      <c r="BE274" s="184">
        <f>IF(N274="základní",J274,0)</f>
        <v>0</v>
      </c>
      <c r="BF274" s="184">
        <f>IF(N274="snížená",J274,0)</f>
        <v>0</v>
      </c>
      <c r="BG274" s="184">
        <f>IF(N274="zákl. přenesená",J274,0)</f>
        <v>0</v>
      </c>
      <c r="BH274" s="184">
        <f>IF(N274="sníž. přenesená",J274,0)</f>
        <v>0</v>
      </c>
      <c r="BI274" s="184">
        <f>IF(N274="nulová",J274,0)</f>
        <v>0</v>
      </c>
      <c r="BJ274" s="16" t="s">
        <v>77</v>
      </c>
      <c r="BK274" s="184">
        <f>ROUND(I274*H274,2)</f>
        <v>0</v>
      </c>
      <c r="BL274" s="16" t="s">
        <v>99</v>
      </c>
      <c r="BM274" s="16" t="s">
        <v>544</v>
      </c>
    </row>
    <row r="275" spans="2:65" s="1" customFormat="1" ht="30" x14ac:dyDescent="0.15">
      <c r="B275" s="33"/>
      <c r="C275" s="34"/>
      <c r="D275" s="187" t="s">
        <v>383</v>
      </c>
      <c r="E275" s="34"/>
      <c r="F275" s="208" t="s">
        <v>545</v>
      </c>
      <c r="G275" s="34"/>
      <c r="H275" s="34"/>
      <c r="I275" s="111"/>
      <c r="J275" s="34"/>
      <c r="K275" s="34"/>
      <c r="L275" s="37"/>
      <c r="M275" s="209"/>
      <c r="N275" s="59"/>
      <c r="O275" s="59"/>
      <c r="P275" s="59"/>
      <c r="Q275" s="59"/>
      <c r="R275" s="59"/>
      <c r="S275" s="59"/>
      <c r="T275" s="60"/>
      <c r="AT275" s="16" t="s">
        <v>383</v>
      </c>
      <c r="AU275" s="16" t="s">
        <v>77</v>
      </c>
    </row>
    <row r="276" spans="2:65" s="11" customFormat="1" ht="11" x14ac:dyDescent="0.15">
      <c r="B276" s="185"/>
      <c r="C276" s="186"/>
      <c r="D276" s="187" t="s">
        <v>356</v>
      </c>
      <c r="E276" s="188" t="s">
        <v>1</v>
      </c>
      <c r="F276" s="189" t="s">
        <v>546</v>
      </c>
      <c r="G276" s="186"/>
      <c r="H276" s="190">
        <v>47.45</v>
      </c>
      <c r="I276" s="191"/>
      <c r="J276" s="186"/>
      <c r="K276" s="186"/>
      <c r="L276" s="192"/>
      <c r="M276" s="193"/>
      <c r="N276" s="194"/>
      <c r="O276" s="194"/>
      <c r="P276" s="194"/>
      <c r="Q276" s="194"/>
      <c r="R276" s="194"/>
      <c r="S276" s="194"/>
      <c r="T276" s="195"/>
      <c r="AT276" s="196" t="s">
        <v>356</v>
      </c>
      <c r="AU276" s="196" t="s">
        <v>77</v>
      </c>
      <c r="AV276" s="11" t="s">
        <v>79</v>
      </c>
      <c r="AW276" s="11" t="s">
        <v>33</v>
      </c>
      <c r="AX276" s="11" t="s">
        <v>70</v>
      </c>
      <c r="AY276" s="196" t="s">
        <v>287</v>
      </c>
    </row>
    <row r="277" spans="2:65" s="11" customFormat="1" ht="11" x14ac:dyDescent="0.15">
      <c r="B277" s="185"/>
      <c r="C277" s="186"/>
      <c r="D277" s="187" t="s">
        <v>356</v>
      </c>
      <c r="E277" s="188" t="s">
        <v>1</v>
      </c>
      <c r="F277" s="189" t="s">
        <v>547</v>
      </c>
      <c r="G277" s="186"/>
      <c r="H277" s="190">
        <v>19.45</v>
      </c>
      <c r="I277" s="191"/>
      <c r="J277" s="186"/>
      <c r="K277" s="186"/>
      <c r="L277" s="192"/>
      <c r="M277" s="193"/>
      <c r="N277" s="194"/>
      <c r="O277" s="194"/>
      <c r="P277" s="194"/>
      <c r="Q277" s="194"/>
      <c r="R277" s="194"/>
      <c r="S277" s="194"/>
      <c r="T277" s="195"/>
      <c r="AT277" s="196" t="s">
        <v>356</v>
      </c>
      <c r="AU277" s="196" t="s">
        <v>77</v>
      </c>
      <c r="AV277" s="11" t="s">
        <v>79</v>
      </c>
      <c r="AW277" s="11" t="s">
        <v>33</v>
      </c>
      <c r="AX277" s="11" t="s">
        <v>70</v>
      </c>
      <c r="AY277" s="196" t="s">
        <v>287</v>
      </c>
    </row>
    <row r="278" spans="2:65" s="12" customFormat="1" ht="11" x14ac:dyDescent="0.15">
      <c r="B278" s="197"/>
      <c r="C278" s="198"/>
      <c r="D278" s="187" t="s">
        <v>356</v>
      </c>
      <c r="E278" s="199" t="s">
        <v>1</v>
      </c>
      <c r="F278" s="200" t="s">
        <v>359</v>
      </c>
      <c r="G278" s="198"/>
      <c r="H278" s="201">
        <v>66.900000000000006</v>
      </c>
      <c r="I278" s="202"/>
      <c r="J278" s="198"/>
      <c r="K278" s="198"/>
      <c r="L278" s="203"/>
      <c r="M278" s="204"/>
      <c r="N278" s="205"/>
      <c r="O278" s="205"/>
      <c r="P278" s="205"/>
      <c r="Q278" s="205"/>
      <c r="R278" s="205"/>
      <c r="S278" s="205"/>
      <c r="T278" s="206"/>
      <c r="AT278" s="207" t="s">
        <v>356</v>
      </c>
      <c r="AU278" s="207" t="s">
        <v>77</v>
      </c>
      <c r="AV278" s="12" t="s">
        <v>99</v>
      </c>
      <c r="AW278" s="12" t="s">
        <v>33</v>
      </c>
      <c r="AX278" s="12" t="s">
        <v>77</v>
      </c>
      <c r="AY278" s="207" t="s">
        <v>287</v>
      </c>
    </row>
    <row r="279" spans="2:65" s="1" customFormat="1" ht="22.5" customHeight="1" x14ac:dyDescent="0.15">
      <c r="B279" s="33"/>
      <c r="C279" s="174" t="s">
        <v>548</v>
      </c>
      <c r="D279" s="174" t="s">
        <v>288</v>
      </c>
      <c r="E279" s="175" t="s">
        <v>549</v>
      </c>
      <c r="F279" s="176" t="s">
        <v>550</v>
      </c>
      <c r="G279" s="177" t="s">
        <v>362</v>
      </c>
      <c r="H279" s="178">
        <v>77.38</v>
      </c>
      <c r="I279" s="179"/>
      <c r="J279" s="178">
        <f>ROUND(I279*H279,2)</f>
        <v>0</v>
      </c>
      <c r="K279" s="176" t="s">
        <v>1</v>
      </c>
      <c r="L279" s="37"/>
      <c r="M279" s="180" t="s">
        <v>1</v>
      </c>
      <c r="N279" s="181" t="s">
        <v>41</v>
      </c>
      <c r="O279" s="59"/>
      <c r="P279" s="182">
        <f>O279*H279</f>
        <v>0</v>
      </c>
      <c r="Q279" s="182">
        <v>0</v>
      </c>
      <c r="R279" s="182">
        <f>Q279*H279</f>
        <v>0</v>
      </c>
      <c r="S279" s="182">
        <v>0</v>
      </c>
      <c r="T279" s="183">
        <f>S279*H279</f>
        <v>0</v>
      </c>
      <c r="AR279" s="16" t="s">
        <v>99</v>
      </c>
      <c r="AT279" s="16" t="s">
        <v>288</v>
      </c>
      <c r="AU279" s="16" t="s">
        <v>77</v>
      </c>
      <c r="AY279" s="16" t="s">
        <v>287</v>
      </c>
      <c r="BE279" s="184">
        <f>IF(N279="základní",J279,0)</f>
        <v>0</v>
      </c>
      <c r="BF279" s="184">
        <f>IF(N279="snížená",J279,0)</f>
        <v>0</v>
      </c>
      <c r="BG279" s="184">
        <f>IF(N279="zákl. přenesená",J279,0)</f>
        <v>0</v>
      </c>
      <c r="BH279" s="184">
        <f>IF(N279="sníž. přenesená",J279,0)</f>
        <v>0</v>
      </c>
      <c r="BI279" s="184">
        <f>IF(N279="nulová",J279,0)</f>
        <v>0</v>
      </c>
      <c r="BJ279" s="16" t="s">
        <v>77</v>
      </c>
      <c r="BK279" s="184">
        <f>ROUND(I279*H279,2)</f>
        <v>0</v>
      </c>
      <c r="BL279" s="16" t="s">
        <v>99</v>
      </c>
      <c r="BM279" s="16" t="s">
        <v>551</v>
      </c>
    </row>
    <row r="280" spans="2:65" s="1" customFormat="1" ht="30" x14ac:dyDescent="0.15">
      <c r="B280" s="33"/>
      <c r="C280" s="34"/>
      <c r="D280" s="187" t="s">
        <v>383</v>
      </c>
      <c r="E280" s="34"/>
      <c r="F280" s="208" t="s">
        <v>552</v>
      </c>
      <c r="G280" s="34"/>
      <c r="H280" s="34"/>
      <c r="I280" s="111"/>
      <c r="J280" s="34"/>
      <c r="K280" s="34"/>
      <c r="L280" s="37"/>
      <c r="M280" s="209"/>
      <c r="N280" s="59"/>
      <c r="O280" s="59"/>
      <c r="P280" s="59"/>
      <c r="Q280" s="59"/>
      <c r="R280" s="59"/>
      <c r="S280" s="59"/>
      <c r="T280" s="60"/>
      <c r="AT280" s="16" t="s">
        <v>383</v>
      </c>
      <c r="AU280" s="16" t="s">
        <v>77</v>
      </c>
    </row>
    <row r="281" spans="2:65" s="11" customFormat="1" ht="11" x14ac:dyDescent="0.15">
      <c r="B281" s="185"/>
      <c r="C281" s="186"/>
      <c r="D281" s="187" t="s">
        <v>356</v>
      </c>
      <c r="E281" s="188" t="s">
        <v>1</v>
      </c>
      <c r="F281" s="189" t="s">
        <v>538</v>
      </c>
      <c r="G281" s="186"/>
      <c r="H281" s="190">
        <v>4.2</v>
      </c>
      <c r="I281" s="191"/>
      <c r="J281" s="186"/>
      <c r="K281" s="186"/>
      <c r="L281" s="192"/>
      <c r="M281" s="193"/>
      <c r="N281" s="194"/>
      <c r="O281" s="194"/>
      <c r="P281" s="194"/>
      <c r="Q281" s="194"/>
      <c r="R281" s="194"/>
      <c r="S281" s="194"/>
      <c r="T281" s="195"/>
      <c r="AT281" s="196" t="s">
        <v>356</v>
      </c>
      <c r="AU281" s="196" t="s">
        <v>77</v>
      </c>
      <c r="AV281" s="11" t="s">
        <v>79</v>
      </c>
      <c r="AW281" s="11" t="s">
        <v>33</v>
      </c>
      <c r="AX281" s="11" t="s">
        <v>70</v>
      </c>
      <c r="AY281" s="196" t="s">
        <v>287</v>
      </c>
    </row>
    <row r="282" spans="2:65" s="11" customFormat="1" ht="11" x14ac:dyDescent="0.15">
      <c r="B282" s="185"/>
      <c r="C282" s="186"/>
      <c r="D282" s="187" t="s">
        <v>356</v>
      </c>
      <c r="E282" s="188" t="s">
        <v>1</v>
      </c>
      <c r="F282" s="189" t="s">
        <v>539</v>
      </c>
      <c r="G282" s="186"/>
      <c r="H282" s="190">
        <v>12.95</v>
      </c>
      <c r="I282" s="191"/>
      <c r="J282" s="186"/>
      <c r="K282" s="186"/>
      <c r="L282" s="192"/>
      <c r="M282" s="193"/>
      <c r="N282" s="194"/>
      <c r="O282" s="194"/>
      <c r="P282" s="194"/>
      <c r="Q282" s="194"/>
      <c r="R282" s="194"/>
      <c r="S282" s="194"/>
      <c r="T282" s="195"/>
      <c r="AT282" s="196" t="s">
        <v>356</v>
      </c>
      <c r="AU282" s="196" t="s">
        <v>77</v>
      </c>
      <c r="AV282" s="11" t="s">
        <v>79</v>
      </c>
      <c r="AW282" s="11" t="s">
        <v>33</v>
      </c>
      <c r="AX282" s="11" t="s">
        <v>70</v>
      </c>
      <c r="AY282" s="196" t="s">
        <v>287</v>
      </c>
    </row>
    <row r="283" spans="2:65" s="11" customFormat="1" ht="11" x14ac:dyDescent="0.15">
      <c r="B283" s="185"/>
      <c r="C283" s="186"/>
      <c r="D283" s="187" t="s">
        <v>356</v>
      </c>
      <c r="E283" s="188" t="s">
        <v>1</v>
      </c>
      <c r="F283" s="189" t="s">
        <v>553</v>
      </c>
      <c r="G283" s="186"/>
      <c r="H283" s="190">
        <v>27.17</v>
      </c>
      <c r="I283" s="191"/>
      <c r="J283" s="186"/>
      <c r="K283" s="186"/>
      <c r="L283" s="192"/>
      <c r="M283" s="193"/>
      <c r="N283" s="194"/>
      <c r="O283" s="194"/>
      <c r="P283" s="194"/>
      <c r="Q283" s="194"/>
      <c r="R283" s="194"/>
      <c r="S283" s="194"/>
      <c r="T283" s="195"/>
      <c r="AT283" s="196" t="s">
        <v>356</v>
      </c>
      <c r="AU283" s="196" t="s">
        <v>77</v>
      </c>
      <c r="AV283" s="11" t="s">
        <v>79</v>
      </c>
      <c r="AW283" s="11" t="s">
        <v>33</v>
      </c>
      <c r="AX283" s="11" t="s">
        <v>70</v>
      </c>
      <c r="AY283" s="196" t="s">
        <v>287</v>
      </c>
    </row>
    <row r="284" spans="2:65" s="11" customFormat="1" ht="11" x14ac:dyDescent="0.15">
      <c r="B284" s="185"/>
      <c r="C284" s="186"/>
      <c r="D284" s="187" t="s">
        <v>356</v>
      </c>
      <c r="E284" s="188" t="s">
        <v>1</v>
      </c>
      <c r="F284" s="189" t="s">
        <v>541</v>
      </c>
      <c r="G284" s="186"/>
      <c r="H284" s="190">
        <v>33.06</v>
      </c>
      <c r="I284" s="191"/>
      <c r="J284" s="186"/>
      <c r="K284" s="186"/>
      <c r="L284" s="192"/>
      <c r="M284" s="193"/>
      <c r="N284" s="194"/>
      <c r="O284" s="194"/>
      <c r="P284" s="194"/>
      <c r="Q284" s="194"/>
      <c r="R284" s="194"/>
      <c r="S284" s="194"/>
      <c r="T284" s="195"/>
      <c r="AT284" s="196" t="s">
        <v>356</v>
      </c>
      <c r="AU284" s="196" t="s">
        <v>77</v>
      </c>
      <c r="AV284" s="11" t="s">
        <v>79</v>
      </c>
      <c r="AW284" s="11" t="s">
        <v>33</v>
      </c>
      <c r="AX284" s="11" t="s">
        <v>70</v>
      </c>
      <c r="AY284" s="196" t="s">
        <v>287</v>
      </c>
    </row>
    <row r="285" spans="2:65" s="12" customFormat="1" ht="11" x14ac:dyDescent="0.15">
      <c r="B285" s="197"/>
      <c r="C285" s="198"/>
      <c r="D285" s="187" t="s">
        <v>356</v>
      </c>
      <c r="E285" s="199" t="s">
        <v>1</v>
      </c>
      <c r="F285" s="200" t="s">
        <v>359</v>
      </c>
      <c r="G285" s="198"/>
      <c r="H285" s="201">
        <v>77.38</v>
      </c>
      <c r="I285" s="202"/>
      <c r="J285" s="198"/>
      <c r="K285" s="198"/>
      <c r="L285" s="203"/>
      <c r="M285" s="204"/>
      <c r="N285" s="205"/>
      <c r="O285" s="205"/>
      <c r="P285" s="205"/>
      <c r="Q285" s="205"/>
      <c r="R285" s="205"/>
      <c r="S285" s="205"/>
      <c r="T285" s="206"/>
      <c r="AT285" s="207" t="s">
        <v>356</v>
      </c>
      <c r="AU285" s="207" t="s">
        <v>77</v>
      </c>
      <c r="AV285" s="12" t="s">
        <v>99</v>
      </c>
      <c r="AW285" s="12" t="s">
        <v>33</v>
      </c>
      <c r="AX285" s="12" t="s">
        <v>77</v>
      </c>
      <c r="AY285" s="207" t="s">
        <v>287</v>
      </c>
    </row>
    <row r="286" spans="2:65" s="1" customFormat="1" ht="16.5" customHeight="1" x14ac:dyDescent="0.15">
      <c r="B286" s="33"/>
      <c r="C286" s="174" t="s">
        <v>404</v>
      </c>
      <c r="D286" s="174" t="s">
        <v>288</v>
      </c>
      <c r="E286" s="175" t="s">
        <v>554</v>
      </c>
      <c r="F286" s="176" t="s">
        <v>555</v>
      </c>
      <c r="G286" s="177" t="s">
        <v>490</v>
      </c>
      <c r="H286" s="178">
        <v>7</v>
      </c>
      <c r="I286" s="179"/>
      <c r="J286" s="178">
        <f>ROUND(I286*H286,2)</f>
        <v>0</v>
      </c>
      <c r="K286" s="176" t="s">
        <v>1</v>
      </c>
      <c r="L286" s="37"/>
      <c r="M286" s="180" t="s">
        <v>1</v>
      </c>
      <c r="N286" s="181" t="s">
        <v>41</v>
      </c>
      <c r="O286" s="59"/>
      <c r="P286" s="182">
        <f>O286*H286</f>
        <v>0</v>
      </c>
      <c r="Q286" s="182">
        <v>0</v>
      </c>
      <c r="R286" s="182">
        <f>Q286*H286</f>
        <v>0</v>
      </c>
      <c r="S286" s="182">
        <v>0</v>
      </c>
      <c r="T286" s="183">
        <f>S286*H286</f>
        <v>0</v>
      </c>
      <c r="AR286" s="16" t="s">
        <v>99</v>
      </c>
      <c r="AT286" s="16" t="s">
        <v>288</v>
      </c>
      <c r="AU286" s="16" t="s">
        <v>77</v>
      </c>
      <c r="AY286" s="16" t="s">
        <v>287</v>
      </c>
      <c r="BE286" s="184">
        <f>IF(N286="základní",J286,0)</f>
        <v>0</v>
      </c>
      <c r="BF286" s="184">
        <f>IF(N286="snížená",J286,0)</f>
        <v>0</v>
      </c>
      <c r="BG286" s="184">
        <f>IF(N286="zákl. přenesená",J286,0)</f>
        <v>0</v>
      </c>
      <c r="BH286" s="184">
        <f>IF(N286="sníž. přenesená",J286,0)</f>
        <v>0</v>
      </c>
      <c r="BI286" s="184">
        <f>IF(N286="nulová",J286,0)</f>
        <v>0</v>
      </c>
      <c r="BJ286" s="16" t="s">
        <v>77</v>
      </c>
      <c r="BK286" s="184">
        <f>ROUND(I286*H286,2)</f>
        <v>0</v>
      </c>
      <c r="BL286" s="16" t="s">
        <v>99</v>
      </c>
      <c r="BM286" s="16" t="s">
        <v>556</v>
      </c>
    </row>
    <row r="287" spans="2:65" s="1" customFormat="1" ht="16.5" customHeight="1" x14ac:dyDescent="0.15">
      <c r="B287" s="33"/>
      <c r="C287" s="174" t="s">
        <v>557</v>
      </c>
      <c r="D287" s="174" t="s">
        <v>288</v>
      </c>
      <c r="E287" s="175" t="s">
        <v>558</v>
      </c>
      <c r="F287" s="176" t="s">
        <v>559</v>
      </c>
      <c r="G287" s="177" t="s">
        <v>308</v>
      </c>
      <c r="H287" s="178">
        <v>33.33</v>
      </c>
      <c r="I287" s="179"/>
      <c r="J287" s="178">
        <f>ROUND(I287*H287,2)</f>
        <v>0</v>
      </c>
      <c r="K287" s="176" t="s">
        <v>1</v>
      </c>
      <c r="L287" s="37"/>
      <c r="M287" s="180" t="s">
        <v>1</v>
      </c>
      <c r="N287" s="181" t="s">
        <v>41</v>
      </c>
      <c r="O287" s="59"/>
      <c r="P287" s="182">
        <f>O287*H287</f>
        <v>0</v>
      </c>
      <c r="Q287" s="182">
        <v>0</v>
      </c>
      <c r="R287" s="182">
        <f>Q287*H287</f>
        <v>0</v>
      </c>
      <c r="S287" s="182">
        <v>0</v>
      </c>
      <c r="T287" s="183">
        <f>S287*H287</f>
        <v>0</v>
      </c>
      <c r="AR287" s="16" t="s">
        <v>99</v>
      </c>
      <c r="AT287" s="16" t="s">
        <v>288</v>
      </c>
      <c r="AU287" s="16" t="s">
        <v>77</v>
      </c>
      <c r="AY287" s="16" t="s">
        <v>287</v>
      </c>
      <c r="BE287" s="184">
        <f>IF(N287="základní",J287,0)</f>
        <v>0</v>
      </c>
      <c r="BF287" s="184">
        <f>IF(N287="snížená",J287,0)</f>
        <v>0</v>
      </c>
      <c r="BG287" s="184">
        <f>IF(N287="zákl. přenesená",J287,0)</f>
        <v>0</v>
      </c>
      <c r="BH287" s="184">
        <f>IF(N287="sníž. přenesená",J287,0)</f>
        <v>0</v>
      </c>
      <c r="BI287" s="184">
        <f>IF(N287="nulová",J287,0)</f>
        <v>0</v>
      </c>
      <c r="BJ287" s="16" t="s">
        <v>77</v>
      </c>
      <c r="BK287" s="184">
        <f>ROUND(I287*H287,2)</f>
        <v>0</v>
      </c>
      <c r="BL287" s="16" t="s">
        <v>99</v>
      </c>
      <c r="BM287" s="16" t="s">
        <v>560</v>
      </c>
    </row>
    <row r="288" spans="2:65" s="13" customFormat="1" ht="11" x14ac:dyDescent="0.15">
      <c r="B288" s="210"/>
      <c r="C288" s="211"/>
      <c r="D288" s="187" t="s">
        <v>356</v>
      </c>
      <c r="E288" s="212" t="s">
        <v>1</v>
      </c>
      <c r="F288" s="213" t="s">
        <v>390</v>
      </c>
      <c r="G288" s="211"/>
      <c r="H288" s="212" t="s">
        <v>1</v>
      </c>
      <c r="I288" s="214"/>
      <c r="J288" s="211"/>
      <c r="K288" s="211"/>
      <c r="L288" s="215"/>
      <c r="M288" s="216"/>
      <c r="N288" s="217"/>
      <c r="O288" s="217"/>
      <c r="P288" s="217"/>
      <c r="Q288" s="217"/>
      <c r="R288" s="217"/>
      <c r="S288" s="217"/>
      <c r="T288" s="218"/>
      <c r="AT288" s="219" t="s">
        <v>356</v>
      </c>
      <c r="AU288" s="219" t="s">
        <v>77</v>
      </c>
      <c r="AV288" s="13" t="s">
        <v>77</v>
      </c>
      <c r="AW288" s="13" t="s">
        <v>33</v>
      </c>
      <c r="AX288" s="13" t="s">
        <v>70</v>
      </c>
      <c r="AY288" s="219" t="s">
        <v>287</v>
      </c>
    </row>
    <row r="289" spans="2:65" s="13" customFormat="1" ht="11" x14ac:dyDescent="0.15">
      <c r="B289" s="210"/>
      <c r="C289" s="211"/>
      <c r="D289" s="187" t="s">
        <v>356</v>
      </c>
      <c r="E289" s="212" t="s">
        <v>1</v>
      </c>
      <c r="F289" s="213" t="s">
        <v>479</v>
      </c>
      <c r="G289" s="211"/>
      <c r="H289" s="212" t="s">
        <v>1</v>
      </c>
      <c r="I289" s="214"/>
      <c r="J289" s="211"/>
      <c r="K289" s="211"/>
      <c r="L289" s="215"/>
      <c r="M289" s="216"/>
      <c r="N289" s="217"/>
      <c r="O289" s="217"/>
      <c r="P289" s="217"/>
      <c r="Q289" s="217"/>
      <c r="R289" s="217"/>
      <c r="S289" s="217"/>
      <c r="T289" s="218"/>
      <c r="AT289" s="219" t="s">
        <v>356</v>
      </c>
      <c r="AU289" s="219" t="s">
        <v>77</v>
      </c>
      <c r="AV289" s="13" t="s">
        <v>77</v>
      </c>
      <c r="AW289" s="13" t="s">
        <v>33</v>
      </c>
      <c r="AX289" s="13" t="s">
        <v>70</v>
      </c>
      <c r="AY289" s="219" t="s">
        <v>287</v>
      </c>
    </row>
    <row r="290" spans="2:65" s="13" customFormat="1" ht="11" x14ac:dyDescent="0.15">
      <c r="B290" s="210"/>
      <c r="C290" s="211"/>
      <c r="D290" s="187" t="s">
        <v>356</v>
      </c>
      <c r="E290" s="212" t="s">
        <v>1</v>
      </c>
      <c r="F290" s="213" t="s">
        <v>561</v>
      </c>
      <c r="G290" s="211"/>
      <c r="H290" s="212" t="s">
        <v>1</v>
      </c>
      <c r="I290" s="214"/>
      <c r="J290" s="211"/>
      <c r="K290" s="211"/>
      <c r="L290" s="215"/>
      <c r="M290" s="216"/>
      <c r="N290" s="217"/>
      <c r="O290" s="217"/>
      <c r="P290" s="217"/>
      <c r="Q290" s="217"/>
      <c r="R290" s="217"/>
      <c r="S290" s="217"/>
      <c r="T290" s="218"/>
      <c r="AT290" s="219" t="s">
        <v>356</v>
      </c>
      <c r="AU290" s="219" t="s">
        <v>77</v>
      </c>
      <c r="AV290" s="13" t="s">
        <v>77</v>
      </c>
      <c r="AW290" s="13" t="s">
        <v>33</v>
      </c>
      <c r="AX290" s="13" t="s">
        <v>70</v>
      </c>
      <c r="AY290" s="219" t="s">
        <v>287</v>
      </c>
    </row>
    <row r="291" spans="2:65" s="13" customFormat="1" ht="11" x14ac:dyDescent="0.15">
      <c r="B291" s="210"/>
      <c r="C291" s="211"/>
      <c r="D291" s="187" t="s">
        <v>356</v>
      </c>
      <c r="E291" s="212" t="s">
        <v>1</v>
      </c>
      <c r="F291" s="213" t="s">
        <v>562</v>
      </c>
      <c r="G291" s="211"/>
      <c r="H291" s="212" t="s">
        <v>1</v>
      </c>
      <c r="I291" s="214"/>
      <c r="J291" s="211"/>
      <c r="K291" s="211"/>
      <c r="L291" s="215"/>
      <c r="M291" s="216"/>
      <c r="N291" s="217"/>
      <c r="O291" s="217"/>
      <c r="P291" s="217"/>
      <c r="Q291" s="217"/>
      <c r="R291" s="217"/>
      <c r="S291" s="217"/>
      <c r="T291" s="218"/>
      <c r="AT291" s="219" t="s">
        <v>356</v>
      </c>
      <c r="AU291" s="219" t="s">
        <v>77</v>
      </c>
      <c r="AV291" s="13" t="s">
        <v>77</v>
      </c>
      <c r="AW291" s="13" t="s">
        <v>33</v>
      </c>
      <c r="AX291" s="13" t="s">
        <v>70</v>
      </c>
      <c r="AY291" s="219" t="s">
        <v>287</v>
      </c>
    </row>
    <row r="292" spans="2:65" s="13" customFormat="1" ht="11" x14ac:dyDescent="0.15">
      <c r="B292" s="210"/>
      <c r="C292" s="211"/>
      <c r="D292" s="187" t="s">
        <v>356</v>
      </c>
      <c r="E292" s="212" t="s">
        <v>1</v>
      </c>
      <c r="F292" s="213" t="s">
        <v>563</v>
      </c>
      <c r="G292" s="211"/>
      <c r="H292" s="212" t="s">
        <v>1</v>
      </c>
      <c r="I292" s="214"/>
      <c r="J292" s="211"/>
      <c r="K292" s="211"/>
      <c r="L292" s="215"/>
      <c r="M292" s="216"/>
      <c r="N292" s="217"/>
      <c r="O292" s="217"/>
      <c r="P292" s="217"/>
      <c r="Q292" s="217"/>
      <c r="R292" s="217"/>
      <c r="S292" s="217"/>
      <c r="T292" s="218"/>
      <c r="AT292" s="219" t="s">
        <v>356</v>
      </c>
      <c r="AU292" s="219" t="s">
        <v>77</v>
      </c>
      <c r="AV292" s="13" t="s">
        <v>77</v>
      </c>
      <c r="AW292" s="13" t="s">
        <v>33</v>
      </c>
      <c r="AX292" s="13" t="s">
        <v>70</v>
      </c>
      <c r="AY292" s="219" t="s">
        <v>287</v>
      </c>
    </row>
    <row r="293" spans="2:65" s="13" customFormat="1" ht="11" x14ac:dyDescent="0.15">
      <c r="B293" s="210"/>
      <c r="C293" s="211"/>
      <c r="D293" s="187" t="s">
        <v>356</v>
      </c>
      <c r="E293" s="212" t="s">
        <v>1</v>
      </c>
      <c r="F293" s="213" t="s">
        <v>393</v>
      </c>
      <c r="G293" s="211"/>
      <c r="H293" s="212" t="s">
        <v>1</v>
      </c>
      <c r="I293" s="214"/>
      <c r="J293" s="211"/>
      <c r="K293" s="211"/>
      <c r="L293" s="215"/>
      <c r="M293" s="216"/>
      <c r="N293" s="217"/>
      <c r="O293" s="217"/>
      <c r="P293" s="217"/>
      <c r="Q293" s="217"/>
      <c r="R293" s="217"/>
      <c r="S293" s="217"/>
      <c r="T293" s="218"/>
      <c r="AT293" s="219" t="s">
        <v>356</v>
      </c>
      <c r="AU293" s="219" t="s">
        <v>77</v>
      </c>
      <c r="AV293" s="13" t="s">
        <v>77</v>
      </c>
      <c r="AW293" s="13" t="s">
        <v>33</v>
      </c>
      <c r="AX293" s="13" t="s">
        <v>70</v>
      </c>
      <c r="AY293" s="219" t="s">
        <v>287</v>
      </c>
    </row>
    <row r="294" spans="2:65" s="11" customFormat="1" ht="11" x14ac:dyDescent="0.15">
      <c r="B294" s="185"/>
      <c r="C294" s="186"/>
      <c r="D294" s="187" t="s">
        <v>356</v>
      </c>
      <c r="E294" s="188" t="s">
        <v>1</v>
      </c>
      <c r="F294" s="189" t="s">
        <v>564</v>
      </c>
      <c r="G294" s="186"/>
      <c r="H294" s="190">
        <v>33.33</v>
      </c>
      <c r="I294" s="191"/>
      <c r="J294" s="186"/>
      <c r="K294" s="186"/>
      <c r="L294" s="192"/>
      <c r="M294" s="193"/>
      <c r="N294" s="194"/>
      <c r="O294" s="194"/>
      <c r="P294" s="194"/>
      <c r="Q294" s="194"/>
      <c r="R294" s="194"/>
      <c r="S294" s="194"/>
      <c r="T294" s="195"/>
      <c r="AT294" s="196" t="s">
        <v>356</v>
      </c>
      <c r="AU294" s="196" t="s">
        <v>77</v>
      </c>
      <c r="AV294" s="11" t="s">
        <v>79</v>
      </c>
      <c r="AW294" s="11" t="s">
        <v>33</v>
      </c>
      <c r="AX294" s="11" t="s">
        <v>70</v>
      </c>
      <c r="AY294" s="196" t="s">
        <v>287</v>
      </c>
    </row>
    <row r="295" spans="2:65" s="12" customFormat="1" ht="11" x14ac:dyDescent="0.15">
      <c r="B295" s="197"/>
      <c r="C295" s="198"/>
      <c r="D295" s="187" t="s">
        <v>356</v>
      </c>
      <c r="E295" s="199" t="s">
        <v>1</v>
      </c>
      <c r="F295" s="200" t="s">
        <v>359</v>
      </c>
      <c r="G295" s="198"/>
      <c r="H295" s="201">
        <v>33.33</v>
      </c>
      <c r="I295" s="202"/>
      <c r="J295" s="198"/>
      <c r="K295" s="198"/>
      <c r="L295" s="203"/>
      <c r="M295" s="204"/>
      <c r="N295" s="205"/>
      <c r="O295" s="205"/>
      <c r="P295" s="205"/>
      <c r="Q295" s="205"/>
      <c r="R295" s="205"/>
      <c r="S295" s="205"/>
      <c r="T295" s="206"/>
      <c r="AT295" s="207" t="s">
        <v>356</v>
      </c>
      <c r="AU295" s="207" t="s">
        <v>77</v>
      </c>
      <c r="AV295" s="12" t="s">
        <v>99</v>
      </c>
      <c r="AW295" s="12" t="s">
        <v>33</v>
      </c>
      <c r="AX295" s="12" t="s">
        <v>77</v>
      </c>
      <c r="AY295" s="207" t="s">
        <v>287</v>
      </c>
    </row>
    <row r="296" spans="2:65" s="1" customFormat="1" ht="16.5" customHeight="1" x14ac:dyDescent="0.15">
      <c r="B296" s="33"/>
      <c r="C296" s="174" t="s">
        <v>408</v>
      </c>
      <c r="D296" s="174" t="s">
        <v>288</v>
      </c>
      <c r="E296" s="175" t="s">
        <v>565</v>
      </c>
      <c r="F296" s="176" t="s">
        <v>566</v>
      </c>
      <c r="G296" s="177" t="s">
        <v>308</v>
      </c>
      <c r="H296" s="178">
        <v>10.87</v>
      </c>
      <c r="I296" s="179"/>
      <c r="J296" s="178">
        <f>ROUND(I296*H296,2)</f>
        <v>0</v>
      </c>
      <c r="K296" s="176" t="s">
        <v>1</v>
      </c>
      <c r="L296" s="37"/>
      <c r="M296" s="180" t="s">
        <v>1</v>
      </c>
      <c r="N296" s="181" t="s">
        <v>41</v>
      </c>
      <c r="O296" s="59"/>
      <c r="P296" s="182">
        <f>O296*H296</f>
        <v>0</v>
      </c>
      <c r="Q296" s="182">
        <v>0</v>
      </c>
      <c r="R296" s="182">
        <f>Q296*H296</f>
        <v>0</v>
      </c>
      <c r="S296" s="182">
        <v>0</v>
      </c>
      <c r="T296" s="183">
        <f>S296*H296</f>
        <v>0</v>
      </c>
      <c r="AR296" s="16" t="s">
        <v>99</v>
      </c>
      <c r="AT296" s="16" t="s">
        <v>288</v>
      </c>
      <c r="AU296" s="16" t="s">
        <v>77</v>
      </c>
      <c r="AY296" s="16" t="s">
        <v>287</v>
      </c>
      <c r="BE296" s="184">
        <f>IF(N296="základní",J296,0)</f>
        <v>0</v>
      </c>
      <c r="BF296" s="184">
        <f>IF(N296="snížená",J296,0)</f>
        <v>0</v>
      </c>
      <c r="BG296" s="184">
        <f>IF(N296="zákl. přenesená",J296,0)</f>
        <v>0</v>
      </c>
      <c r="BH296" s="184">
        <f>IF(N296="sníž. přenesená",J296,0)</f>
        <v>0</v>
      </c>
      <c r="BI296" s="184">
        <f>IF(N296="nulová",J296,0)</f>
        <v>0</v>
      </c>
      <c r="BJ296" s="16" t="s">
        <v>77</v>
      </c>
      <c r="BK296" s="184">
        <f>ROUND(I296*H296,2)</f>
        <v>0</v>
      </c>
      <c r="BL296" s="16" t="s">
        <v>99</v>
      </c>
      <c r="BM296" s="16" t="s">
        <v>567</v>
      </c>
    </row>
    <row r="297" spans="2:65" s="13" customFormat="1" ht="11" x14ac:dyDescent="0.15">
      <c r="B297" s="210"/>
      <c r="C297" s="211"/>
      <c r="D297" s="187" t="s">
        <v>356</v>
      </c>
      <c r="E297" s="212" t="s">
        <v>1</v>
      </c>
      <c r="F297" s="213" t="s">
        <v>390</v>
      </c>
      <c r="G297" s="211"/>
      <c r="H297" s="212" t="s">
        <v>1</v>
      </c>
      <c r="I297" s="214"/>
      <c r="J297" s="211"/>
      <c r="K297" s="211"/>
      <c r="L297" s="215"/>
      <c r="M297" s="216"/>
      <c r="N297" s="217"/>
      <c r="O297" s="217"/>
      <c r="P297" s="217"/>
      <c r="Q297" s="217"/>
      <c r="R297" s="217"/>
      <c r="S297" s="217"/>
      <c r="T297" s="218"/>
      <c r="AT297" s="219" t="s">
        <v>356</v>
      </c>
      <c r="AU297" s="219" t="s">
        <v>77</v>
      </c>
      <c r="AV297" s="13" t="s">
        <v>77</v>
      </c>
      <c r="AW297" s="13" t="s">
        <v>33</v>
      </c>
      <c r="AX297" s="13" t="s">
        <v>70</v>
      </c>
      <c r="AY297" s="219" t="s">
        <v>287</v>
      </c>
    </row>
    <row r="298" spans="2:65" s="13" customFormat="1" ht="11" x14ac:dyDescent="0.15">
      <c r="B298" s="210"/>
      <c r="C298" s="211"/>
      <c r="D298" s="187" t="s">
        <v>356</v>
      </c>
      <c r="E298" s="212" t="s">
        <v>1</v>
      </c>
      <c r="F298" s="213" t="s">
        <v>568</v>
      </c>
      <c r="G298" s="211"/>
      <c r="H298" s="212" t="s">
        <v>1</v>
      </c>
      <c r="I298" s="214"/>
      <c r="J298" s="211"/>
      <c r="K298" s="211"/>
      <c r="L298" s="215"/>
      <c r="M298" s="216"/>
      <c r="N298" s="217"/>
      <c r="O298" s="217"/>
      <c r="P298" s="217"/>
      <c r="Q298" s="217"/>
      <c r="R298" s="217"/>
      <c r="S298" s="217"/>
      <c r="T298" s="218"/>
      <c r="AT298" s="219" t="s">
        <v>356</v>
      </c>
      <c r="AU298" s="219" t="s">
        <v>77</v>
      </c>
      <c r="AV298" s="13" t="s">
        <v>77</v>
      </c>
      <c r="AW298" s="13" t="s">
        <v>33</v>
      </c>
      <c r="AX298" s="13" t="s">
        <v>70</v>
      </c>
      <c r="AY298" s="219" t="s">
        <v>287</v>
      </c>
    </row>
    <row r="299" spans="2:65" s="13" customFormat="1" ht="11" x14ac:dyDescent="0.15">
      <c r="B299" s="210"/>
      <c r="C299" s="211"/>
      <c r="D299" s="187" t="s">
        <v>356</v>
      </c>
      <c r="E299" s="212" t="s">
        <v>1</v>
      </c>
      <c r="F299" s="213" t="s">
        <v>393</v>
      </c>
      <c r="G299" s="211"/>
      <c r="H299" s="212" t="s">
        <v>1</v>
      </c>
      <c r="I299" s="214"/>
      <c r="J299" s="211"/>
      <c r="K299" s="211"/>
      <c r="L299" s="215"/>
      <c r="M299" s="216"/>
      <c r="N299" s="217"/>
      <c r="O299" s="217"/>
      <c r="P299" s="217"/>
      <c r="Q299" s="217"/>
      <c r="R299" s="217"/>
      <c r="S299" s="217"/>
      <c r="T299" s="218"/>
      <c r="AT299" s="219" t="s">
        <v>356</v>
      </c>
      <c r="AU299" s="219" t="s">
        <v>77</v>
      </c>
      <c r="AV299" s="13" t="s">
        <v>77</v>
      </c>
      <c r="AW299" s="13" t="s">
        <v>33</v>
      </c>
      <c r="AX299" s="13" t="s">
        <v>70</v>
      </c>
      <c r="AY299" s="219" t="s">
        <v>287</v>
      </c>
    </row>
    <row r="300" spans="2:65" s="11" customFormat="1" ht="11" x14ac:dyDescent="0.15">
      <c r="B300" s="185"/>
      <c r="C300" s="186"/>
      <c r="D300" s="187" t="s">
        <v>356</v>
      </c>
      <c r="E300" s="188" t="s">
        <v>1</v>
      </c>
      <c r="F300" s="189" t="s">
        <v>569</v>
      </c>
      <c r="G300" s="186"/>
      <c r="H300" s="190">
        <v>10.87</v>
      </c>
      <c r="I300" s="191"/>
      <c r="J300" s="186"/>
      <c r="K300" s="186"/>
      <c r="L300" s="192"/>
      <c r="M300" s="193"/>
      <c r="N300" s="194"/>
      <c r="O300" s="194"/>
      <c r="P300" s="194"/>
      <c r="Q300" s="194"/>
      <c r="R300" s="194"/>
      <c r="S300" s="194"/>
      <c r="T300" s="195"/>
      <c r="AT300" s="196" t="s">
        <v>356</v>
      </c>
      <c r="AU300" s="196" t="s">
        <v>77</v>
      </c>
      <c r="AV300" s="11" t="s">
        <v>79</v>
      </c>
      <c r="AW300" s="11" t="s">
        <v>33</v>
      </c>
      <c r="AX300" s="11" t="s">
        <v>70</v>
      </c>
      <c r="AY300" s="196" t="s">
        <v>287</v>
      </c>
    </row>
    <row r="301" spans="2:65" s="12" customFormat="1" ht="11" x14ac:dyDescent="0.15">
      <c r="B301" s="197"/>
      <c r="C301" s="198"/>
      <c r="D301" s="187" t="s">
        <v>356</v>
      </c>
      <c r="E301" s="199" t="s">
        <v>1</v>
      </c>
      <c r="F301" s="200" t="s">
        <v>359</v>
      </c>
      <c r="G301" s="198"/>
      <c r="H301" s="201">
        <v>10.87</v>
      </c>
      <c r="I301" s="202"/>
      <c r="J301" s="198"/>
      <c r="K301" s="198"/>
      <c r="L301" s="203"/>
      <c r="M301" s="204"/>
      <c r="N301" s="205"/>
      <c r="O301" s="205"/>
      <c r="P301" s="205"/>
      <c r="Q301" s="205"/>
      <c r="R301" s="205"/>
      <c r="S301" s="205"/>
      <c r="T301" s="206"/>
      <c r="AT301" s="207" t="s">
        <v>356</v>
      </c>
      <c r="AU301" s="207" t="s">
        <v>77</v>
      </c>
      <c r="AV301" s="12" t="s">
        <v>99</v>
      </c>
      <c r="AW301" s="12" t="s">
        <v>33</v>
      </c>
      <c r="AX301" s="12" t="s">
        <v>77</v>
      </c>
      <c r="AY301" s="207" t="s">
        <v>287</v>
      </c>
    </row>
    <row r="302" spans="2:65" s="1" customFormat="1" ht="16.5" customHeight="1" x14ac:dyDescent="0.15">
      <c r="B302" s="33"/>
      <c r="C302" s="174" t="s">
        <v>570</v>
      </c>
      <c r="D302" s="174" t="s">
        <v>288</v>
      </c>
      <c r="E302" s="175" t="s">
        <v>571</v>
      </c>
      <c r="F302" s="176" t="s">
        <v>572</v>
      </c>
      <c r="G302" s="177" t="s">
        <v>308</v>
      </c>
      <c r="H302" s="178">
        <v>87.4</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77</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573</v>
      </c>
    </row>
    <row r="303" spans="2:65" s="1" customFormat="1" ht="30" x14ac:dyDescent="0.15">
      <c r="B303" s="33"/>
      <c r="C303" s="34"/>
      <c r="D303" s="187" t="s">
        <v>383</v>
      </c>
      <c r="E303" s="34"/>
      <c r="F303" s="208" t="s">
        <v>574</v>
      </c>
      <c r="G303" s="34"/>
      <c r="H303" s="34"/>
      <c r="I303" s="111"/>
      <c r="J303" s="34"/>
      <c r="K303" s="34"/>
      <c r="L303" s="37"/>
      <c r="M303" s="209"/>
      <c r="N303" s="59"/>
      <c r="O303" s="59"/>
      <c r="P303" s="59"/>
      <c r="Q303" s="59"/>
      <c r="R303" s="59"/>
      <c r="S303" s="59"/>
      <c r="T303" s="60"/>
      <c r="AT303" s="16" t="s">
        <v>383</v>
      </c>
      <c r="AU303" s="16" t="s">
        <v>77</v>
      </c>
    </row>
    <row r="304" spans="2:65" s="1" customFormat="1" ht="16.5" customHeight="1" x14ac:dyDescent="0.15">
      <c r="B304" s="33"/>
      <c r="C304" s="174" t="s">
        <v>415</v>
      </c>
      <c r="D304" s="174" t="s">
        <v>288</v>
      </c>
      <c r="E304" s="175" t="s">
        <v>575</v>
      </c>
      <c r="F304" s="176" t="s">
        <v>576</v>
      </c>
      <c r="G304" s="177" t="s">
        <v>308</v>
      </c>
      <c r="H304" s="178">
        <v>1.18</v>
      </c>
      <c r="I304" s="179"/>
      <c r="J304" s="178">
        <f>ROUND(I304*H304,2)</f>
        <v>0</v>
      </c>
      <c r="K304" s="176" t="s">
        <v>1</v>
      </c>
      <c r="L304" s="37"/>
      <c r="M304" s="180" t="s">
        <v>1</v>
      </c>
      <c r="N304" s="181" t="s">
        <v>41</v>
      </c>
      <c r="O304" s="59"/>
      <c r="P304" s="182">
        <f>O304*H304</f>
        <v>0</v>
      </c>
      <c r="Q304" s="182">
        <v>0</v>
      </c>
      <c r="R304" s="182">
        <f>Q304*H304</f>
        <v>0</v>
      </c>
      <c r="S304" s="182">
        <v>0</v>
      </c>
      <c r="T304" s="183">
        <f>S304*H304</f>
        <v>0</v>
      </c>
      <c r="AR304" s="16" t="s">
        <v>99</v>
      </c>
      <c r="AT304" s="16" t="s">
        <v>288</v>
      </c>
      <c r="AU304" s="16" t="s">
        <v>77</v>
      </c>
      <c r="AY304" s="16" t="s">
        <v>287</v>
      </c>
      <c r="BE304" s="184">
        <f>IF(N304="základní",J304,0)</f>
        <v>0</v>
      </c>
      <c r="BF304" s="184">
        <f>IF(N304="snížená",J304,0)</f>
        <v>0</v>
      </c>
      <c r="BG304" s="184">
        <f>IF(N304="zákl. přenesená",J304,0)</f>
        <v>0</v>
      </c>
      <c r="BH304" s="184">
        <f>IF(N304="sníž. přenesená",J304,0)</f>
        <v>0</v>
      </c>
      <c r="BI304" s="184">
        <f>IF(N304="nulová",J304,0)</f>
        <v>0</v>
      </c>
      <c r="BJ304" s="16" t="s">
        <v>77</v>
      </c>
      <c r="BK304" s="184">
        <f>ROUND(I304*H304,2)</f>
        <v>0</v>
      </c>
      <c r="BL304" s="16" t="s">
        <v>99</v>
      </c>
      <c r="BM304" s="16" t="s">
        <v>577</v>
      </c>
    </row>
    <row r="305" spans="2:65" s="13" customFormat="1" ht="11" x14ac:dyDescent="0.15">
      <c r="B305" s="210"/>
      <c r="C305" s="211"/>
      <c r="D305" s="187" t="s">
        <v>356</v>
      </c>
      <c r="E305" s="212" t="s">
        <v>1</v>
      </c>
      <c r="F305" s="213" t="s">
        <v>578</v>
      </c>
      <c r="G305" s="211"/>
      <c r="H305" s="212" t="s">
        <v>1</v>
      </c>
      <c r="I305" s="214"/>
      <c r="J305" s="211"/>
      <c r="K305" s="211"/>
      <c r="L305" s="215"/>
      <c r="M305" s="216"/>
      <c r="N305" s="217"/>
      <c r="O305" s="217"/>
      <c r="P305" s="217"/>
      <c r="Q305" s="217"/>
      <c r="R305" s="217"/>
      <c r="S305" s="217"/>
      <c r="T305" s="218"/>
      <c r="AT305" s="219" t="s">
        <v>356</v>
      </c>
      <c r="AU305" s="219" t="s">
        <v>77</v>
      </c>
      <c r="AV305" s="13" t="s">
        <v>77</v>
      </c>
      <c r="AW305" s="13" t="s">
        <v>33</v>
      </c>
      <c r="AX305" s="13" t="s">
        <v>70</v>
      </c>
      <c r="AY305" s="219" t="s">
        <v>287</v>
      </c>
    </row>
    <row r="306" spans="2:65" s="11" customFormat="1" ht="11" x14ac:dyDescent="0.15">
      <c r="B306" s="185"/>
      <c r="C306" s="186"/>
      <c r="D306" s="187" t="s">
        <v>356</v>
      </c>
      <c r="E306" s="188" t="s">
        <v>1</v>
      </c>
      <c r="F306" s="189" t="s">
        <v>579</v>
      </c>
      <c r="G306" s="186"/>
      <c r="H306" s="190">
        <v>1.18</v>
      </c>
      <c r="I306" s="191"/>
      <c r="J306" s="186"/>
      <c r="K306" s="186"/>
      <c r="L306" s="192"/>
      <c r="M306" s="193"/>
      <c r="N306" s="194"/>
      <c r="O306" s="194"/>
      <c r="P306" s="194"/>
      <c r="Q306" s="194"/>
      <c r="R306" s="194"/>
      <c r="S306" s="194"/>
      <c r="T306" s="195"/>
      <c r="AT306" s="196" t="s">
        <v>356</v>
      </c>
      <c r="AU306" s="196" t="s">
        <v>77</v>
      </c>
      <c r="AV306" s="11" t="s">
        <v>79</v>
      </c>
      <c r="AW306" s="11" t="s">
        <v>33</v>
      </c>
      <c r="AX306" s="11" t="s">
        <v>70</v>
      </c>
      <c r="AY306" s="196" t="s">
        <v>287</v>
      </c>
    </row>
    <row r="307" spans="2:65" s="12" customFormat="1" ht="11" x14ac:dyDescent="0.15">
      <c r="B307" s="197"/>
      <c r="C307" s="198"/>
      <c r="D307" s="187" t="s">
        <v>356</v>
      </c>
      <c r="E307" s="199" t="s">
        <v>1</v>
      </c>
      <c r="F307" s="200" t="s">
        <v>359</v>
      </c>
      <c r="G307" s="198"/>
      <c r="H307" s="201">
        <v>1.18</v>
      </c>
      <c r="I307" s="202"/>
      <c r="J307" s="198"/>
      <c r="K307" s="198"/>
      <c r="L307" s="203"/>
      <c r="M307" s="204"/>
      <c r="N307" s="205"/>
      <c r="O307" s="205"/>
      <c r="P307" s="205"/>
      <c r="Q307" s="205"/>
      <c r="R307" s="205"/>
      <c r="S307" s="205"/>
      <c r="T307" s="206"/>
      <c r="AT307" s="207" t="s">
        <v>356</v>
      </c>
      <c r="AU307" s="207" t="s">
        <v>77</v>
      </c>
      <c r="AV307" s="12" t="s">
        <v>99</v>
      </c>
      <c r="AW307" s="12" t="s">
        <v>33</v>
      </c>
      <c r="AX307" s="12" t="s">
        <v>77</v>
      </c>
      <c r="AY307" s="207" t="s">
        <v>287</v>
      </c>
    </row>
    <row r="308" spans="2:65" s="10" customFormat="1" ht="26" customHeight="1" x14ac:dyDescent="0.2">
      <c r="B308" s="160"/>
      <c r="C308" s="161"/>
      <c r="D308" s="162" t="s">
        <v>69</v>
      </c>
      <c r="E308" s="163" t="s">
        <v>580</v>
      </c>
      <c r="F308" s="163" t="s">
        <v>581</v>
      </c>
      <c r="G308" s="161"/>
      <c r="H308" s="161"/>
      <c r="I308" s="164"/>
      <c r="J308" s="165">
        <f>BK308</f>
        <v>0</v>
      </c>
      <c r="K308" s="161"/>
      <c r="L308" s="166"/>
      <c r="M308" s="167"/>
      <c r="N308" s="168"/>
      <c r="O308" s="168"/>
      <c r="P308" s="169">
        <f>SUM(P309:P322)</f>
        <v>0</v>
      </c>
      <c r="Q308" s="168"/>
      <c r="R308" s="169">
        <f>SUM(R309:R322)</f>
        <v>0</v>
      </c>
      <c r="S308" s="168"/>
      <c r="T308" s="170">
        <f>SUM(T309:T322)</f>
        <v>0</v>
      </c>
      <c r="AR308" s="171" t="s">
        <v>77</v>
      </c>
      <c r="AT308" s="172" t="s">
        <v>69</v>
      </c>
      <c r="AU308" s="172" t="s">
        <v>70</v>
      </c>
      <c r="AY308" s="171" t="s">
        <v>287</v>
      </c>
      <c r="BK308" s="173">
        <f>SUM(BK309:BK322)</f>
        <v>0</v>
      </c>
    </row>
    <row r="309" spans="2:65" s="1" customFormat="1" ht="22.5" customHeight="1" x14ac:dyDescent="0.15">
      <c r="B309" s="33"/>
      <c r="C309" s="174" t="s">
        <v>582</v>
      </c>
      <c r="D309" s="174" t="s">
        <v>288</v>
      </c>
      <c r="E309" s="175" t="s">
        <v>583</v>
      </c>
      <c r="F309" s="176" t="s">
        <v>584</v>
      </c>
      <c r="G309" s="177" t="s">
        <v>291</v>
      </c>
      <c r="H309" s="178">
        <v>6.65</v>
      </c>
      <c r="I309" s="179"/>
      <c r="J309" s="178">
        <f>ROUND(I309*H309,2)</f>
        <v>0</v>
      </c>
      <c r="K309" s="176" t="s">
        <v>1</v>
      </c>
      <c r="L309" s="37"/>
      <c r="M309" s="180" t="s">
        <v>1</v>
      </c>
      <c r="N309" s="181" t="s">
        <v>41</v>
      </c>
      <c r="O309" s="59"/>
      <c r="P309" s="182">
        <f>O309*H309</f>
        <v>0</v>
      </c>
      <c r="Q309" s="182">
        <v>0</v>
      </c>
      <c r="R309" s="182">
        <f>Q309*H309</f>
        <v>0</v>
      </c>
      <c r="S309" s="182">
        <v>0</v>
      </c>
      <c r="T309" s="183">
        <f>S309*H309</f>
        <v>0</v>
      </c>
      <c r="AR309" s="16" t="s">
        <v>99</v>
      </c>
      <c r="AT309" s="16" t="s">
        <v>288</v>
      </c>
      <c r="AU309" s="16" t="s">
        <v>77</v>
      </c>
      <c r="AY309" s="16" t="s">
        <v>287</v>
      </c>
      <c r="BE309" s="184">
        <f>IF(N309="základní",J309,0)</f>
        <v>0</v>
      </c>
      <c r="BF309" s="184">
        <f>IF(N309="snížená",J309,0)</f>
        <v>0</v>
      </c>
      <c r="BG309" s="184">
        <f>IF(N309="zákl. přenesená",J309,0)</f>
        <v>0</v>
      </c>
      <c r="BH309" s="184">
        <f>IF(N309="sníž. přenesená",J309,0)</f>
        <v>0</v>
      </c>
      <c r="BI309" s="184">
        <f>IF(N309="nulová",J309,0)</f>
        <v>0</v>
      </c>
      <c r="BJ309" s="16" t="s">
        <v>77</v>
      </c>
      <c r="BK309" s="184">
        <f>ROUND(I309*H309,2)</f>
        <v>0</v>
      </c>
      <c r="BL309" s="16" t="s">
        <v>99</v>
      </c>
      <c r="BM309" s="16" t="s">
        <v>585</v>
      </c>
    </row>
    <row r="310" spans="2:65" s="13" customFormat="1" ht="11" x14ac:dyDescent="0.15">
      <c r="B310" s="210"/>
      <c r="C310" s="211"/>
      <c r="D310" s="187" t="s">
        <v>356</v>
      </c>
      <c r="E310" s="212" t="s">
        <v>1</v>
      </c>
      <c r="F310" s="213" t="s">
        <v>586</v>
      </c>
      <c r="G310" s="211"/>
      <c r="H310" s="212" t="s">
        <v>1</v>
      </c>
      <c r="I310" s="214"/>
      <c r="J310" s="211"/>
      <c r="K310" s="211"/>
      <c r="L310" s="215"/>
      <c r="M310" s="216"/>
      <c r="N310" s="217"/>
      <c r="O310" s="217"/>
      <c r="P310" s="217"/>
      <c r="Q310" s="217"/>
      <c r="R310" s="217"/>
      <c r="S310" s="217"/>
      <c r="T310" s="218"/>
      <c r="AT310" s="219" t="s">
        <v>356</v>
      </c>
      <c r="AU310" s="219" t="s">
        <v>77</v>
      </c>
      <c r="AV310" s="13" t="s">
        <v>77</v>
      </c>
      <c r="AW310" s="13" t="s">
        <v>33</v>
      </c>
      <c r="AX310" s="13" t="s">
        <v>70</v>
      </c>
      <c r="AY310" s="219" t="s">
        <v>287</v>
      </c>
    </row>
    <row r="311" spans="2:65" s="11" customFormat="1" ht="11" x14ac:dyDescent="0.15">
      <c r="B311" s="185"/>
      <c r="C311" s="186"/>
      <c r="D311" s="187" t="s">
        <v>356</v>
      </c>
      <c r="E311" s="188" t="s">
        <v>1</v>
      </c>
      <c r="F311" s="189" t="s">
        <v>587</v>
      </c>
      <c r="G311" s="186"/>
      <c r="H311" s="190">
        <v>6.65</v>
      </c>
      <c r="I311" s="191"/>
      <c r="J311" s="186"/>
      <c r="K311" s="186"/>
      <c r="L311" s="192"/>
      <c r="M311" s="193"/>
      <c r="N311" s="194"/>
      <c r="O311" s="194"/>
      <c r="P311" s="194"/>
      <c r="Q311" s="194"/>
      <c r="R311" s="194"/>
      <c r="S311" s="194"/>
      <c r="T311" s="195"/>
      <c r="AT311" s="196" t="s">
        <v>356</v>
      </c>
      <c r="AU311" s="196" t="s">
        <v>77</v>
      </c>
      <c r="AV311" s="11" t="s">
        <v>79</v>
      </c>
      <c r="AW311" s="11" t="s">
        <v>33</v>
      </c>
      <c r="AX311" s="11" t="s">
        <v>70</v>
      </c>
      <c r="AY311" s="196" t="s">
        <v>287</v>
      </c>
    </row>
    <row r="312" spans="2:65" s="12" customFormat="1" ht="11" x14ac:dyDescent="0.15">
      <c r="B312" s="197"/>
      <c r="C312" s="198"/>
      <c r="D312" s="187" t="s">
        <v>356</v>
      </c>
      <c r="E312" s="199" t="s">
        <v>1</v>
      </c>
      <c r="F312" s="200" t="s">
        <v>359</v>
      </c>
      <c r="G312" s="198"/>
      <c r="H312" s="201">
        <v>6.65</v>
      </c>
      <c r="I312" s="202"/>
      <c r="J312" s="198"/>
      <c r="K312" s="198"/>
      <c r="L312" s="203"/>
      <c r="M312" s="204"/>
      <c r="N312" s="205"/>
      <c r="O312" s="205"/>
      <c r="P312" s="205"/>
      <c r="Q312" s="205"/>
      <c r="R312" s="205"/>
      <c r="S312" s="205"/>
      <c r="T312" s="206"/>
      <c r="AT312" s="207" t="s">
        <v>356</v>
      </c>
      <c r="AU312" s="207" t="s">
        <v>77</v>
      </c>
      <c r="AV312" s="12" t="s">
        <v>99</v>
      </c>
      <c r="AW312" s="12" t="s">
        <v>33</v>
      </c>
      <c r="AX312" s="12" t="s">
        <v>77</v>
      </c>
      <c r="AY312" s="207" t="s">
        <v>287</v>
      </c>
    </row>
    <row r="313" spans="2:65" s="1" customFormat="1" ht="22.5" customHeight="1" x14ac:dyDescent="0.15">
      <c r="B313" s="33"/>
      <c r="C313" s="174" t="s">
        <v>419</v>
      </c>
      <c r="D313" s="174" t="s">
        <v>288</v>
      </c>
      <c r="E313" s="175" t="s">
        <v>588</v>
      </c>
      <c r="F313" s="176" t="s">
        <v>589</v>
      </c>
      <c r="G313" s="177" t="s">
        <v>291</v>
      </c>
      <c r="H313" s="178">
        <v>73.680000000000007</v>
      </c>
      <c r="I313" s="179"/>
      <c r="J313" s="178">
        <f>ROUND(I313*H313,2)</f>
        <v>0</v>
      </c>
      <c r="K313" s="176" t="s">
        <v>1</v>
      </c>
      <c r="L313" s="37"/>
      <c r="M313" s="180" t="s">
        <v>1</v>
      </c>
      <c r="N313" s="181" t="s">
        <v>41</v>
      </c>
      <c r="O313" s="59"/>
      <c r="P313" s="182">
        <f>O313*H313</f>
        <v>0</v>
      </c>
      <c r="Q313" s="182">
        <v>0</v>
      </c>
      <c r="R313" s="182">
        <f>Q313*H313</f>
        <v>0</v>
      </c>
      <c r="S313" s="182">
        <v>0</v>
      </c>
      <c r="T313" s="183">
        <f>S313*H313</f>
        <v>0</v>
      </c>
      <c r="AR313" s="16" t="s">
        <v>99</v>
      </c>
      <c r="AT313" s="16" t="s">
        <v>288</v>
      </c>
      <c r="AU313" s="16" t="s">
        <v>77</v>
      </c>
      <c r="AY313" s="16" t="s">
        <v>287</v>
      </c>
      <c r="BE313" s="184">
        <f>IF(N313="základní",J313,0)</f>
        <v>0</v>
      </c>
      <c r="BF313" s="184">
        <f>IF(N313="snížená",J313,0)</f>
        <v>0</v>
      </c>
      <c r="BG313" s="184">
        <f>IF(N313="zákl. přenesená",J313,0)</f>
        <v>0</v>
      </c>
      <c r="BH313" s="184">
        <f>IF(N313="sníž. přenesená",J313,0)</f>
        <v>0</v>
      </c>
      <c r="BI313" s="184">
        <f>IF(N313="nulová",J313,0)</f>
        <v>0</v>
      </c>
      <c r="BJ313" s="16" t="s">
        <v>77</v>
      </c>
      <c r="BK313" s="184">
        <f>ROUND(I313*H313,2)</f>
        <v>0</v>
      </c>
      <c r="BL313" s="16" t="s">
        <v>99</v>
      </c>
      <c r="BM313" s="16" t="s">
        <v>590</v>
      </c>
    </row>
    <row r="314" spans="2:65" s="11" customFormat="1" ht="11" x14ac:dyDescent="0.15">
      <c r="B314" s="185"/>
      <c r="C314" s="186"/>
      <c r="D314" s="187" t="s">
        <v>356</v>
      </c>
      <c r="E314" s="188" t="s">
        <v>1</v>
      </c>
      <c r="F314" s="189" t="s">
        <v>591</v>
      </c>
      <c r="G314" s="186"/>
      <c r="H314" s="190">
        <v>73.680000000000007</v>
      </c>
      <c r="I314" s="191"/>
      <c r="J314" s="186"/>
      <c r="K314" s="186"/>
      <c r="L314" s="192"/>
      <c r="M314" s="193"/>
      <c r="N314" s="194"/>
      <c r="O314" s="194"/>
      <c r="P314" s="194"/>
      <c r="Q314" s="194"/>
      <c r="R314" s="194"/>
      <c r="S314" s="194"/>
      <c r="T314" s="195"/>
      <c r="AT314" s="196" t="s">
        <v>356</v>
      </c>
      <c r="AU314" s="196" t="s">
        <v>77</v>
      </c>
      <c r="AV314" s="11" t="s">
        <v>79</v>
      </c>
      <c r="AW314" s="11" t="s">
        <v>33</v>
      </c>
      <c r="AX314" s="11" t="s">
        <v>70</v>
      </c>
      <c r="AY314" s="196" t="s">
        <v>287</v>
      </c>
    </row>
    <row r="315" spans="2:65" s="12" customFormat="1" ht="11" x14ac:dyDescent="0.15">
      <c r="B315" s="197"/>
      <c r="C315" s="198"/>
      <c r="D315" s="187" t="s">
        <v>356</v>
      </c>
      <c r="E315" s="199" t="s">
        <v>1</v>
      </c>
      <c r="F315" s="200" t="s">
        <v>359</v>
      </c>
      <c r="G315" s="198"/>
      <c r="H315" s="201">
        <v>73.680000000000007</v>
      </c>
      <c r="I315" s="202"/>
      <c r="J315" s="198"/>
      <c r="K315" s="198"/>
      <c r="L315" s="203"/>
      <c r="M315" s="204"/>
      <c r="N315" s="205"/>
      <c r="O315" s="205"/>
      <c r="P315" s="205"/>
      <c r="Q315" s="205"/>
      <c r="R315" s="205"/>
      <c r="S315" s="205"/>
      <c r="T315" s="206"/>
      <c r="AT315" s="207" t="s">
        <v>356</v>
      </c>
      <c r="AU315" s="207" t="s">
        <v>77</v>
      </c>
      <c r="AV315" s="12" t="s">
        <v>99</v>
      </c>
      <c r="AW315" s="12" t="s">
        <v>33</v>
      </c>
      <c r="AX315" s="12" t="s">
        <v>77</v>
      </c>
      <c r="AY315" s="207" t="s">
        <v>287</v>
      </c>
    </row>
    <row r="316" spans="2:65" s="1" customFormat="1" ht="22.5" customHeight="1" x14ac:dyDescent="0.15">
      <c r="B316" s="33"/>
      <c r="C316" s="174" t="s">
        <v>592</v>
      </c>
      <c r="D316" s="174" t="s">
        <v>288</v>
      </c>
      <c r="E316" s="175" t="s">
        <v>593</v>
      </c>
      <c r="F316" s="176" t="s">
        <v>594</v>
      </c>
      <c r="G316" s="177" t="s">
        <v>291</v>
      </c>
      <c r="H316" s="178">
        <v>78.790000000000006</v>
      </c>
      <c r="I316" s="179"/>
      <c r="J316" s="178">
        <f t="shared" ref="J316:J322" si="10">ROUND(I316*H316,2)</f>
        <v>0</v>
      </c>
      <c r="K316" s="176" t="s">
        <v>1</v>
      </c>
      <c r="L316" s="37"/>
      <c r="M316" s="180" t="s">
        <v>1</v>
      </c>
      <c r="N316" s="181" t="s">
        <v>41</v>
      </c>
      <c r="O316" s="59"/>
      <c r="P316" s="182">
        <f t="shared" ref="P316:P322" si="11">O316*H316</f>
        <v>0</v>
      </c>
      <c r="Q316" s="182">
        <v>0</v>
      </c>
      <c r="R316" s="182">
        <f t="shared" ref="R316:R322" si="12">Q316*H316</f>
        <v>0</v>
      </c>
      <c r="S316" s="182">
        <v>0</v>
      </c>
      <c r="T316" s="183">
        <f t="shared" ref="T316:T322" si="13">S316*H316</f>
        <v>0</v>
      </c>
      <c r="AR316" s="16" t="s">
        <v>99</v>
      </c>
      <c r="AT316" s="16" t="s">
        <v>288</v>
      </c>
      <c r="AU316" s="16" t="s">
        <v>77</v>
      </c>
      <c r="AY316" s="16" t="s">
        <v>287</v>
      </c>
      <c r="BE316" s="184">
        <f t="shared" ref="BE316:BE322" si="14">IF(N316="základní",J316,0)</f>
        <v>0</v>
      </c>
      <c r="BF316" s="184">
        <f t="shared" ref="BF316:BF322" si="15">IF(N316="snížená",J316,0)</f>
        <v>0</v>
      </c>
      <c r="BG316" s="184">
        <f t="shared" ref="BG316:BG322" si="16">IF(N316="zákl. přenesená",J316,0)</f>
        <v>0</v>
      </c>
      <c r="BH316" s="184">
        <f t="shared" ref="BH316:BH322" si="17">IF(N316="sníž. přenesená",J316,0)</f>
        <v>0</v>
      </c>
      <c r="BI316" s="184">
        <f t="shared" ref="BI316:BI322" si="18">IF(N316="nulová",J316,0)</f>
        <v>0</v>
      </c>
      <c r="BJ316" s="16" t="s">
        <v>77</v>
      </c>
      <c r="BK316" s="184">
        <f t="shared" ref="BK316:BK322" si="19">ROUND(I316*H316,2)</f>
        <v>0</v>
      </c>
      <c r="BL316" s="16" t="s">
        <v>99</v>
      </c>
      <c r="BM316" s="16" t="s">
        <v>595</v>
      </c>
    </row>
    <row r="317" spans="2:65" s="1" customFormat="1" ht="22.5" customHeight="1" x14ac:dyDescent="0.15">
      <c r="B317" s="33"/>
      <c r="C317" s="174" t="s">
        <v>424</v>
      </c>
      <c r="D317" s="174" t="s">
        <v>288</v>
      </c>
      <c r="E317" s="175" t="s">
        <v>596</v>
      </c>
      <c r="F317" s="176" t="s">
        <v>597</v>
      </c>
      <c r="G317" s="177" t="s">
        <v>291</v>
      </c>
      <c r="H317" s="178">
        <v>38.979999999999997</v>
      </c>
      <c r="I317" s="179"/>
      <c r="J317" s="178">
        <f t="shared" si="10"/>
        <v>0</v>
      </c>
      <c r="K317" s="176" t="s">
        <v>1</v>
      </c>
      <c r="L317" s="37"/>
      <c r="M317" s="180" t="s">
        <v>1</v>
      </c>
      <c r="N317" s="181" t="s">
        <v>41</v>
      </c>
      <c r="O317" s="59"/>
      <c r="P317" s="182">
        <f t="shared" si="11"/>
        <v>0</v>
      </c>
      <c r="Q317" s="182">
        <v>0</v>
      </c>
      <c r="R317" s="182">
        <f t="shared" si="12"/>
        <v>0</v>
      </c>
      <c r="S317" s="182">
        <v>0</v>
      </c>
      <c r="T317" s="183">
        <f t="shared" si="13"/>
        <v>0</v>
      </c>
      <c r="AR317" s="16" t="s">
        <v>99</v>
      </c>
      <c r="AT317" s="16" t="s">
        <v>288</v>
      </c>
      <c r="AU317" s="16" t="s">
        <v>77</v>
      </c>
      <c r="AY317" s="16" t="s">
        <v>287</v>
      </c>
      <c r="BE317" s="184">
        <f t="shared" si="14"/>
        <v>0</v>
      </c>
      <c r="BF317" s="184">
        <f t="shared" si="15"/>
        <v>0</v>
      </c>
      <c r="BG317" s="184">
        <f t="shared" si="16"/>
        <v>0</v>
      </c>
      <c r="BH317" s="184">
        <f t="shared" si="17"/>
        <v>0</v>
      </c>
      <c r="BI317" s="184">
        <f t="shared" si="18"/>
        <v>0</v>
      </c>
      <c r="BJ317" s="16" t="s">
        <v>77</v>
      </c>
      <c r="BK317" s="184">
        <f t="shared" si="19"/>
        <v>0</v>
      </c>
      <c r="BL317" s="16" t="s">
        <v>99</v>
      </c>
      <c r="BM317" s="16" t="s">
        <v>598</v>
      </c>
    </row>
    <row r="318" spans="2:65" s="1" customFormat="1" ht="16.5" customHeight="1" x14ac:dyDescent="0.15">
      <c r="B318" s="33"/>
      <c r="C318" s="174" t="s">
        <v>599</v>
      </c>
      <c r="D318" s="174" t="s">
        <v>288</v>
      </c>
      <c r="E318" s="175" t="s">
        <v>600</v>
      </c>
      <c r="F318" s="176" t="s">
        <v>601</v>
      </c>
      <c r="G318" s="177" t="s">
        <v>291</v>
      </c>
      <c r="H318" s="178">
        <v>4.8</v>
      </c>
      <c r="I318" s="179"/>
      <c r="J318" s="178">
        <f t="shared" si="10"/>
        <v>0</v>
      </c>
      <c r="K318" s="176" t="s">
        <v>1</v>
      </c>
      <c r="L318" s="37"/>
      <c r="M318" s="180" t="s">
        <v>1</v>
      </c>
      <c r="N318" s="181" t="s">
        <v>41</v>
      </c>
      <c r="O318" s="59"/>
      <c r="P318" s="182">
        <f t="shared" si="11"/>
        <v>0</v>
      </c>
      <c r="Q318" s="182">
        <v>0</v>
      </c>
      <c r="R318" s="182">
        <f t="shared" si="12"/>
        <v>0</v>
      </c>
      <c r="S318" s="182">
        <v>0</v>
      </c>
      <c r="T318" s="183">
        <f t="shared" si="13"/>
        <v>0</v>
      </c>
      <c r="AR318" s="16" t="s">
        <v>99</v>
      </c>
      <c r="AT318" s="16" t="s">
        <v>288</v>
      </c>
      <c r="AU318" s="16" t="s">
        <v>77</v>
      </c>
      <c r="AY318" s="16" t="s">
        <v>287</v>
      </c>
      <c r="BE318" s="184">
        <f t="shared" si="14"/>
        <v>0</v>
      </c>
      <c r="BF318" s="184">
        <f t="shared" si="15"/>
        <v>0</v>
      </c>
      <c r="BG318" s="184">
        <f t="shared" si="16"/>
        <v>0</v>
      </c>
      <c r="BH318" s="184">
        <f t="shared" si="17"/>
        <v>0</v>
      </c>
      <c r="BI318" s="184">
        <f t="shared" si="18"/>
        <v>0</v>
      </c>
      <c r="BJ318" s="16" t="s">
        <v>77</v>
      </c>
      <c r="BK318" s="184">
        <f t="shared" si="19"/>
        <v>0</v>
      </c>
      <c r="BL318" s="16" t="s">
        <v>99</v>
      </c>
      <c r="BM318" s="16" t="s">
        <v>602</v>
      </c>
    </row>
    <row r="319" spans="2:65" s="1" customFormat="1" ht="16.5" customHeight="1" x14ac:dyDescent="0.15">
      <c r="B319" s="33"/>
      <c r="C319" s="174" t="s">
        <v>428</v>
      </c>
      <c r="D319" s="174" t="s">
        <v>288</v>
      </c>
      <c r="E319" s="175" t="s">
        <v>603</v>
      </c>
      <c r="F319" s="176" t="s">
        <v>604</v>
      </c>
      <c r="G319" s="177" t="s">
        <v>291</v>
      </c>
      <c r="H319" s="178">
        <v>35.71</v>
      </c>
      <c r="I319" s="179"/>
      <c r="J319" s="178">
        <f t="shared" si="10"/>
        <v>0</v>
      </c>
      <c r="K319" s="176" t="s">
        <v>1</v>
      </c>
      <c r="L319" s="37"/>
      <c r="M319" s="180" t="s">
        <v>1</v>
      </c>
      <c r="N319" s="181" t="s">
        <v>41</v>
      </c>
      <c r="O319" s="59"/>
      <c r="P319" s="182">
        <f t="shared" si="11"/>
        <v>0</v>
      </c>
      <c r="Q319" s="182">
        <v>0</v>
      </c>
      <c r="R319" s="182">
        <f t="shared" si="12"/>
        <v>0</v>
      </c>
      <c r="S319" s="182">
        <v>0</v>
      </c>
      <c r="T319" s="183">
        <f t="shared" si="13"/>
        <v>0</v>
      </c>
      <c r="AR319" s="16" t="s">
        <v>99</v>
      </c>
      <c r="AT319" s="16" t="s">
        <v>288</v>
      </c>
      <c r="AU319" s="16" t="s">
        <v>77</v>
      </c>
      <c r="AY319" s="16" t="s">
        <v>287</v>
      </c>
      <c r="BE319" s="184">
        <f t="shared" si="14"/>
        <v>0</v>
      </c>
      <c r="BF319" s="184">
        <f t="shared" si="15"/>
        <v>0</v>
      </c>
      <c r="BG319" s="184">
        <f t="shared" si="16"/>
        <v>0</v>
      </c>
      <c r="BH319" s="184">
        <f t="shared" si="17"/>
        <v>0</v>
      </c>
      <c r="BI319" s="184">
        <f t="shared" si="18"/>
        <v>0</v>
      </c>
      <c r="BJ319" s="16" t="s">
        <v>77</v>
      </c>
      <c r="BK319" s="184">
        <f t="shared" si="19"/>
        <v>0</v>
      </c>
      <c r="BL319" s="16" t="s">
        <v>99</v>
      </c>
      <c r="BM319" s="16" t="s">
        <v>605</v>
      </c>
    </row>
    <row r="320" spans="2:65" s="1" customFormat="1" ht="16.5" customHeight="1" x14ac:dyDescent="0.15">
      <c r="B320" s="33"/>
      <c r="C320" s="174" t="s">
        <v>606</v>
      </c>
      <c r="D320" s="174" t="s">
        <v>288</v>
      </c>
      <c r="E320" s="175" t="s">
        <v>607</v>
      </c>
      <c r="F320" s="176" t="s">
        <v>608</v>
      </c>
      <c r="G320" s="177" t="s">
        <v>291</v>
      </c>
      <c r="H320" s="178">
        <v>32.11</v>
      </c>
      <c r="I320" s="179"/>
      <c r="J320" s="178">
        <f t="shared" si="10"/>
        <v>0</v>
      </c>
      <c r="K320" s="176" t="s">
        <v>1</v>
      </c>
      <c r="L320" s="37"/>
      <c r="M320" s="180" t="s">
        <v>1</v>
      </c>
      <c r="N320" s="181" t="s">
        <v>41</v>
      </c>
      <c r="O320" s="59"/>
      <c r="P320" s="182">
        <f t="shared" si="11"/>
        <v>0</v>
      </c>
      <c r="Q320" s="182">
        <v>0</v>
      </c>
      <c r="R320" s="182">
        <f t="shared" si="12"/>
        <v>0</v>
      </c>
      <c r="S320" s="182">
        <v>0</v>
      </c>
      <c r="T320" s="183">
        <f t="shared" si="13"/>
        <v>0</v>
      </c>
      <c r="AR320" s="16" t="s">
        <v>99</v>
      </c>
      <c r="AT320" s="16" t="s">
        <v>288</v>
      </c>
      <c r="AU320" s="16" t="s">
        <v>77</v>
      </c>
      <c r="AY320" s="16" t="s">
        <v>287</v>
      </c>
      <c r="BE320" s="184">
        <f t="shared" si="14"/>
        <v>0</v>
      </c>
      <c r="BF320" s="184">
        <f t="shared" si="15"/>
        <v>0</v>
      </c>
      <c r="BG320" s="184">
        <f t="shared" si="16"/>
        <v>0</v>
      </c>
      <c r="BH320" s="184">
        <f t="shared" si="17"/>
        <v>0</v>
      </c>
      <c r="BI320" s="184">
        <f t="shared" si="18"/>
        <v>0</v>
      </c>
      <c r="BJ320" s="16" t="s">
        <v>77</v>
      </c>
      <c r="BK320" s="184">
        <f t="shared" si="19"/>
        <v>0</v>
      </c>
      <c r="BL320" s="16" t="s">
        <v>99</v>
      </c>
      <c r="BM320" s="16" t="s">
        <v>609</v>
      </c>
    </row>
    <row r="321" spans="2:65" s="1" customFormat="1" ht="16.5" customHeight="1" x14ac:dyDescent="0.15">
      <c r="B321" s="33"/>
      <c r="C321" s="174" t="s">
        <v>434</v>
      </c>
      <c r="D321" s="174" t="s">
        <v>288</v>
      </c>
      <c r="E321" s="175" t="s">
        <v>610</v>
      </c>
      <c r="F321" s="176" t="s">
        <v>611</v>
      </c>
      <c r="G321" s="177" t="s">
        <v>612</v>
      </c>
      <c r="H321" s="178">
        <v>16</v>
      </c>
      <c r="I321" s="179"/>
      <c r="J321" s="178">
        <f t="shared" si="10"/>
        <v>0</v>
      </c>
      <c r="K321" s="176" t="s">
        <v>1</v>
      </c>
      <c r="L321" s="37"/>
      <c r="M321" s="180" t="s">
        <v>1</v>
      </c>
      <c r="N321" s="181" t="s">
        <v>41</v>
      </c>
      <c r="O321" s="59"/>
      <c r="P321" s="182">
        <f t="shared" si="11"/>
        <v>0</v>
      </c>
      <c r="Q321" s="182">
        <v>0</v>
      </c>
      <c r="R321" s="182">
        <f t="shared" si="12"/>
        <v>0</v>
      </c>
      <c r="S321" s="182">
        <v>0</v>
      </c>
      <c r="T321" s="183">
        <f t="shared" si="13"/>
        <v>0</v>
      </c>
      <c r="AR321" s="16" t="s">
        <v>99</v>
      </c>
      <c r="AT321" s="16" t="s">
        <v>288</v>
      </c>
      <c r="AU321" s="16" t="s">
        <v>77</v>
      </c>
      <c r="AY321" s="16" t="s">
        <v>287</v>
      </c>
      <c r="BE321" s="184">
        <f t="shared" si="14"/>
        <v>0</v>
      </c>
      <c r="BF321" s="184">
        <f t="shared" si="15"/>
        <v>0</v>
      </c>
      <c r="BG321" s="184">
        <f t="shared" si="16"/>
        <v>0</v>
      </c>
      <c r="BH321" s="184">
        <f t="shared" si="17"/>
        <v>0</v>
      </c>
      <c r="BI321" s="184">
        <f t="shared" si="18"/>
        <v>0</v>
      </c>
      <c r="BJ321" s="16" t="s">
        <v>77</v>
      </c>
      <c r="BK321" s="184">
        <f t="shared" si="19"/>
        <v>0</v>
      </c>
      <c r="BL321" s="16" t="s">
        <v>99</v>
      </c>
      <c r="BM321" s="16" t="s">
        <v>613</v>
      </c>
    </row>
    <row r="322" spans="2:65" s="1" customFormat="1" ht="16.5" customHeight="1" x14ac:dyDescent="0.15">
      <c r="B322" s="33"/>
      <c r="C322" s="174" t="s">
        <v>614</v>
      </c>
      <c r="D322" s="174" t="s">
        <v>288</v>
      </c>
      <c r="E322" s="175" t="s">
        <v>615</v>
      </c>
      <c r="F322" s="176" t="s">
        <v>616</v>
      </c>
      <c r="G322" s="177" t="s">
        <v>291</v>
      </c>
      <c r="H322" s="178">
        <v>117.77</v>
      </c>
      <c r="I322" s="179"/>
      <c r="J322" s="178">
        <f t="shared" si="10"/>
        <v>0</v>
      </c>
      <c r="K322" s="176" t="s">
        <v>1</v>
      </c>
      <c r="L322" s="37"/>
      <c r="M322" s="180" t="s">
        <v>1</v>
      </c>
      <c r="N322" s="181" t="s">
        <v>41</v>
      </c>
      <c r="O322" s="59"/>
      <c r="P322" s="182">
        <f t="shared" si="11"/>
        <v>0</v>
      </c>
      <c r="Q322" s="182">
        <v>0</v>
      </c>
      <c r="R322" s="182">
        <f t="shared" si="12"/>
        <v>0</v>
      </c>
      <c r="S322" s="182">
        <v>0</v>
      </c>
      <c r="T322" s="183">
        <f t="shared" si="13"/>
        <v>0</v>
      </c>
      <c r="AR322" s="16" t="s">
        <v>99</v>
      </c>
      <c r="AT322" s="16" t="s">
        <v>288</v>
      </c>
      <c r="AU322" s="16" t="s">
        <v>77</v>
      </c>
      <c r="AY322" s="16" t="s">
        <v>287</v>
      </c>
      <c r="BE322" s="184">
        <f t="shared" si="14"/>
        <v>0</v>
      </c>
      <c r="BF322" s="184">
        <f t="shared" si="15"/>
        <v>0</v>
      </c>
      <c r="BG322" s="184">
        <f t="shared" si="16"/>
        <v>0</v>
      </c>
      <c r="BH322" s="184">
        <f t="shared" si="17"/>
        <v>0</v>
      </c>
      <c r="BI322" s="184">
        <f t="shared" si="18"/>
        <v>0</v>
      </c>
      <c r="BJ322" s="16" t="s">
        <v>77</v>
      </c>
      <c r="BK322" s="184">
        <f t="shared" si="19"/>
        <v>0</v>
      </c>
      <c r="BL322" s="16" t="s">
        <v>99</v>
      </c>
      <c r="BM322" s="16" t="s">
        <v>617</v>
      </c>
    </row>
    <row r="323" spans="2:65" s="10" customFormat="1" ht="26" customHeight="1" x14ac:dyDescent="0.2">
      <c r="B323" s="160"/>
      <c r="C323" s="161"/>
      <c r="D323" s="162" t="s">
        <v>69</v>
      </c>
      <c r="E323" s="163" t="s">
        <v>99</v>
      </c>
      <c r="F323" s="163" t="s">
        <v>618</v>
      </c>
      <c r="G323" s="161"/>
      <c r="H323" s="161"/>
      <c r="I323" s="164"/>
      <c r="J323" s="165">
        <f>BK323</f>
        <v>0</v>
      </c>
      <c r="K323" s="161"/>
      <c r="L323" s="166"/>
      <c r="M323" s="167"/>
      <c r="N323" s="168"/>
      <c r="O323" s="168"/>
      <c r="P323" s="169">
        <f>SUM(P324:P394)</f>
        <v>0</v>
      </c>
      <c r="Q323" s="168"/>
      <c r="R323" s="169">
        <f>SUM(R324:R394)</f>
        <v>0</v>
      </c>
      <c r="S323" s="168"/>
      <c r="T323" s="170">
        <f>SUM(T324:T394)</f>
        <v>0</v>
      </c>
      <c r="AR323" s="171" t="s">
        <v>77</v>
      </c>
      <c r="AT323" s="172" t="s">
        <v>69</v>
      </c>
      <c r="AU323" s="172" t="s">
        <v>70</v>
      </c>
      <c r="AY323" s="171" t="s">
        <v>287</v>
      </c>
      <c r="BK323" s="173">
        <f>SUM(BK324:BK394)</f>
        <v>0</v>
      </c>
    </row>
    <row r="324" spans="2:65" s="1" customFormat="1" ht="22.5" customHeight="1" x14ac:dyDescent="0.15">
      <c r="B324" s="33"/>
      <c r="C324" s="174" t="s">
        <v>440</v>
      </c>
      <c r="D324" s="174" t="s">
        <v>288</v>
      </c>
      <c r="E324" s="175" t="s">
        <v>619</v>
      </c>
      <c r="F324" s="176" t="s">
        <v>620</v>
      </c>
      <c r="G324" s="177" t="s">
        <v>308</v>
      </c>
      <c r="H324" s="178">
        <v>96.09</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621</v>
      </c>
    </row>
    <row r="325" spans="2:65" s="13" customFormat="1" ht="11" x14ac:dyDescent="0.15">
      <c r="B325" s="210"/>
      <c r="C325" s="211"/>
      <c r="D325" s="187" t="s">
        <v>356</v>
      </c>
      <c r="E325" s="212" t="s">
        <v>1</v>
      </c>
      <c r="F325" s="213" t="s">
        <v>390</v>
      </c>
      <c r="G325" s="211"/>
      <c r="H325" s="212" t="s">
        <v>1</v>
      </c>
      <c r="I325" s="214"/>
      <c r="J325" s="211"/>
      <c r="K325" s="211"/>
      <c r="L325" s="215"/>
      <c r="M325" s="216"/>
      <c r="N325" s="217"/>
      <c r="O325" s="217"/>
      <c r="P325" s="217"/>
      <c r="Q325" s="217"/>
      <c r="R325" s="217"/>
      <c r="S325" s="217"/>
      <c r="T325" s="218"/>
      <c r="AT325" s="219" t="s">
        <v>356</v>
      </c>
      <c r="AU325" s="219" t="s">
        <v>77</v>
      </c>
      <c r="AV325" s="13" t="s">
        <v>77</v>
      </c>
      <c r="AW325" s="13" t="s">
        <v>33</v>
      </c>
      <c r="AX325" s="13" t="s">
        <v>70</v>
      </c>
      <c r="AY325" s="219" t="s">
        <v>287</v>
      </c>
    </row>
    <row r="326" spans="2:65" s="13" customFormat="1" ht="11" x14ac:dyDescent="0.15">
      <c r="B326" s="210"/>
      <c r="C326" s="211"/>
      <c r="D326" s="187" t="s">
        <v>356</v>
      </c>
      <c r="E326" s="212" t="s">
        <v>1</v>
      </c>
      <c r="F326" s="213" t="s">
        <v>622</v>
      </c>
      <c r="G326" s="211"/>
      <c r="H326" s="212" t="s">
        <v>1</v>
      </c>
      <c r="I326" s="214"/>
      <c r="J326" s="211"/>
      <c r="K326" s="211"/>
      <c r="L326" s="215"/>
      <c r="M326" s="216"/>
      <c r="N326" s="217"/>
      <c r="O326" s="217"/>
      <c r="P326" s="217"/>
      <c r="Q326" s="217"/>
      <c r="R326" s="217"/>
      <c r="S326" s="217"/>
      <c r="T326" s="218"/>
      <c r="AT326" s="219" t="s">
        <v>356</v>
      </c>
      <c r="AU326" s="219" t="s">
        <v>77</v>
      </c>
      <c r="AV326" s="13" t="s">
        <v>77</v>
      </c>
      <c r="AW326" s="13" t="s">
        <v>33</v>
      </c>
      <c r="AX326" s="13" t="s">
        <v>70</v>
      </c>
      <c r="AY326" s="219" t="s">
        <v>287</v>
      </c>
    </row>
    <row r="327" spans="2:65" s="13" customFormat="1" ht="11" x14ac:dyDescent="0.15">
      <c r="B327" s="210"/>
      <c r="C327" s="211"/>
      <c r="D327" s="187" t="s">
        <v>356</v>
      </c>
      <c r="E327" s="212" t="s">
        <v>1</v>
      </c>
      <c r="F327" s="213" t="s">
        <v>623</v>
      </c>
      <c r="G327" s="211"/>
      <c r="H327" s="212" t="s">
        <v>1</v>
      </c>
      <c r="I327" s="214"/>
      <c r="J327" s="211"/>
      <c r="K327" s="211"/>
      <c r="L327" s="215"/>
      <c r="M327" s="216"/>
      <c r="N327" s="217"/>
      <c r="O327" s="217"/>
      <c r="P327" s="217"/>
      <c r="Q327" s="217"/>
      <c r="R327" s="217"/>
      <c r="S327" s="217"/>
      <c r="T327" s="218"/>
      <c r="AT327" s="219" t="s">
        <v>356</v>
      </c>
      <c r="AU327" s="219" t="s">
        <v>77</v>
      </c>
      <c r="AV327" s="13" t="s">
        <v>77</v>
      </c>
      <c r="AW327" s="13" t="s">
        <v>33</v>
      </c>
      <c r="AX327" s="13" t="s">
        <v>70</v>
      </c>
      <c r="AY327" s="219" t="s">
        <v>287</v>
      </c>
    </row>
    <row r="328" spans="2:65" s="13" customFormat="1" ht="11" x14ac:dyDescent="0.15">
      <c r="B328" s="210"/>
      <c r="C328" s="211"/>
      <c r="D328" s="187" t="s">
        <v>356</v>
      </c>
      <c r="E328" s="212" t="s">
        <v>1</v>
      </c>
      <c r="F328" s="213" t="s">
        <v>393</v>
      </c>
      <c r="G328" s="211"/>
      <c r="H328" s="212" t="s">
        <v>1</v>
      </c>
      <c r="I328" s="214"/>
      <c r="J328" s="211"/>
      <c r="K328" s="211"/>
      <c r="L328" s="215"/>
      <c r="M328" s="216"/>
      <c r="N328" s="217"/>
      <c r="O328" s="217"/>
      <c r="P328" s="217"/>
      <c r="Q328" s="217"/>
      <c r="R328" s="217"/>
      <c r="S328" s="217"/>
      <c r="T328" s="218"/>
      <c r="AT328" s="219" t="s">
        <v>356</v>
      </c>
      <c r="AU328" s="219" t="s">
        <v>77</v>
      </c>
      <c r="AV328" s="13" t="s">
        <v>77</v>
      </c>
      <c r="AW328" s="13" t="s">
        <v>33</v>
      </c>
      <c r="AX328" s="13" t="s">
        <v>70</v>
      </c>
      <c r="AY328" s="219" t="s">
        <v>287</v>
      </c>
    </row>
    <row r="329" spans="2:65" s="11" customFormat="1" ht="11" x14ac:dyDescent="0.15">
      <c r="B329" s="185"/>
      <c r="C329" s="186"/>
      <c r="D329" s="187" t="s">
        <v>356</v>
      </c>
      <c r="E329" s="188" t="s">
        <v>1</v>
      </c>
      <c r="F329" s="189" t="s">
        <v>624</v>
      </c>
      <c r="G329" s="186"/>
      <c r="H329" s="190">
        <v>29.35</v>
      </c>
      <c r="I329" s="191"/>
      <c r="J329" s="186"/>
      <c r="K329" s="186"/>
      <c r="L329" s="192"/>
      <c r="M329" s="193"/>
      <c r="N329" s="194"/>
      <c r="O329" s="194"/>
      <c r="P329" s="194"/>
      <c r="Q329" s="194"/>
      <c r="R329" s="194"/>
      <c r="S329" s="194"/>
      <c r="T329" s="195"/>
      <c r="AT329" s="196" t="s">
        <v>356</v>
      </c>
      <c r="AU329" s="196" t="s">
        <v>77</v>
      </c>
      <c r="AV329" s="11" t="s">
        <v>79</v>
      </c>
      <c r="AW329" s="11" t="s">
        <v>33</v>
      </c>
      <c r="AX329" s="11" t="s">
        <v>70</v>
      </c>
      <c r="AY329" s="196" t="s">
        <v>287</v>
      </c>
    </row>
    <row r="330" spans="2:65" s="11" customFormat="1" ht="11" x14ac:dyDescent="0.15">
      <c r="B330" s="185"/>
      <c r="C330" s="186"/>
      <c r="D330" s="187" t="s">
        <v>356</v>
      </c>
      <c r="E330" s="188" t="s">
        <v>1</v>
      </c>
      <c r="F330" s="189" t="s">
        <v>625</v>
      </c>
      <c r="G330" s="186"/>
      <c r="H330" s="190">
        <v>5.36</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626</v>
      </c>
      <c r="G331" s="186"/>
      <c r="H331" s="190">
        <v>61.38</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96.09</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 customFormat="1" ht="16.5" customHeight="1" x14ac:dyDescent="0.15">
      <c r="B333" s="33"/>
      <c r="C333" s="174" t="s">
        <v>627</v>
      </c>
      <c r="D333" s="174" t="s">
        <v>288</v>
      </c>
      <c r="E333" s="175" t="s">
        <v>628</v>
      </c>
      <c r="F333" s="176" t="s">
        <v>629</v>
      </c>
      <c r="G333" s="177" t="s">
        <v>291</v>
      </c>
      <c r="H333" s="178">
        <v>12.76</v>
      </c>
      <c r="I333" s="179"/>
      <c r="J333" s="178">
        <f>ROUND(I333*H333,2)</f>
        <v>0</v>
      </c>
      <c r="K333" s="176" t="s">
        <v>1</v>
      </c>
      <c r="L333" s="37"/>
      <c r="M333" s="180" t="s">
        <v>1</v>
      </c>
      <c r="N333" s="181" t="s">
        <v>41</v>
      </c>
      <c r="O333" s="59"/>
      <c r="P333" s="182">
        <f>O333*H333</f>
        <v>0</v>
      </c>
      <c r="Q333" s="182">
        <v>0</v>
      </c>
      <c r="R333" s="182">
        <f>Q333*H333</f>
        <v>0</v>
      </c>
      <c r="S333" s="182">
        <v>0</v>
      </c>
      <c r="T333" s="183">
        <f>S333*H333</f>
        <v>0</v>
      </c>
      <c r="AR333" s="16" t="s">
        <v>99</v>
      </c>
      <c r="AT333" s="16" t="s">
        <v>288</v>
      </c>
      <c r="AU333" s="16" t="s">
        <v>77</v>
      </c>
      <c r="AY333" s="16" t="s">
        <v>287</v>
      </c>
      <c r="BE333" s="184">
        <f>IF(N333="základní",J333,0)</f>
        <v>0</v>
      </c>
      <c r="BF333" s="184">
        <f>IF(N333="snížená",J333,0)</f>
        <v>0</v>
      </c>
      <c r="BG333" s="184">
        <f>IF(N333="zákl. přenesená",J333,0)</f>
        <v>0</v>
      </c>
      <c r="BH333" s="184">
        <f>IF(N333="sníž. přenesená",J333,0)</f>
        <v>0</v>
      </c>
      <c r="BI333" s="184">
        <f>IF(N333="nulová",J333,0)</f>
        <v>0</v>
      </c>
      <c r="BJ333" s="16" t="s">
        <v>77</v>
      </c>
      <c r="BK333" s="184">
        <f>ROUND(I333*H333,2)</f>
        <v>0</v>
      </c>
      <c r="BL333" s="16" t="s">
        <v>99</v>
      </c>
      <c r="BM333" s="16" t="s">
        <v>630</v>
      </c>
    </row>
    <row r="334" spans="2:65" s="1" customFormat="1" ht="16.5" customHeight="1" x14ac:dyDescent="0.15">
      <c r="B334" s="33"/>
      <c r="C334" s="174" t="s">
        <v>445</v>
      </c>
      <c r="D334" s="174" t="s">
        <v>288</v>
      </c>
      <c r="E334" s="175" t="s">
        <v>631</v>
      </c>
      <c r="F334" s="176" t="s">
        <v>632</v>
      </c>
      <c r="G334" s="177" t="s">
        <v>291</v>
      </c>
      <c r="H334" s="178">
        <v>549.41999999999996</v>
      </c>
      <c r="I334" s="179"/>
      <c r="J334" s="178">
        <f>ROUND(I334*H334,2)</f>
        <v>0</v>
      </c>
      <c r="K334" s="176" t="s">
        <v>1</v>
      </c>
      <c r="L334" s="37"/>
      <c r="M334" s="180" t="s">
        <v>1</v>
      </c>
      <c r="N334" s="181" t="s">
        <v>41</v>
      </c>
      <c r="O334" s="59"/>
      <c r="P334" s="182">
        <f>O334*H334</f>
        <v>0</v>
      </c>
      <c r="Q334" s="182">
        <v>0</v>
      </c>
      <c r="R334" s="182">
        <f>Q334*H334</f>
        <v>0</v>
      </c>
      <c r="S334" s="182">
        <v>0</v>
      </c>
      <c r="T334" s="183">
        <f>S334*H334</f>
        <v>0</v>
      </c>
      <c r="AR334" s="16" t="s">
        <v>99</v>
      </c>
      <c r="AT334" s="16" t="s">
        <v>288</v>
      </c>
      <c r="AU334" s="16" t="s">
        <v>77</v>
      </c>
      <c r="AY334" s="16" t="s">
        <v>287</v>
      </c>
      <c r="BE334" s="184">
        <f>IF(N334="základní",J334,0)</f>
        <v>0</v>
      </c>
      <c r="BF334" s="184">
        <f>IF(N334="snížená",J334,0)</f>
        <v>0</v>
      </c>
      <c r="BG334" s="184">
        <f>IF(N334="zákl. přenesená",J334,0)</f>
        <v>0</v>
      </c>
      <c r="BH334" s="184">
        <f>IF(N334="sníž. přenesená",J334,0)</f>
        <v>0</v>
      </c>
      <c r="BI334" s="184">
        <f>IF(N334="nulová",J334,0)</f>
        <v>0</v>
      </c>
      <c r="BJ334" s="16" t="s">
        <v>77</v>
      </c>
      <c r="BK334" s="184">
        <f>ROUND(I334*H334,2)</f>
        <v>0</v>
      </c>
      <c r="BL334" s="16" t="s">
        <v>99</v>
      </c>
      <c r="BM334" s="16" t="s">
        <v>633</v>
      </c>
    </row>
    <row r="335" spans="2:65" s="11" customFormat="1" ht="11" x14ac:dyDescent="0.15">
      <c r="B335" s="185"/>
      <c r="C335" s="186"/>
      <c r="D335" s="187" t="s">
        <v>356</v>
      </c>
      <c r="E335" s="188" t="s">
        <v>1</v>
      </c>
      <c r="F335" s="189" t="s">
        <v>634</v>
      </c>
      <c r="G335" s="186"/>
      <c r="H335" s="190">
        <v>87.87</v>
      </c>
      <c r="I335" s="191"/>
      <c r="J335" s="186"/>
      <c r="K335" s="186"/>
      <c r="L335" s="192"/>
      <c r="M335" s="193"/>
      <c r="N335" s="194"/>
      <c r="O335" s="194"/>
      <c r="P335" s="194"/>
      <c r="Q335" s="194"/>
      <c r="R335" s="194"/>
      <c r="S335" s="194"/>
      <c r="T335" s="195"/>
      <c r="AT335" s="196" t="s">
        <v>356</v>
      </c>
      <c r="AU335" s="196" t="s">
        <v>77</v>
      </c>
      <c r="AV335" s="11" t="s">
        <v>79</v>
      </c>
      <c r="AW335" s="11" t="s">
        <v>33</v>
      </c>
      <c r="AX335" s="11" t="s">
        <v>70</v>
      </c>
      <c r="AY335" s="196" t="s">
        <v>287</v>
      </c>
    </row>
    <row r="336" spans="2:65" s="11" customFormat="1" ht="11" x14ac:dyDescent="0.15">
      <c r="B336" s="185"/>
      <c r="C336" s="186"/>
      <c r="D336" s="187" t="s">
        <v>356</v>
      </c>
      <c r="E336" s="188" t="s">
        <v>1</v>
      </c>
      <c r="F336" s="189" t="s">
        <v>635</v>
      </c>
      <c r="G336" s="186"/>
      <c r="H336" s="190">
        <v>48.65</v>
      </c>
      <c r="I336" s="191"/>
      <c r="J336" s="186"/>
      <c r="K336" s="186"/>
      <c r="L336" s="192"/>
      <c r="M336" s="193"/>
      <c r="N336" s="194"/>
      <c r="O336" s="194"/>
      <c r="P336" s="194"/>
      <c r="Q336" s="194"/>
      <c r="R336" s="194"/>
      <c r="S336" s="194"/>
      <c r="T336" s="195"/>
      <c r="AT336" s="196" t="s">
        <v>356</v>
      </c>
      <c r="AU336" s="196" t="s">
        <v>77</v>
      </c>
      <c r="AV336" s="11" t="s">
        <v>79</v>
      </c>
      <c r="AW336" s="11" t="s">
        <v>33</v>
      </c>
      <c r="AX336" s="11" t="s">
        <v>70</v>
      </c>
      <c r="AY336" s="196" t="s">
        <v>287</v>
      </c>
    </row>
    <row r="337" spans="2:65" s="11" customFormat="1" ht="11" x14ac:dyDescent="0.15">
      <c r="B337" s="185"/>
      <c r="C337" s="186"/>
      <c r="D337" s="187" t="s">
        <v>356</v>
      </c>
      <c r="E337" s="188" t="s">
        <v>1</v>
      </c>
      <c r="F337" s="189" t="s">
        <v>636</v>
      </c>
      <c r="G337" s="186"/>
      <c r="H337" s="190">
        <v>87.22</v>
      </c>
      <c r="I337" s="191"/>
      <c r="J337" s="186"/>
      <c r="K337" s="186"/>
      <c r="L337" s="192"/>
      <c r="M337" s="193"/>
      <c r="N337" s="194"/>
      <c r="O337" s="194"/>
      <c r="P337" s="194"/>
      <c r="Q337" s="194"/>
      <c r="R337" s="194"/>
      <c r="S337" s="194"/>
      <c r="T337" s="195"/>
      <c r="AT337" s="196" t="s">
        <v>356</v>
      </c>
      <c r="AU337" s="196" t="s">
        <v>77</v>
      </c>
      <c r="AV337" s="11" t="s">
        <v>79</v>
      </c>
      <c r="AW337" s="11" t="s">
        <v>33</v>
      </c>
      <c r="AX337" s="11" t="s">
        <v>70</v>
      </c>
      <c r="AY337" s="196" t="s">
        <v>287</v>
      </c>
    </row>
    <row r="338" spans="2:65" s="11" customFormat="1" ht="11" x14ac:dyDescent="0.15">
      <c r="B338" s="185"/>
      <c r="C338" s="186"/>
      <c r="D338" s="187" t="s">
        <v>356</v>
      </c>
      <c r="E338" s="188" t="s">
        <v>1</v>
      </c>
      <c r="F338" s="189" t="s">
        <v>637</v>
      </c>
      <c r="G338" s="186"/>
      <c r="H338" s="190">
        <v>56.55</v>
      </c>
      <c r="I338" s="191"/>
      <c r="J338" s="186"/>
      <c r="K338" s="186"/>
      <c r="L338" s="192"/>
      <c r="M338" s="193"/>
      <c r="N338" s="194"/>
      <c r="O338" s="194"/>
      <c r="P338" s="194"/>
      <c r="Q338" s="194"/>
      <c r="R338" s="194"/>
      <c r="S338" s="194"/>
      <c r="T338" s="195"/>
      <c r="AT338" s="196" t="s">
        <v>356</v>
      </c>
      <c r="AU338" s="196" t="s">
        <v>77</v>
      </c>
      <c r="AV338" s="11" t="s">
        <v>79</v>
      </c>
      <c r="AW338" s="11" t="s">
        <v>33</v>
      </c>
      <c r="AX338" s="11" t="s">
        <v>70</v>
      </c>
      <c r="AY338" s="196" t="s">
        <v>287</v>
      </c>
    </row>
    <row r="339" spans="2:65" s="11" customFormat="1" ht="11" x14ac:dyDescent="0.15">
      <c r="B339" s="185"/>
      <c r="C339" s="186"/>
      <c r="D339" s="187" t="s">
        <v>356</v>
      </c>
      <c r="E339" s="188" t="s">
        <v>1</v>
      </c>
      <c r="F339" s="189" t="s">
        <v>638</v>
      </c>
      <c r="G339" s="186"/>
      <c r="H339" s="190">
        <v>268.37</v>
      </c>
      <c r="I339" s="191"/>
      <c r="J339" s="186"/>
      <c r="K339" s="186"/>
      <c r="L339" s="192"/>
      <c r="M339" s="193"/>
      <c r="N339" s="194"/>
      <c r="O339" s="194"/>
      <c r="P339" s="194"/>
      <c r="Q339" s="194"/>
      <c r="R339" s="194"/>
      <c r="S339" s="194"/>
      <c r="T339" s="195"/>
      <c r="AT339" s="196" t="s">
        <v>356</v>
      </c>
      <c r="AU339" s="196" t="s">
        <v>77</v>
      </c>
      <c r="AV339" s="11" t="s">
        <v>79</v>
      </c>
      <c r="AW339" s="11" t="s">
        <v>33</v>
      </c>
      <c r="AX339" s="11" t="s">
        <v>70</v>
      </c>
      <c r="AY339" s="196" t="s">
        <v>287</v>
      </c>
    </row>
    <row r="340" spans="2:65" s="11" customFormat="1" ht="11" x14ac:dyDescent="0.15">
      <c r="B340" s="185"/>
      <c r="C340" s="186"/>
      <c r="D340" s="187" t="s">
        <v>356</v>
      </c>
      <c r="E340" s="188" t="s">
        <v>1</v>
      </c>
      <c r="F340" s="189" t="s">
        <v>639</v>
      </c>
      <c r="G340" s="186"/>
      <c r="H340" s="190">
        <v>0.76</v>
      </c>
      <c r="I340" s="191"/>
      <c r="J340" s="186"/>
      <c r="K340" s="186"/>
      <c r="L340" s="192"/>
      <c r="M340" s="193"/>
      <c r="N340" s="194"/>
      <c r="O340" s="194"/>
      <c r="P340" s="194"/>
      <c r="Q340" s="194"/>
      <c r="R340" s="194"/>
      <c r="S340" s="194"/>
      <c r="T340" s="195"/>
      <c r="AT340" s="196" t="s">
        <v>356</v>
      </c>
      <c r="AU340" s="196" t="s">
        <v>77</v>
      </c>
      <c r="AV340" s="11" t="s">
        <v>79</v>
      </c>
      <c r="AW340" s="11" t="s">
        <v>33</v>
      </c>
      <c r="AX340" s="11" t="s">
        <v>70</v>
      </c>
      <c r="AY340" s="196" t="s">
        <v>287</v>
      </c>
    </row>
    <row r="341" spans="2:65" s="12" customFormat="1" ht="11" x14ac:dyDescent="0.15">
      <c r="B341" s="197"/>
      <c r="C341" s="198"/>
      <c r="D341" s="187" t="s">
        <v>356</v>
      </c>
      <c r="E341" s="199" t="s">
        <v>1</v>
      </c>
      <c r="F341" s="200" t="s">
        <v>359</v>
      </c>
      <c r="G341" s="198"/>
      <c r="H341" s="201">
        <v>549.41999999999996</v>
      </c>
      <c r="I341" s="202"/>
      <c r="J341" s="198"/>
      <c r="K341" s="198"/>
      <c r="L341" s="203"/>
      <c r="M341" s="204"/>
      <c r="N341" s="205"/>
      <c r="O341" s="205"/>
      <c r="P341" s="205"/>
      <c r="Q341" s="205"/>
      <c r="R341" s="205"/>
      <c r="S341" s="205"/>
      <c r="T341" s="206"/>
      <c r="AT341" s="207" t="s">
        <v>356</v>
      </c>
      <c r="AU341" s="207" t="s">
        <v>77</v>
      </c>
      <c r="AV341" s="12" t="s">
        <v>99</v>
      </c>
      <c r="AW341" s="12" t="s">
        <v>33</v>
      </c>
      <c r="AX341" s="12" t="s">
        <v>77</v>
      </c>
      <c r="AY341" s="207" t="s">
        <v>287</v>
      </c>
    </row>
    <row r="342" spans="2:65" s="1" customFormat="1" ht="16.5" customHeight="1" x14ac:dyDescent="0.15">
      <c r="B342" s="33"/>
      <c r="C342" s="174" t="s">
        <v>640</v>
      </c>
      <c r="D342" s="174" t="s">
        <v>288</v>
      </c>
      <c r="E342" s="175" t="s">
        <v>641</v>
      </c>
      <c r="F342" s="176" t="s">
        <v>642</v>
      </c>
      <c r="G342" s="177" t="s">
        <v>388</v>
      </c>
      <c r="H342" s="178">
        <v>18.27</v>
      </c>
      <c r="I342" s="179"/>
      <c r="J342" s="178">
        <f>ROUND(I342*H342,2)</f>
        <v>0</v>
      </c>
      <c r="K342" s="176" t="s">
        <v>1</v>
      </c>
      <c r="L342" s="37"/>
      <c r="M342" s="180" t="s">
        <v>1</v>
      </c>
      <c r="N342" s="181" t="s">
        <v>41</v>
      </c>
      <c r="O342" s="59"/>
      <c r="P342" s="182">
        <f>O342*H342</f>
        <v>0</v>
      </c>
      <c r="Q342" s="182">
        <v>0</v>
      </c>
      <c r="R342" s="182">
        <f>Q342*H342</f>
        <v>0</v>
      </c>
      <c r="S342" s="182">
        <v>0</v>
      </c>
      <c r="T342" s="183">
        <f>S342*H342</f>
        <v>0</v>
      </c>
      <c r="AR342" s="16" t="s">
        <v>99</v>
      </c>
      <c r="AT342" s="16" t="s">
        <v>288</v>
      </c>
      <c r="AU342" s="16" t="s">
        <v>77</v>
      </c>
      <c r="AY342" s="16" t="s">
        <v>287</v>
      </c>
      <c r="BE342" s="184">
        <f>IF(N342="základní",J342,0)</f>
        <v>0</v>
      </c>
      <c r="BF342" s="184">
        <f>IF(N342="snížená",J342,0)</f>
        <v>0</v>
      </c>
      <c r="BG342" s="184">
        <f>IF(N342="zákl. přenesená",J342,0)</f>
        <v>0</v>
      </c>
      <c r="BH342" s="184">
        <f>IF(N342="sníž. přenesená",J342,0)</f>
        <v>0</v>
      </c>
      <c r="BI342" s="184">
        <f>IF(N342="nulová",J342,0)</f>
        <v>0</v>
      </c>
      <c r="BJ342" s="16" t="s">
        <v>77</v>
      </c>
      <c r="BK342" s="184">
        <f>ROUND(I342*H342,2)</f>
        <v>0</v>
      </c>
      <c r="BL342" s="16" t="s">
        <v>99</v>
      </c>
      <c r="BM342" s="16" t="s">
        <v>643</v>
      </c>
    </row>
    <row r="343" spans="2:65" s="13" customFormat="1" ht="11" x14ac:dyDescent="0.15">
      <c r="B343" s="210"/>
      <c r="C343" s="211"/>
      <c r="D343" s="187" t="s">
        <v>356</v>
      </c>
      <c r="E343" s="212" t="s">
        <v>1</v>
      </c>
      <c r="F343" s="213" t="s">
        <v>390</v>
      </c>
      <c r="G343" s="211"/>
      <c r="H343" s="212" t="s">
        <v>1</v>
      </c>
      <c r="I343" s="214"/>
      <c r="J343" s="211"/>
      <c r="K343" s="211"/>
      <c r="L343" s="215"/>
      <c r="M343" s="216"/>
      <c r="N343" s="217"/>
      <c r="O343" s="217"/>
      <c r="P343" s="217"/>
      <c r="Q343" s="217"/>
      <c r="R343" s="217"/>
      <c r="S343" s="217"/>
      <c r="T343" s="218"/>
      <c r="AT343" s="219" t="s">
        <v>356</v>
      </c>
      <c r="AU343" s="219" t="s">
        <v>77</v>
      </c>
      <c r="AV343" s="13" t="s">
        <v>77</v>
      </c>
      <c r="AW343" s="13" t="s">
        <v>33</v>
      </c>
      <c r="AX343" s="13" t="s">
        <v>70</v>
      </c>
      <c r="AY343" s="219" t="s">
        <v>287</v>
      </c>
    </row>
    <row r="344" spans="2:65" s="13" customFormat="1" ht="11" x14ac:dyDescent="0.15">
      <c r="B344" s="210"/>
      <c r="C344" s="211"/>
      <c r="D344" s="187" t="s">
        <v>356</v>
      </c>
      <c r="E344" s="212" t="s">
        <v>1</v>
      </c>
      <c r="F344" s="213" t="s">
        <v>622</v>
      </c>
      <c r="G344" s="211"/>
      <c r="H344" s="212" t="s">
        <v>1</v>
      </c>
      <c r="I344" s="214"/>
      <c r="J344" s="211"/>
      <c r="K344" s="211"/>
      <c r="L344" s="215"/>
      <c r="M344" s="216"/>
      <c r="N344" s="217"/>
      <c r="O344" s="217"/>
      <c r="P344" s="217"/>
      <c r="Q344" s="217"/>
      <c r="R344" s="217"/>
      <c r="S344" s="217"/>
      <c r="T344" s="218"/>
      <c r="AT344" s="219" t="s">
        <v>356</v>
      </c>
      <c r="AU344" s="219" t="s">
        <v>77</v>
      </c>
      <c r="AV344" s="13" t="s">
        <v>77</v>
      </c>
      <c r="AW344" s="13" t="s">
        <v>33</v>
      </c>
      <c r="AX344" s="13" t="s">
        <v>70</v>
      </c>
      <c r="AY344" s="219" t="s">
        <v>287</v>
      </c>
    </row>
    <row r="345" spans="2:65" s="13" customFormat="1" ht="11" x14ac:dyDescent="0.15">
      <c r="B345" s="210"/>
      <c r="C345" s="211"/>
      <c r="D345" s="187" t="s">
        <v>356</v>
      </c>
      <c r="E345" s="212" t="s">
        <v>1</v>
      </c>
      <c r="F345" s="213" t="s">
        <v>623</v>
      </c>
      <c r="G345" s="211"/>
      <c r="H345" s="212" t="s">
        <v>1</v>
      </c>
      <c r="I345" s="214"/>
      <c r="J345" s="211"/>
      <c r="K345" s="211"/>
      <c r="L345" s="215"/>
      <c r="M345" s="216"/>
      <c r="N345" s="217"/>
      <c r="O345" s="217"/>
      <c r="P345" s="217"/>
      <c r="Q345" s="217"/>
      <c r="R345" s="217"/>
      <c r="S345" s="217"/>
      <c r="T345" s="218"/>
      <c r="AT345" s="219" t="s">
        <v>356</v>
      </c>
      <c r="AU345" s="219" t="s">
        <v>77</v>
      </c>
      <c r="AV345" s="13" t="s">
        <v>77</v>
      </c>
      <c r="AW345" s="13" t="s">
        <v>33</v>
      </c>
      <c r="AX345" s="13" t="s">
        <v>70</v>
      </c>
      <c r="AY345" s="219" t="s">
        <v>287</v>
      </c>
    </row>
    <row r="346" spans="2:65" s="13" customFormat="1" ht="11" x14ac:dyDescent="0.15">
      <c r="B346" s="210"/>
      <c r="C346" s="211"/>
      <c r="D346" s="187" t="s">
        <v>356</v>
      </c>
      <c r="E346" s="212" t="s">
        <v>1</v>
      </c>
      <c r="F346" s="213" t="s">
        <v>393</v>
      </c>
      <c r="G346" s="211"/>
      <c r="H346" s="212" t="s">
        <v>1</v>
      </c>
      <c r="I346" s="214"/>
      <c r="J346" s="211"/>
      <c r="K346" s="211"/>
      <c r="L346" s="215"/>
      <c r="M346" s="216"/>
      <c r="N346" s="217"/>
      <c r="O346" s="217"/>
      <c r="P346" s="217"/>
      <c r="Q346" s="217"/>
      <c r="R346" s="217"/>
      <c r="S346" s="217"/>
      <c r="T346" s="218"/>
      <c r="AT346" s="219" t="s">
        <v>356</v>
      </c>
      <c r="AU346" s="219" t="s">
        <v>77</v>
      </c>
      <c r="AV346" s="13" t="s">
        <v>77</v>
      </c>
      <c r="AW346" s="13" t="s">
        <v>33</v>
      </c>
      <c r="AX346" s="13" t="s">
        <v>70</v>
      </c>
      <c r="AY346" s="219" t="s">
        <v>287</v>
      </c>
    </row>
    <row r="347" spans="2:65" s="11" customFormat="1" ht="11" x14ac:dyDescent="0.15">
      <c r="B347" s="185"/>
      <c r="C347" s="186"/>
      <c r="D347" s="187" t="s">
        <v>356</v>
      </c>
      <c r="E347" s="188" t="s">
        <v>1</v>
      </c>
      <c r="F347" s="189" t="s">
        <v>644</v>
      </c>
      <c r="G347" s="186"/>
      <c r="H347" s="190">
        <v>4.4000000000000004</v>
      </c>
      <c r="I347" s="191"/>
      <c r="J347" s="186"/>
      <c r="K347" s="186"/>
      <c r="L347" s="192"/>
      <c r="M347" s="193"/>
      <c r="N347" s="194"/>
      <c r="O347" s="194"/>
      <c r="P347" s="194"/>
      <c r="Q347" s="194"/>
      <c r="R347" s="194"/>
      <c r="S347" s="194"/>
      <c r="T347" s="195"/>
      <c r="AT347" s="196" t="s">
        <v>356</v>
      </c>
      <c r="AU347" s="196" t="s">
        <v>77</v>
      </c>
      <c r="AV347" s="11" t="s">
        <v>79</v>
      </c>
      <c r="AW347" s="11" t="s">
        <v>33</v>
      </c>
      <c r="AX347" s="11" t="s">
        <v>70</v>
      </c>
      <c r="AY347" s="196" t="s">
        <v>287</v>
      </c>
    </row>
    <row r="348" spans="2:65" s="11" customFormat="1" ht="11" x14ac:dyDescent="0.15">
      <c r="B348" s="185"/>
      <c r="C348" s="186"/>
      <c r="D348" s="187" t="s">
        <v>356</v>
      </c>
      <c r="E348" s="188" t="s">
        <v>1</v>
      </c>
      <c r="F348" s="189" t="s">
        <v>645</v>
      </c>
      <c r="G348" s="186"/>
      <c r="H348" s="190">
        <v>0.94</v>
      </c>
      <c r="I348" s="191"/>
      <c r="J348" s="186"/>
      <c r="K348" s="186"/>
      <c r="L348" s="192"/>
      <c r="M348" s="193"/>
      <c r="N348" s="194"/>
      <c r="O348" s="194"/>
      <c r="P348" s="194"/>
      <c r="Q348" s="194"/>
      <c r="R348" s="194"/>
      <c r="S348" s="194"/>
      <c r="T348" s="195"/>
      <c r="AT348" s="196" t="s">
        <v>356</v>
      </c>
      <c r="AU348" s="196" t="s">
        <v>77</v>
      </c>
      <c r="AV348" s="11" t="s">
        <v>79</v>
      </c>
      <c r="AW348" s="11" t="s">
        <v>33</v>
      </c>
      <c r="AX348" s="11" t="s">
        <v>70</v>
      </c>
      <c r="AY348" s="196" t="s">
        <v>287</v>
      </c>
    </row>
    <row r="349" spans="2:65" s="11" customFormat="1" ht="11" x14ac:dyDescent="0.15">
      <c r="B349" s="185"/>
      <c r="C349" s="186"/>
      <c r="D349" s="187" t="s">
        <v>356</v>
      </c>
      <c r="E349" s="188" t="s">
        <v>1</v>
      </c>
      <c r="F349" s="189" t="s">
        <v>646</v>
      </c>
      <c r="G349" s="186"/>
      <c r="H349" s="190">
        <v>12.93</v>
      </c>
      <c r="I349" s="191"/>
      <c r="J349" s="186"/>
      <c r="K349" s="186"/>
      <c r="L349" s="192"/>
      <c r="M349" s="193"/>
      <c r="N349" s="194"/>
      <c r="O349" s="194"/>
      <c r="P349" s="194"/>
      <c r="Q349" s="194"/>
      <c r="R349" s="194"/>
      <c r="S349" s="194"/>
      <c r="T349" s="195"/>
      <c r="AT349" s="196" t="s">
        <v>356</v>
      </c>
      <c r="AU349" s="196" t="s">
        <v>77</v>
      </c>
      <c r="AV349" s="11" t="s">
        <v>79</v>
      </c>
      <c r="AW349" s="11" t="s">
        <v>33</v>
      </c>
      <c r="AX349" s="11" t="s">
        <v>70</v>
      </c>
      <c r="AY349" s="196" t="s">
        <v>287</v>
      </c>
    </row>
    <row r="350" spans="2:65" s="12" customFormat="1" ht="11" x14ac:dyDescent="0.15">
      <c r="B350" s="197"/>
      <c r="C350" s="198"/>
      <c r="D350" s="187" t="s">
        <v>356</v>
      </c>
      <c r="E350" s="199" t="s">
        <v>1</v>
      </c>
      <c r="F350" s="200" t="s">
        <v>359</v>
      </c>
      <c r="G350" s="198"/>
      <c r="H350" s="201">
        <v>18.27</v>
      </c>
      <c r="I350" s="202"/>
      <c r="J350" s="198"/>
      <c r="K350" s="198"/>
      <c r="L350" s="203"/>
      <c r="M350" s="204"/>
      <c r="N350" s="205"/>
      <c r="O350" s="205"/>
      <c r="P350" s="205"/>
      <c r="Q350" s="205"/>
      <c r="R350" s="205"/>
      <c r="S350" s="205"/>
      <c r="T350" s="206"/>
      <c r="AT350" s="207" t="s">
        <v>356</v>
      </c>
      <c r="AU350" s="207" t="s">
        <v>77</v>
      </c>
      <c r="AV350" s="12" t="s">
        <v>99</v>
      </c>
      <c r="AW350" s="12" t="s">
        <v>33</v>
      </c>
      <c r="AX350" s="12" t="s">
        <v>77</v>
      </c>
      <c r="AY350" s="207" t="s">
        <v>287</v>
      </c>
    </row>
    <row r="351" spans="2:65" s="1" customFormat="1" ht="16.5" customHeight="1" x14ac:dyDescent="0.15">
      <c r="B351" s="33"/>
      <c r="C351" s="174" t="s">
        <v>449</v>
      </c>
      <c r="D351" s="174" t="s">
        <v>288</v>
      </c>
      <c r="E351" s="175" t="s">
        <v>647</v>
      </c>
      <c r="F351" s="176" t="s">
        <v>648</v>
      </c>
      <c r="G351" s="177" t="s">
        <v>291</v>
      </c>
      <c r="H351" s="178">
        <v>41.98</v>
      </c>
      <c r="I351" s="179"/>
      <c r="J351" s="178">
        <f>ROUND(I351*H351,2)</f>
        <v>0</v>
      </c>
      <c r="K351" s="176" t="s">
        <v>1</v>
      </c>
      <c r="L351" s="37"/>
      <c r="M351" s="180" t="s">
        <v>1</v>
      </c>
      <c r="N351" s="181" t="s">
        <v>41</v>
      </c>
      <c r="O351" s="59"/>
      <c r="P351" s="182">
        <f>O351*H351</f>
        <v>0</v>
      </c>
      <c r="Q351" s="182">
        <v>0</v>
      </c>
      <c r="R351" s="182">
        <f>Q351*H351</f>
        <v>0</v>
      </c>
      <c r="S351" s="182">
        <v>0</v>
      </c>
      <c r="T351" s="183">
        <f>S351*H351</f>
        <v>0</v>
      </c>
      <c r="AR351" s="16" t="s">
        <v>99</v>
      </c>
      <c r="AT351" s="16" t="s">
        <v>288</v>
      </c>
      <c r="AU351" s="16" t="s">
        <v>77</v>
      </c>
      <c r="AY351" s="16" t="s">
        <v>287</v>
      </c>
      <c r="BE351" s="184">
        <f>IF(N351="základní",J351,0)</f>
        <v>0</v>
      </c>
      <c r="BF351" s="184">
        <f>IF(N351="snížená",J351,0)</f>
        <v>0</v>
      </c>
      <c r="BG351" s="184">
        <f>IF(N351="zákl. přenesená",J351,0)</f>
        <v>0</v>
      </c>
      <c r="BH351" s="184">
        <f>IF(N351="sníž. přenesená",J351,0)</f>
        <v>0</v>
      </c>
      <c r="BI351" s="184">
        <f>IF(N351="nulová",J351,0)</f>
        <v>0</v>
      </c>
      <c r="BJ351" s="16" t="s">
        <v>77</v>
      </c>
      <c r="BK351" s="184">
        <f>ROUND(I351*H351,2)</f>
        <v>0</v>
      </c>
      <c r="BL351" s="16" t="s">
        <v>99</v>
      </c>
      <c r="BM351" s="16" t="s">
        <v>649</v>
      </c>
    </row>
    <row r="352" spans="2:65" s="11" customFormat="1" ht="11" x14ac:dyDescent="0.15">
      <c r="B352" s="185"/>
      <c r="C352" s="186"/>
      <c r="D352" s="187" t="s">
        <v>356</v>
      </c>
      <c r="E352" s="188" t="s">
        <v>1</v>
      </c>
      <c r="F352" s="189" t="s">
        <v>650</v>
      </c>
      <c r="G352" s="186"/>
      <c r="H352" s="190">
        <v>27.17</v>
      </c>
      <c r="I352" s="191"/>
      <c r="J352" s="186"/>
      <c r="K352" s="186"/>
      <c r="L352" s="192"/>
      <c r="M352" s="193"/>
      <c r="N352" s="194"/>
      <c r="O352" s="194"/>
      <c r="P352" s="194"/>
      <c r="Q352" s="194"/>
      <c r="R352" s="194"/>
      <c r="S352" s="194"/>
      <c r="T352" s="195"/>
      <c r="AT352" s="196" t="s">
        <v>356</v>
      </c>
      <c r="AU352" s="196" t="s">
        <v>77</v>
      </c>
      <c r="AV352" s="11" t="s">
        <v>79</v>
      </c>
      <c r="AW352" s="11" t="s">
        <v>33</v>
      </c>
      <c r="AX352" s="11" t="s">
        <v>70</v>
      </c>
      <c r="AY352" s="196" t="s">
        <v>287</v>
      </c>
    </row>
    <row r="353" spans="2:65" s="11" customFormat="1" ht="11" x14ac:dyDescent="0.15">
      <c r="B353" s="185"/>
      <c r="C353" s="186"/>
      <c r="D353" s="187" t="s">
        <v>356</v>
      </c>
      <c r="E353" s="188" t="s">
        <v>1</v>
      </c>
      <c r="F353" s="189" t="s">
        <v>651</v>
      </c>
      <c r="G353" s="186"/>
      <c r="H353" s="190">
        <v>14.81</v>
      </c>
      <c r="I353" s="191"/>
      <c r="J353" s="186"/>
      <c r="K353" s="186"/>
      <c r="L353" s="192"/>
      <c r="M353" s="193"/>
      <c r="N353" s="194"/>
      <c r="O353" s="194"/>
      <c r="P353" s="194"/>
      <c r="Q353" s="194"/>
      <c r="R353" s="194"/>
      <c r="S353" s="194"/>
      <c r="T353" s="195"/>
      <c r="AT353" s="196" t="s">
        <v>356</v>
      </c>
      <c r="AU353" s="196" t="s">
        <v>77</v>
      </c>
      <c r="AV353" s="11" t="s">
        <v>79</v>
      </c>
      <c r="AW353" s="11" t="s">
        <v>33</v>
      </c>
      <c r="AX353" s="11" t="s">
        <v>70</v>
      </c>
      <c r="AY353" s="196" t="s">
        <v>287</v>
      </c>
    </row>
    <row r="354" spans="2:65" s="12" customFormat="1" ht="11" x14ac:dyDescent="0.15">
      <c r="B354" s="197"/>
      <c r="C354" s="198"/>
      <c r="D354" s="187" t="s">
        <v>356</v>
      </c>
      <c r="E354" s="199" t="s">
        <v>1</v>
      </c>
      <c r="F354" s="200" t="s">
        <v>359</v>
      </c>
      <c r="G354" s="198"/>
      <c r="H354" s="201">
        <v>41.98</v>
      </c>
      <c r="I354" s="202"/>
      <c r="J354" s="198"/>
      <c r="K354" s="198"/>
      <c r="L354" s="203"/>
      <c r="M354" s="204"/>
      <c r="N354" s="205"/>
      <c r="O354" s="205"/>
      <c r="P354" s="205"/>
      <c r="Q354" s="205"/>
      <c r="R354" s="205"/>
      <c r="S354" s="205"/>
      <c r="T354" s="206"/>
      <c r="AT354" s="207" t="s">
        <v>356</v>
      </c>
      <c r="AU354" s="207" t="s">
        <v>77</v>
      </c>
      <c r="AV354" s="12" t="s">
        <v>99</v>
      </c>
      <c r="AW354" s="12" t="s">
        <v>33</v>
      </c>
      <c r="AX354" s="12" t="s">
        <v>77</v>
      </c>
      <c r="AY354" s="207" t="s">
        <v>287</v>
      </c>
    </row>
    <row r="355" spans="2:65" s="1" customFormat="1" ht="16.5" customHeight="1" x14ac:dyDescent="0.15">
      <c r="B355" s="33"/>
      <c r="C355" s="174" t="s">
        <v>652</v>
      </c>
      <c r="D355" s="174" t="s">
        <v>288</v>
      </c>
      <c r="E355" s="175" t="s">
        <v>653</v>
      </c>
      <c r="F355" s="176" t="s">
        <v>654</v>
      </c>
      <c r="G355" s="177" t="s">
        <v>291</v>
      </c>
      <c r="H355" s="178">
        <v>41.98</v>
      </c>
      <c r="I355" s="179"/>
      <c r="J355" s="178">
        <f>ROUND(I355*H355,2)</f>
        <v>0</v>
      </c>
      <c r="K355" s="176" t="s">
        <v>1</v>
      </c>
      <c r="L355" s="37"/>
      <c r="M355" s="180" t="s">
        <v>1</v>
      </c>
      <c r="N355" s="181" t="s">
        <v>41</v>
      </c>
      <c r="O355" s="59"/>
      <c r="P355" s="182">
        <f>O355*H355</f>
        <v>0</v>
      </c>
      <c r="Q355" s="182">
        <v>0</v>
      </c>
      <c r="R355" s="182">
        <f>Q355*H355</f>
        <v>0</v>
      </c>
      <c r="S355" s="182">
        <v>0</v>
      </c>
      <c r="T355" s="183">
        <f>S355*H355</f>
        <v>0</v>
      </c>
      <c r="AR355" s="16" t="s">
        <v>99</v>
      </c>
      <c r="AT355" s="16" t="s">
        <v>288</v>
      </c>
      <c r="AU355" s="16" t="s">
        <v>77</v>
      </c>
      <c r="AY355" s="16" t="s">
        <v>287</v>
      </c>
      <c r="BE355" s="184">
        <f>IF(N355="základní",J355,0)</f>
        <v>0</v>
      </c>
      <c r="BF355" s="184">
        <f>IF(N355="snížená",J355,0)</f>
        <v>0</v>
      </c>
      <c r="BG355" s="184">
        <f>IF(N355="zákl. přenesená",J355,0)</f>
        <v>0</v>
      </c>
      <c r="BH355" s="184">
        <f>IF(N355="sníž. přenesená",J355,0)</f>
        <v>0</v>
      </c>
      <c r="BI355" s="184">
        <f>IF(N355="nulová",J355,0)</f>
        <v>0</v>
      </c>
      <c r="BJ355" s="16" t="s">
        <v>77</v>
      </c>
      <c r="BK355" s="184">
        <f>ROUND(I355*H355,2)</f>
        <v>0</v>
      </c>
      <c r="BL355" s="16" t="s">
        <v>99</v>
      </c>
      <c r="BM355" s="16" t="s">
        <v>655</v>
      </c>
    </row>
    <row r="356" spans="2:65" s="1" customFormat="1" ht="16.5" customHeight="1" x14ac:dyDescent="0.15">
      <c r="B356" s="33"/>
      <c r="C356" s="174" t="s">
        <v>455</v>
      </c>
      <c r="D356" s="174" t="s">
        <v>288</v>
      </c>
      <c r="E356" s="175" t="s">
        <v>656</v>
      </c>
      <c r="F356" s="176" t="s">
        <v>657</v>
      </c>
      <c r="G356" s="177" t="s">
        <v>291</v>
      </c>
      <c r="H356" s="178">
        <v>7.8</v>
      </c>
      <c r="I356" s="179"/>
      <c r="J356" s="178">
        <f>ROUND(I356*H356,2)</f>
        <v>0</v>
      </c>
      <c r="K356" s="176" t="s">
        <v>1</v>
      </c>
      <c r="L356" s="37"/>
      <c r="M356" s="180" t="s">
        <v>1</v>
      </c>
      <c r="N356" s="181" t="s">
        <v>41</v>
      </c>
      <c r="O356" s="59"/>
      <c r="P356" s="182">
        <f>O356*H356</f>
        <v>0</v>
      </c>
      <c r="Q356" s="182">
        <v>0</v>
      </c>
      <c r="R356" s="182">
        <f>Q356*H356</f>
        <v>0</v>
      </c>
      <c r="S356" s="182">
        <v>0</v>
      </c>
      <c r="T356" s="183">
        <f>S356*H356</f>
        <v>0</v>
      </c>
      <c r="AR356" s="16" t="s">
        <v>99</v>
      </c>
      <c r="AT356" s="16" t="s">
        <v>288</v>
      </c>
      <c r="AU356" s="16" t="s">
        <v>77</v>
      </c>
      <c r="AY356" s="16" t="s">
        <v>287</v>
      </c>
      <c r="BE356" s="184">
        <f>IF(N356="základní",J356,0)</f>
        <v>0</v>
      </c>
      <c r="BF356" s="184">
        <f>IF(N356="snížená",J356,0)</f>
        <v>0</v>
      </c>
      <c r="BG356" s="184">
        <f>IF(N356="zákl. přenesená",J356,0)</f>
        <v>0</v>
      </c>
      <c r="BH356" s="184">
        <f>IF(N356="sníž. přenesená",J356,0)</f>
        <v>0</v>
      </c>
      <c r="BI356" s="184">
        <f>IF(N356="nulová",J356,0)</f>
        <v>0</v>
      </c>
      <c r="BJ356" s="16" t="s">
        <v>77</v>
      </c>
      <c r="BK356" s="184">
        <f>ROUND(I356*H356,2)</f>
        <v>0</v>
      </c>
      <c r="BL356" s="16" t="s">
        <v>99</v>
      </c>
      <c r="BM356" s="16" t="s">
        <v>658</v>
      </c>
    </row>
    <row r="357" spans="2:65" s="11" customFormat="1" ht="11" x14ac:dyDescent="0.15">
      <c r="B357" s="185"/>
      <c r="C357" s="186"/>
      <c r="D357" s="187" t="s">
        <v>356</v>
      </c>
      <c r="E357" s="188" t="s">
        <v>1</v>
      </c>
      <c r="F357" s="189" t="s">
        <v>659</v>
      </c>
      <c r="G357" s="186"/>
      <c r="H357" s="190">
        <v>7.8</v>
      </c>
      <c r="I357" s="191"/>
      <c r="J357" s="186"/>
      <c r="K357" s="186"/>
      <c r="L357" s="192"/>
      <c r="M357" s="193"/>
      <c r="N357" s="194"/>
      <c r="O357" s="194"/>
      <c r="P357" s="194"/>
      <c r="Q357" s="194"/>
      <c r="R357" s="194"/>
      <c r="S357" s="194"/>
      <c r="T357" s="195"/>
      <c r="AT357" s="196" t="s">
        <v>356</v>
      </c>
      <c r="AU357" s="196" t="s">
        <v>77</v>
      </c>
      <c r="AV357" s="11" t="s">
        <v>79</v>
      </c>
      <c r="AW357" s="11" t="s">
        <v>33</v>
      </c>
      <c r="AX357" s="11" t="s">
        <v>70</v>
      </c>
      <c r="AY357" s="196" t="s">
        <v>287</v>
      </c>
    </row>
    <row r="358" spans="2:65" s="12" customFormat="1" ht="11" x14ac:dyDescent="0.15">
      <c r="B358" s="197"/>
      <c r="C358" s="198"/>
      <c r="D358" s="187" t="s">
        <v>356</v>
      </c>
      <c r="E358" s="199" t="s">
        <v>1</v>
      </c>
      <c r="F358" s="200" t="s">
        <v>359</v>
      </c>
      <c r="G358" s="198"/>
      <c r="H358" s="201">
        <v>7.8</v>
      </c>
      <c r="I358" s="202"/>
      <c r="J358" s="198"/>
      <c r="K358" s="198"/>
      <c r="L358" s="203"/>
      <c r="M358" s="204"/>
      <c r="N358" s="205"/>
      <c r="O358" s="205"/>
      <c r="P358" s="205"/>
      <c r="Q358" s="205"/>
      <c r="R358" s="205"/>
      <c r="S358" s="205"/>
      <c r="T358" s="206"/>
      <c r="AT358" s="207" t="s">
        <v>356</v>
      </c>
      <c r="AU358" s="207" t="s">
        <v>77</v>
      </c>
      <c r="AV358" s="12" t="s">
        <v>99</v>
      </c>
      <c r="AW358" s="12" t="s">
        <v>33</v>
      </c>
      <c r="AX358" s="12" t="s">
        <v>77</v>
      </c>
      <c r="AY358" s="207" t="s">
        <v>287</v>
      </c>
    </row>
    <row r="359" spans="2:65" s="1" customFormat="1" ht="16.5" customHeight="1" x14ac:dyDescent="0.15">
      <c r="B359" s="33"/>
      <c r="C359" s="174" t="s">
        <v>660</v>
      </c>
      <c r="D359" s="174" t="s">
        <v>288</v>
      </c>
      <c r="E359" s="175" t="s">
        <v>661</v>
      </c>
      <c r="F359" s="176" t="s">
        <v>662</v>
      </c>
      <c r="G359" s="177" t="s">
        <v>291</v>
      </c>
      <c r="H359" s="178">
        <v>7.8</v>
      </c>
      <c r="I359" s="179"/>
      <c r="J359" s="178">
        <f>ROUND(I359*H359,2)</f>
        <v>0</v>
      </c>
      <c r="K359" s="176" t="s">
        <v>1</v>
      </c>
      <c r="L359" s="37"/>
      <c r="M359" s="180" t="s">
        <v>1</v>
      </c>
      <c r="N359" s="181" t="s">
        <v>41</v>
      </c>
      <c r="O359" s="59"/>
      <c r="P359" s="182">
        <f>O359*H359</f>
        <v>0</v>
      </c>
      <c r="Q359" s="182">
        <v>0</v>
      </c>
      <c r="R359" s="182">
        <f>Q359*H359</f>
        <v>0</v>
      </c>
      <c r="S359" s="182">
        <v>0</v>
      </c>
      <c r="T359" s="183">
        <f>S359*H359</f>
        <v>0</v>
      </c>
      <c r="AR359" s="16" t="s">
        <v>99</v>
      </c>
      <c r="AT359" s="16" t="s">
        <v>288</v>
      </c>
      <c r="AU359" s="16" t="s">
        <v>77</v>
      </c>
      <c r="AY359" s="16" t="s">
        <v>287</v>
      </c>
      <c r="BE359" s="184">
        <f>IF(N359="základní",J359,0)</f>
        <v>0</v>
      </c>
      <c r="BF359" s="184">
        <f>IF(N359="snížená",J359,0)</f>
        <v>0</v>
      </c>
      <c r="BG359" s="184">
        <f>IF(N359="zákl. přenesená",J359,0)</f>
        <v>0</v>
      </c>
      <c r="BH359" s="184">
        <f>IF(N359="sníž. přenesená",J359,0)</f>
        <v>0</v>
      </c>
      <c r="BI359" s="184">
        <f>IF(N359="nulová",J359,0)</f>
        <v>0</v>
      </c>
      <c r="BJ359" s="16" t="s">
        <v>77</v>
      </c>
      <c r="BK359" s="184">
        <f>ROUND(I359*H359,2)</f>
        <v>0</v>
      </c>
      <c r="BL359" s="16" t="s">
        <v>99</v>
      </c>
      <c r="BM359" s="16" t="s">
        <v>663</v>
      </c>
    </row>
    <row r="360" spans="2:65" s="1" customFormat="1" ht="16.5" customHeight="1" x14ac:dyDescent="0.15">
      <c r="B360" s="33"/>
      <c r="C360" s="174" t="s">
        <v>473</v>
      </c>
      <c r="D360" s="174" t="s">
        <v>288</v>
      </c>
      <c r="E360" s="175" t="s">
        <v>664</v>
      </c>
      <c r="F360" s="176" t="s">
        <v>665</v>
      </c>
      <c r="G360" s="177" t="s">
        <v>291</v>
      </c>
      <c r="H360" s="178">
        <v>2.12</v>
      </c>
      <c r="I360" s="179"/>
      <c r="J360" s="178">
        <f>ROUND(I360*H360,2)</f>
        <v>0</v>
      </c>
      <c r="K360" s="176" t="s">
        <v>1</v>
      </c>
      <c r="L360" s="37"/>
      <c r="M360" s="180" t="s">
        <v>1</v>
      </c>
      <c r="N360" s="181" t="s">
        <v>41</v>
      </c>
      <c r="O360" s="59"/>
      <c r="P360" s="182">
        <f>O360*H360</f>
        <v>0</v>
      </c>
      <c r="Q360" s="182">
        <v>0</v>
      </c>
      <c r="R360" s="182">
        <f>Q360*H360</f>
        <v>0</v>
      </c>
      <c r="S360" s="182">
        <v>0</v>
      </c>
      <c r="T360" s="183">
        <f>S360*H360</f>
        <v>0</v>
      </c>
      <c r="AR360" s="16" t="s">
        <v>99</v>
      </c>
      <c r="AT360" s="16" t="s">
        <v>288</v>
      </c>
      <c r="AU360" s="16" t="s">
        <v>77</v>
      </c>
      <c r="AY360" s="16" t="s">
        <v>287</v>
      </c>
      <c r="BE360" s="184">
        <f>IF(N360="základní",J360,0)</f>
        <v>0</v>
      </c>
      <c r="BF360" s="184">
        <f>IF(N360="snížená",J360,0)</f>
        <v>0</v>
      </c>
      <c r="BG360" s="184">
        <f>IF(N360="zákl. přenesená",J360,0)</f>
        <v>0</v>
      </c>
      <c r="BH360" s="184">
        <f>IF(N360="sníž. přenesená",J360,0)</f>
        <v>0</v>
      </c>
      <c r="BI360" s="184">
        <f>IF(N360="nulová",J360,0)</f>
        <v>0</v>
      </c>
      <c r="BJ360" s="16" t="s">
        <v>77</v>
      </c>
      <c r="BK360" s="184">
        <f>ROUND(I360*H360,2)</f>
        <v>0</v>
      </c>
      <c r="BL360" s="16" t="s">
        <v>99</v>
      </c>
      <c r="BM360" s="16" t="s">
        <v>666</v>
      </c>
    </row>
    <row r="361" spans="2:65" s="11" customFormat="1" ht="11" x14ac:dyDescent="0.15">
      <c r="B361" s="185"/>
      <c r="C361" s="186"/>
      <c r="D361" s="187" t="s">
        <v>356</v>
      </c>
      <c r="E361" s="188" t="s">
        <v>1</v>
      </c>
      <c r="F361" s="189" t="s">
        <v>667</v>
      </c>
      <c r="G361" s="186"/>
      <c r="H361" s="190">
        <v>2.12</v>
      </c>
      <c r="I361" s="191"/>
      <c r="J361" s="186"/>
      <c r="K361" s="186"/>
      <c r="L361" s="192"/>
      <c r="M361" s="193"/>
      <c r="N361" s="194"/>
      <c r="O361" s="194"/>
      <c r="P361" s="194"/>
      <c r="Q361" s="194"/>
      <c r="R361" s="194"/>
      <c r="S361" s="194"/>
      <c r="T361" s="195"/>
      <c r="AT361" s="196" t="s">
        <v>356</v>
      </c>
      <c r="AU361" s="196" t="s">
        <v>77</v>
      </c>
      <c r="AV361" s="11" t="s">
        <v>79</v>
      </c>
      <c r="AW361" s="11" t="s">
        <v>33</v>
      </c>
      <c r="AX361" s="11" t="s">
        <v>70</v>
      </c>
      <c r="AY361" s="196" t="s">
        <v>287</v>
      </c>
    </row>
    <row r="362" spans="2:65" s="12" customFormat="1" ht="11" x14ac:dyDescent="0.15">
      <c r="B362" s="197"/>
      <c r="C362" s="198"/>
      <c r="D362" s="187" t="s">
        <v>356</v>
      </c>
      <c r="E362" s="199" t="s">
        <v>1</v>
      </c>
      <c r="F362" s="200" t="s">
        <v>359</v>
      </c>
      <c r="G362" s="198"/>
      <c r="H362" s="201">
        <v>2.12</v>
      </c>
      <c r="I362" s="202"/>
      <c r="J362" s="198"/>
      <c r="K362" s="198"/>
      <c r="L362" s="203"/>
      <c r="M362" s="204"/>
      <c r="N362" s="205"/>
      <c r="O362" s="205"/>
      <c r="P362" s="205"/>
      <c r="Q362" s="205"/>
      <c r="R362" s="205"/>
      <c r="S362" s="205"/>
      <c r="T362" s="206"/>
      <c r="AT362" s="207" t="s">
        <v>356</v>
      </c>
      <c r="AU362" s="207" t="s">
        <v>77</v>
      </c>
      <c r="AV362" s="12" t="s">
        <v>99</v>
      </c>
      <c r="AW362" s="12" t="s">
        <v>33</v>
      </c>
      <c r="AX362" s="12" t="s">
        <v>77</v>
      </c>
      <c r="AY362" s="207" t="s">
        <v>287</v>
      </c>
    </row>
    <row r="363" spans="2:65" s="1" customFormat="1" ht="16.5" customHeight="1" x14ac:dyDescent="0.15">
      <c r="B363" s="33"/>
      <c r="C363" s="174" t="s">
        <v>668</v>
      </c>
      <c r="D363" s="174" t="s">
        <v>288</v>
      </c>
      <c r="E363" s="175" t="s">
        <v>669</v>
      </c>
      <c r="F363" s="176" t="s">
        <v>670</v>
      </c>
      <c r="G363" s="177" t="s">
        <v>291</v>
      </c>
      <c r="H363" s="178">
        <v>2.12</v>
      </c>
      <c r="I363" s="179"/>
      <c r="J363" s="178">
        <f>ROUND(I363*H363,2)</f>
        <v>0</v>
      </c>
      <c r="K363" s="176" t="s">
        <v>1</v>
      </c>
      <c r="L363" s="37"/>
      <c r="M363" s="180" t="s">
        <v>1</v>
      </c>
      <c r="N363" s="181" t="s">
        <v>41</v>
      </c>
      <c r="O363" s="59"/>
      <c r="P363" s="182">
        <f>O363*H363</f>
        <v>0</v>
      </c>
      <c r="Q363" s="182">
        <v>0</v>
      </c>
      <c r="R363" s="182">
        <f>Q363*H363</f>
        <v>0</v>
      </c>
      <c r="S363" s="182">
        <v>0</v>
      </c>
      <c r="T363" s="183">
        <f>S363*H363</f>
        <v>0</v>
      </c>
      <c r="AR363" s="16" t="s">
        <v>99</v>
      </c>
      <c r="AT363" s="16" t="s">
        <v>288</v>
      </c>
      <c r="AU363" s="16" t="s">
        <v>77</v>
      </c>
      <c r="AY363" s="16" t="s">
        <v>287</v>
      </c>
      <c r="BE363" s="184">
        <f>IF(N363="základní",J363,0)</f>
        <v>0</v>
      </c>
      <c r="BF363" s="184">
        <f>IF(N363="snížená",J363,0)</f>
        <v>0</v>
      </c>
      <c r="BG363" s="184">
        <f>IF(N363="zákl. přenesená",J363,0)</f>
        <v>0</v>
      </c>
      <c r="BH363" s="184">
        <f>IF(N363="sníž. přenesená",J363,0)</f>
        <v>0</v>
      </c>
      <c r="BI363" s="184">
        <f>IF(N363="nulová",J363,0)</f>
        <v>0</v>
      </c>
      <c r="BJ363" s="16" t="s">
        <v>77</v>
      </c>
      <c r="BK363" s="184">
        <f>ROUND(I363*H363,2)</f>
        <v>0</v>
      </c>
      <c r="BL363" s="16" t="s">
        <v>99</v>
      </c>
      <c r="BM363" s="16" t="s">
        <v>671</v>
      </c>
    </row>
    <row r="364" spans="2:65" s="1" customFormat="1" ht="16.5" customHeight="1" x14ac:dyDescent="0.15">
      <c r="B364" s="33"/>
      <c r="C364" s="174" t="s">
        <v>478</v>
      </c>
      <c r="D364" s="174" t="s">
        <v>288</v>
      </c>
      <c r="E364" s="175" t="s">
        <v>672</v>
      </c>
      <c r="F364" s="176" t="s">
        <v>673</v>
      </c>
      <c r="G364" s="177" t="s">
        <v>388</v>
      </c>
      <c r="H364" s="178">
        <v>1.74</v>
      </c>
      <c r="I364" s="179"/>
      <c r="J364" s="178">
        <f>ROUND(I364*H364,2)</f>
        <v>0</v>
      </c>
      <c r="K364" s="176" t="s">
        <v>1</v>
      </c>
      <c r="L364" s="37"/>
      <c r="M364" s="180" t="s">
        <v>1</v>
      </c>
      <c r="N364" s="181" t="s">
        <v>41</v>
      </c>
      <c r="O364" s="59"/>
      <c r="P364" s="182">
        <f>O364*H364</f>
        <v>0</v>
      </c>
      <c r="Q364" s="182">
        <v>0</v>
      </c>
      <c r="R364" s="182">
        <f>Q364*H364</f>
        <v>0</v>
      </c>
      <c r="S364" s="182">
        <v>0</v>
      </c>
      <c r="T364" s="183">
        <f>S364*H364</f>
        <v>0</v>
      </c>
      <c r="AR364" s="16" t="s">
        <v>99</v>
      </c>
      <c r="AT364" s="16" t="s">
        <v>288</v>
      </c>
      <c r="AU364" s="16" t="s">
        <v>77</v>
      </c>
      <c r="AY364" s="16" t="s">
        <v>287</v>
      </c>
      <c r="BE364" s="184">
        <f>IF(N364="základní",J364,0)</f>
        <v>0</v>
      </c>
      <c r="BF364" s="184">
        <f>IF(N364="snížená",J364,0)</f>
        <v>0</v>
      </c>
      <c r="BG364" s="184">
        <f>IF(N364="zákl. přenesená",J364,0)</f>
        <v>0</v>
      </c>
      <c r="BH364" s="184">
        <f>IF(N364="sníž. přenesená",J364,0)</f>
        <v>0</v>
      </c>
      <c r="BI364" s="184">
        <f>IF(N364="nulová",J364,0)</f>
        <v>0</v>
      </c>
      <c r="BJ364" s="16" t="s">
        <v>77</v>
      </c>
      <c r="BK364" s="184">
        <f>ROUND(I364*H364,2)</f>
        <v>0</v>
      </c>
      <c r="BL364" s="16" t="s">
        <v>99</v>
      </c>
      <c r="BM364" s="16" t="s">
        <v>674</v>
      </c>
    </row>
    <row r="365" spans="2:65" s="11" customFormat="1" ht="11" x14ac:dyDescent="0.15">
      <c r="B365" s="185"/>
      <c r="C365" s="186"/>
      <c r="D365" s="187" t="s">
        <v>356</v>
      </c>
      <c r="E365" s="188" t="s">
        <v>1</v>
      </c>
      <c r="F365" s="189" t="s">
        <v>675</v>
      </c>
      <c r="G365" s="186"/>
      <c r="H365" s="190">
        <v>0.36</v>
      </c>
      <c r="I365" s="191"/>
      <c r="J365" s="186"/>
      <c r="K365" s="186"/>
      <c r="L365" s="192"/>
      <c r="M365" s="193"/>
      <c r="N365" s="194"/>
      <c r="O365" s="194"/>
      <c r="P365" s="194"/>
      <c r="Q365" s="194"/>
      <c r="R365" s="194"/>
      <c r="S365" s="194"/>
      <c r="T365" s="195"/>
      <c r="AT365" s="196" t="s">
        <v>356</v>
      </c>
      <c r="AU365" s="196" t="s">
        <v>77</v>
      </c>
      <c r="AV365" s="11" t="s">
        <v>79</v>
      </c>
      <c r="AW365" s="11" t="s">
        <v>33</v>
      </c>
      <c r="AX365" s="11" t="s">
        <v>70</v>
      </c>
      <c r="AY365" s="196" t="s">
        <v>287</v>
      </c>
    </row>
    <row r="366" spans="2:65" s="11" customFormat="1" ht="11" x14ac:dyDescent="0.15">
      <c r="B366" s="185"/>
      <c r="C366" s="186"/>
      <c r="D366" s="187" t="s">
        <v>356</v>
      </c>
      <c r="E366" s="188" t="s">
        <v>1</v>
      </c>
      <c r="F366" s="189" t="s">
        <v>676</v>
      </c>
      <c r="G366" s="186"/>
      <c r="H366" s="190">
        <v>1.38</v>
      </c>
      <c r="I366" s="191"/>
      <c r="J366" s="186"/>
      <c r="K366" s="186"/>
      <c r="L366" s="192"/>
      <c r="M366" s="193"/>
      <c r="N366" s="194"/>
      <c r="O366" s="194"/>
      <c r="P366" s="194"/>
      <c r="Q366" s="194"/>
      <c r="R366" s="194"/>
      <c r="S366" s="194"/>
      <c r="T366" s="195"/>
      <c r="AT366" s="196" t="s">
        <v>356</v>
      </c>
      <c r="AU366" s="196" t="s">
        <v>77</v>
      </c>
      <c r="AV366" s="11" t="s">
        <v>79</v>
      </c>
      <c r="AW366" s="11" t="s">
        <v>33</v>
      </c>
      <c r="AX366" s="11" t="s">
        <v>70</v>
      </c>
      <c r="AY366" s="196" t="s">
        <v>287</v>
      </c>
    </row>
    <row r="367" spans="2:65" s="12" customFormat="1" ht="11" x14ac:dyDescent="0.15">
      <c r="B367" s="197"/>
      <c r="C367" s="198"/>
      <c r="D367" s="187" t="s">
        <v>356</v>
      </c>
      <c r="E367" s="199" t="s">
        <v>1</v>
      </c>
      <c r="F367" s="200" t="s">
        <v>359</v>
      </c>
      <c r="G367" s="198"/>
      <c r="H367" s="201">
        <v>1.74</v>
      </c>
      <c r="I367" s="202"/>
      <c r="J367" s="198"/>
      <c r="K367" s="198"/>
      <c r="L367" s="203"/>
      <c r="M367" s="204"/>
      <c r="N367" s="205"/>
      <c r="O367" s="205"/>
      <c r="P367" s="205"/>
      <c r="Q367" s="205"/>
      <c r="R367" s="205"/>
      <c r="S367" s="205"/>
      <c r="T367" s="206"/>
      <c r="AT367" s="207" t="s">
        <v>356</v>
      </c>
      <c r="AU367" s="207" t="s">
        <v>77</v>
      </c>
      <c r="AV367" s="12" t="s">
        <v>99</v>
      </c>
      <c r="AW367" s="12" t="s">
        <v>33</v>
      </c>
      <c r="AX367" s="12" t="s">
        <v>77</v>
      </c>
      <c r="AY367" s="207" t="s">
        <v>287</v>
      </c>
    </row>
    <row r="368" spans="2:65" s="1" customFormat="1" ht="16.5" customHeight="1" x14ac:dyDescent="0.15">
      <c r="B368" s="33"/>
      <c r="C368" s="174" t="s">
        <v>677</v>
      </c>
      <c r="D368" s="174" t="s">
        <v>288</v>
      </c>
      <c r="E368" s="175" t="s">
        <v>678</v>
      </c>
      <c r="F368" s="176" t="s">
        <v>679</v>
      </c>
      <c r="G368" s="177" t="s">
        <v>291</v>
      </c>
      <c r="H368" s="178">
        <v>36.03</v>
      </c>
      <c r="I368" s="179"/>
      <c r="J368" s="178">
        <f>ROUND(I368*H368,2)</f>
        <v>0</v>
      </c>
      <c r="K368" s="176" t="s">
        <v>1</v>
      </c>
      <c r="L368" s="37"/>
      <c r="M368" s="180" t="s">
        <v>1</v>
      </c>
      <c r="N368" s="181" t="s">
        <v>41</v>
      </c>
      <c r="O368" s="59"/>
      <c r="P368" s="182">
        <f>O368*H368</f>
        <v>0</v>
      </c>
      <c r="Q368" s="182">
        <v>0</v>
      </c>
      <c r="R368" s="182">
        <f>Q368*H368</f>
        <v>0</v>
      </c>
      <c r="S368" s="182">
        <v>0</v>
      </c>
      <c r="T368" s="183">
        <f>S368*H368</f>
        <v>0</v>
      </c>
      <c r="AR368" s="16" t="s">
        <v>99</v>
      </c>
      <c r="AT368" s="16" t="s">
        <v>288</v>
      </c>
      <c r="AU368" s="16" t="s">
        <v>77</v>
      </c>
      <c r="AY368" s="16" t="s">
        <v>287</v>
      </c>
      <c r="BE368" s="184">
        <f>IF(N368="základní",J368,0)</f>
        <v>0</v>
      </c>
      <c r="BF368" s="184">
        <f>IF(N368="snížená",J368,0)</f>
        <v>0</v>
      </c>
      <c r="BG368" s="184">
        <f>IF(N368="zákl. přenesená",J368,0)</f>
        <v>0</v>
      </c>
      <c r="BH368" s="184">
        <f>IF(N368="sníž. přenesená",J368,0)</f>
        <v>0</v>
      </c>
      <c r="BI368" s="184">
        <f>IF(N368="nulová",J368,0)</f>
        <v>0</v>
      </c>
      <c r="BJ368" s="16" t="s">
        <v>77</v>
      </c>
      <c r="BK368" s="184">
        <f>ROUND(I368*H368,2)</f>
        <v>0</v>
      </c>
      <c r="BL368" s="16" t="s">
        <v>99</v>
      </c>
      <c r="BM368" s="16" t="s">
        <v>680</v>
      </c>
    </row>
    <row r="369" spans="2:65" s="11" customFormat="1" ht="11" x14ac:dyDescent="0.15">
      <c r="B369" s="185"/>
      <c r="C369" s="186"/>
      <c r="D369" s="187" t="s">
        <v>356</v>
      </c>
      <c r="E369" s="188" t="s">
        <v>1</v>
      </c>
      <c r="F369" s="189" t="s">
        <v>681</v>
      </c>
      <c r="G369" s="186"/>
      <c r="H369" s="190">
        <v>8.31</v>
      </c>
      <c r="I369" s="191"/>
      <c r="J369" s="186"/>
      <c r="K369" s="186"/>
      <c r="L369" s="192"/>
      <c r="M369" s="193"/>
      <c r="N369" s="194"/>
      <c r="O369" s="194"/>
      <c r="P369" s="194"/>
      <c r="Q369" s="194"/>
      <c r="R369" s="194"/>
      <c r="S369" s="194"/>
      <c r="T369" s="195"/>
      <c r="AT369" s="196" t="s">
        <v>356</v>
      </c>
      <c r="AU369" s="196" t="s">
        <v>77</v>
      </c>
      <c r="AV369" s="11" t="s">
        <v>79</v>
      </c>
      <c r="AW369" s="11" t="s">
        <v>33</v>
      </c>
      <c r="AX369" s="11" t="s">
        <v>70</v>
      </c>
      <c r="AY369" s="196" t="s">
        <v>287</v>
      </c>
    </row>
    <row r="370" spans="2:65" s="11" customFormat="1" ht="11" x14ac:dyDescent="0.15">
      <c r="B370" s="185"/>
      <c r="C370" s="186"/>
      <c r="D370" s="187" t="s">
        <v>356</v>
      </c>
      <c r="E370" s="188" t="s">
        <v>1</v>
      </c>
      <c r="F370" s="189" t="s">
        <v>682</v>
      </c>
      <c r="G370" s="186"/>
      <c r="H370" s="190">
        <v>27.72</v>
      </c>
      <c r="I370" s="191"/>
      <c r="J370" s="186"/>
      <c r="K370" s="186"/>
      <c r="L370" s="192"/>
      <c r="M370" s="193"/>
      <c r="N370" s="194"/>
      <c r="O370" s="194"/>
      <c r="P370" s="194"/>
      <c r="Q370" s="194"/>
      <c r="R370" s="194"/>
      <c r="S370" s="194"/>
      <c r="T370" s="195"/>
      <c r="AT370" s="196" t="s">
        <v>356</v>
      </c>
      <c r="AU370" s="196" t="s">
        <v>77</v>
      </c>
      <c r="AV370" s="11" t="s">
        <v>79</v>
      </c>
      <c r="AW370" s="11" t="s">
        <v>33</v>
      </c>
      <c r="AX370" s="11" t="s">
        <v>70</v>
      </c>
      <c r="AY370" s="196" t="s">
        <v>287</v>
      </c>
    </row>
    <row r="371" spans="2:65" s="12" customFormat="1" ht="11" x14ac:dyDescent="0.15">
      <c r="B371" s="197"/>
      <c r="C371" s="198"/>
      <c r="D371" s="187" t="s">
        <v>356</v>
      </c>
      <c r="E371" s="199" t="s">
        <v>1</v>
      </c>
      <c r="F371" s="200" t="s">
        <v>359</v>
      </c>
      <c r="G371" s="198"/>
      <c r="H371" s="201">
        <v>36.03</v>
      </c>
      <c r="I371" s="202"/>
      <c r="J371" s="198"/>
      <c r="K371" s="198"/>
      <c r="L371" s="203"/>
      <c r="M371" s="204"/>
      <c r="N371" s="205"/>
      <c r="O371" s="205"/>
      <c r="P371" s="205"/>
      <c r="Q371" s="205"/>
      <c r="R371" s="205"/>
      <c r="S371" s="205"/>
      <c r="T371" s="206"/>
      <c r="AT371" s="207" t="s">
        <v>356</v>
      </c>
      <c r="AU371" s="207" t="s">
        <v>77</v>
      </c>
      <c r="AV371" s="12" t="s">
        <v>99</v>
      </c>
      <c r="AW371" s="12" t="s">
        <v>33</v>
      </c>
      <c r="AX371" s="12" t="s">
        <v>77</v>
      </c>
      <c r="AY371" s="207" t="s">
        <v>287</v>
      </c>
    </row>
    <row r="372" spans="2:65" s="1" customFormat="1" ht="16.5" customHeight="1" x14ac:dyDescent="0.15">
      <c r="B372" s="33"/>
      <c r="C372" s="174" t="s">
        <v>484</v>
      </c>
      <c r="D372" s="174" t="s">
        <v>288</v>
      </c>
      <c r="E372" s="175" t="s">
        <v>683</v>
      </c>
      <c r="F372" s="176" t="s">
        <v>684</v>
      </c>
      <c r="G372" s="177" t="s">
        <v>291</v>
      </c>
      <c r="H372" s="178">
        <v>36.03</v>
      </c>
      <c r="I372" s="179"/>
      <c r="J372" s="178">
        <f>ROUND(I372*H372,2)</f>
        <v>0</v>
      </c>
      <c r="K372" s="176" t="s">
        <v>1</v>
      </c>
      <c r="L372" s="37"/>
      <c r="M372" s="180" t="s">
        <v>1</v>
      </c>
      <c r="N372" s="181" t="s">
        <v>41</v>
      </c>
      <c r="O372" s="59"/>
      <c r="P372" s="182">
        <f>O372*H372</f>
        <v>0</v>
      </c>
      <c r="Q372" s="182">
        <v>0</v>
      </c>
      <c r="R372" s="182">
        <f>Q372*H372</f>
        <v>0</v>
      </c>
      <c r="S372" s="182">
        <v>0</v>
      </c>
      <c r="T372" s="183">
        <f>S372*H372</f>
        <v>0</v>
      </c>
      <c r="AR372" s="16" t="s">
        <v>99</v>
      </c>
      <c r="AT372" s="16" t="s">
        <v>288</v>
      </c>
      <c r="AU372" s="16" t="s">
        <v>77</v>
      </c>
      <c r="AY372" s="16" t="s">
        <v>287</v>
      </c>
      <c r="BE372" s="184">
        <f>IF(N372="základní",J372,0)</f>
        <v>0</v>
      </c>
      <c r="BF372" s="184">
        <f>IF(N372="snížená",J372,0)</f>
        <v>0</v>
      </c>
      <c r="BG372" s="184">
        <f>IF(N372="zákl. přenesená",J372,0)</f>
        <v>0</v>
      </c>
      <c r="BH372" s="184">
        <f>IF(N372="sníž. přenesená",J372,0)</f>
        <v>0</v>
      </c>
      <c r="BI372" s="184">
        <f>IF(N372="nulová",J372,0)</f>
        <v>0</v>
      </c>
      <c r="BJ372" s="16" t="s">
        <v>77</v>
      </c>
      <c r="BK372" s="184">
        <f>ROUND(I372*H372,2)</f>
        <v>0</v>
      </c>
      <c r="BL372" s="16" t="s">
        <v>99</v>
      </c>
      <c r="BM372" s="16" t="s">
        <v>685</v>
      </c>
    </row>
    <row r="373" spans="2:65" s="1" customFormat="1" ht="16.5" customHeight="1" x14ac:dyDescent="0.15">
      <c r="B373" s="33"/>
      <c r="C373" s="174" t="s">
        <v>686</v>
      </c>
      <c r="D373" s="174" t="s">
        <v>288</v>
      </c>
      <c r="E373" s="175" t="s">
        <v>687</v>
      </c>
      <c r="F373" s="176" t="s">
        <v>688</v>
      </c>
      <c r="G373" s="177" t="s">
        <v>612</v>
      </c>
      <c r="H373" s="178">
        <v>3</v>
      </c>
      <c r="I373" s="179"/>
      <c r="J373" s="178">
        <f>ROUND(I373*H373,2)</f>
        <v>0</v>
      </c>
      <c r="K373" s="176" t="s">
        <v>1</v>
      </c>
      <c r="L373" s="37"/>
      <c r="M373" s="180" t="s">
        <v>1</v>
      </c>
      <c r="N373" s="181" t="s">
        <v>41</v>
      </c>
      <c r="O373" s="59"/>
      <c r="P373" s="182">
        <f>O373*H373</f>
        <v>0</v>
      </c>
      <c r="Q373" s="182">
        <v>0</v>
      </c>
      <c r="R373" s="182">
        <f>Q373*H373</f>
        <v>0</v>
      </c>
      <c r="S373" s="182">
        <v>0</v>
      </c>
      <c r="T373" s="183">
        <f>S373*H373</f>
        <v>0</v>
      </c>
      <c r="AR373" s="16" t="s">
        <v>99</v>
      </c>
      <c r="AT373" s="16" t="s">
        <v>288</v>
      </c>
      <c r="AU373" s="16" t="s">
        <v>77</v>
      </c>
      <c r="AY373" s="16" t="s">
        <v>287</v>
      </c>
      <c r="BE373" s="184">
        <f>IF(N373="základní",J373,0)</f>
        <v>0</v>
      </c>
      <c r="BF373" s="184">
        <f>IF(N373="snížená",J373,0)</f>
        <v>0</v>
      </c>
      <c r="BG373" s="184">
        <f>IF(N373="zákl. přenesená",J373,0)</f>
        <v>0</v>
      </c>
      <c r="BH373" s="184">
        <f>IF(N373="sníž. přenesená",J373,0)</f>
        <v>0</v>
      </c>
      <c r="BI373" s="184">
        <f>IF(N373="nulová",J373,0)</f>
        <v>0</v>
      </c>
      <c r="BJ373" s="16" t="s">
        <v>77</v>
      </c>
      <c r="BK373" s="184">
        <f>ROUND(I373*H373,2)</f>
        <v>0</v>
      </c>
      <c r="BL373" s="16" t="s">
        <v>99</v>
      </c>
      <c r="BM373" s="16" t="s">
        <v>689</v>
      </c>
    </row>
    <row r="374" spans="2:65" s="1" customFormat="1" ht="16.5" customHeight="1" x14ac:dyDescent="0.15">
      <c r="B374" s="33"/>
      <c r="C374" s="174" t="s">
        <v>491</v>
      </c>
      <c r="D374" s="174" t="s">
        <v>288</v>
      </c>
      <c r="E374" s="175" t="s">
        <v>690</v>
      </c>
      <c r="F374" s="176" t="s">
        <v>691</v>
      </c>
      <c r="G374" s="177" t="s">
        <v>308</v>
      </c>
      <c r="H374" s="178">
        <v>29.34</v>
      </c>
      <c r="I374" s="179"/>
      <c r="J374" s="178">
        <f>ROUND(I374*H374,2)</f>
        <v>0</v>
      </c>
      <c r="K374" s="176" t="s">
        <v>1</v>
      </c>
      <c r="L374" s="37"/>
      <c r="M374" s="180" t="s">
        <v>1</v>
      </c>
      <c r="N374" s="181" t="s">
        <v>41</v>
      </c>
      <c r="O374" s="59"/>
      <c r="P374" s="182">
        <f>O374*H374</f>
        <v>0</v>
      </c>
      <c r="Q374" s="182">
        <v>0</v>
      </c>
      <c r="R374" s="182">
        <f>Q374*H374</f>
        <v>0</v>
      </c>
      <c r="S374" s="182">
        <v>0</v>
      </c>
      <c r="T374" s="183">
        <f>S374*H374</f>
        <v>0</v>
      </c>
      <c r="AR374" s="16" t="s">
        <v>99</v>
      </c>
      <c r="AT374" s="16" t="s">
        <v>288</v>
      </c>
      <c r="AU374" s="16" t="s">
        <v>77</v>
      </c>
      <c r="AY374" s="16" t="s">
        <v>287</v>
      </c>
      <c r="BE374" s="184">
        <f>IF(N374="základní",J374,0)</f>
        <v>0</v>
      </c>
      <c r="BF374" s="184">
        <f>IF(N374="snížená",J374,0)</f>
        <v>0</v>
      </c>
      <c r="BG374" s="184">
        <f>IF(N374="zákl. přenesená",J374,0)</f>
        <v>0</v>
      </c>
      <c r="BH374" s="184">
        <f>IF(N374="sníž. přenesená",J374,0)</f>
        <v>0</v>
      </c>
      <c r="BI374" s="184">
        <f>IF(N374="nulová",J374,0)</f>
        <v>0</v>
      </c>
      <c r="BJ374" s="16" t="s">
        <v>77</v>
      </c>
      <c r="BK374" s="184">
        <f>ROUND(I374*H374,2)</f>
        <v>0</v>
      </c>
      <c r="BL374" s="16" t="s">
        <v>99</v>
      </c>
      <c r="BM374" s="16" t="s">
        <v>692</v>
      </c>
    </row>
    <row r="375" spans="2:65" s="11" customFormat="1" ht="11" x14ac:dyDescent="0.15">
      <c r="B375" s="185"/>
      <c r="C375" s="186"/>
      <c r="D375" s="187" t="s">
        <v>356</v>
      </c>
      <c r="E375" s="188" t="s">
        <v>1</v>
      </c>
      <c r="F375" s="189" t="s">
        <v>693</v>
      </c>
      <c r="G375" s="186"/>
      <c r="H375" s="190">
        <v>26.36</v>
      </c>
      <c r="I375" s="191"/>
      <c r="J375" s="186"/>
      <c r="K375" s="186"/>
      <c r="L375" s="192"/>
      <c r="M375" s="193"/>
      <c r="N375" s="194"/>
      <c r="O375" s="194"/>
      <c r="P375" s="194"/>
      <c r="Q375" s="194"/>
      <c r="R375" s="194"/>
      <c r="S375" s="194"/>
      <c r="T375" s="195"/>
      <c r="AT375" s="196" t="s">
        <v>356</v>
      </c>
      <c r="AU375" s="196" t="s">
        <v>77</v>
      </c>
      <c r="AV375" s="11" t="s">
        <v>79</v>
      </c>
      <c r="AW375" s="11" t="s">
        <v>33</v>
      </c>
      <c r="AX375" s="11" t="s">
        <v>70</v>
      </c>
      <c r="AY375" s="196" t="s">
        <v>287</v>
      </c>
    </row>
    <row r="376" spans="2:65" s="11" customFormat="1" ht="11" x14ac:dyDescent="0.15">
      <c r="B376" s="185"/>
      <c r="C376" s="186"/>
      <c r="D376" s="187" t="s">
        <v>356</v>
      </c>
      <c r="E376" s="188" t="s">
        <v>1</v>
      </c>
      <c r="F376" s="189" t="s">
        <v>694</v>
      </c>
      <c r="G376" s="186"/>
      <c r="H376" s="190">
        <v>2.98</v>
      </c>
      <c r="I376" s="191"/>
      <c r="J376" s="186"/>
      <c r="K376" s="186"/>
      <c r="L376" s="192"/>
      <c r="M376" s="193"/>
      <c r="N376" s="194"/>
      <c r="O376" s="194"/>
      <c r="P376" s="194"/>
      <c r="Q376" s="194"/>
      <c r="R376" s="194"/>
      <c r="S376" s="194"/>
      <c r="T376" s="195"/>
      <c r="AT376" s="196" t="s">
        <v>356</v>
      </c>
      <c r="AU376" s="196" t="s">
        <v>77</v>
      </c>
      <c r="AV376" s="11" t="s">
        <v>79</v>
      </c>
      <c r="AW376" s="11" t="s">
        <v>33</v>
      </c>
      <c r="AX376" s="11" t="s">
        <v>70</v>
      </c>
      <c r="AY376" s="196" t="s">
        <v>287</v>
      </c>
    </row>
    <row r="377" spans="2:65" s="12" customFormat="1" ht="11" x14ac:dyDescent="0.15">
      <c r="B377" s="197"/>
      <c r="C377" s="198"/>
      <c r="D377" s="187" t="s">
        <v>356</v>
      </c>
      <c r="E377" s="199" t="s">
        <v>1</v>
      </c>
      <c r="F377" s="200" t="s">
        <v>359</v>
      </c>
      <c r="G377" s="198"/>
      <c r="H377" s="201">
        <v>29.34</v>
      </c>
      <c r="I377" s="202"/>
      <c r="J377" s="198"/>
      <c r="K377" s="198"/>
      <c r="L377" s="203"/>
      <c r="M377" s="204"/>
      <c r="N377" s="205"/>
      <c r="O377" s="205"/>
      <c r="P377" s="205"/>
      <c r="Q377" s="205"/>
      <c r="R377" s="205"/>
      <c r="S377" s="205"/>
      <c r="T377" s="206"/>
      <c r="AT377" s="207" t="s">
        <v>356</v>
      </c>
      <c r="AU377" s="207" t="s">
        <v>77</v>
      </c>
      <c r="AV377" s="12" t="s">
        <v>99</v>
      </c>
      <c r="AW377" s="12" t="s">
        <v>33</v>
      </c>
      <c r="AX377" s="12" t="s">
        <v>77</v>
      </c>
      <c r="AY377" s="207" t="s">
        <v>287</v>
      </c>
    </row>
    <row r="378" spans="2:65" s="1" customFormat="1" ht="16.5" customHeight="1" x14ac:dyDescent="0.15">
      <c r="B378" s="33"/>
      <c r="C378" s="174" t="s">
        <v>695</v>
      </c>
      <c r="D378" s="174" t="s">
        <v>288</v>
      </c>
      <c r="E378" s="175" t="s">
        <v>696</v>
      </c>
      <c r="F378" s="176" t="s">
        <v>697</v>
      </c>
      <c r="G378" s="177" t="s">
        <v>308</v>
      </c>
      <c r="H378" s="178">
        <v>91.78</v>
      </c>
      <c r="I378" s="179"/>
      <c r="J378" s="178">
        <f>ROUND(I378*H378,2)</f>
        <v>0</v>
      </c>
      <c r="K378" s="176" t="s">
        <v>1</v>
      </c>
      <c r="L378" s="37"/>
      <c r="M378" s="180" t="s">
        <v>1</v>
      </c>
      <c r="N378" s="181" t="s">
        <v>41</v>
      </c>
      <c r="O378" s="59"/>
      <c r="P378" s="182">
        <f>O378*H378</f>
        <v>0</v>
      </c>
      <c r="Q378" s="182">
        <v>0</v>
      </c>
      <c r="R378" s="182">
        <f>Q378*H378</f>
        <v>0</v>
      </c>
      <c r="S378" s="182">
        <v>0</v>
      </c>
      <c r="T378" s="183">
        <f>S378*H378</f>
        <v>0</v>
      </c>
      <c r="AR378" s="16" t="s">
        <v>99</v>
      </c>
      <c r="AT378" s="16" t="s">
        <v>288</v>
      </c>
      <c r="AU378" s="16" t="s">
        <v>77</v>
      </c>
      <c r="AY378" s="16" t="s">
        <v>287</v>
      </c>
      <c r="BE378" s="184">
        <f>IF(N378="základní",J378,0)</f>
        <v>0</v>
      </c>
      <c r="BF378" s="184">
        <f>IF(N378="snížená",J378,0)</f>
        <v>0</v>
      </c>
      <c r="BG378" s="184">
        <f>IF(N378="zákl. přenesená",J378,0)</f>
        <v>0</v>
      </c>
      <c r="BH378" s="184">
        <f>IF(N378="sníž. přenesená",J378,0)</f>
        <v>0</v>
      </c>
      <c r="BI378" s="184">
        <f>IF(N378="nulová",J378,0)</f>
        <v>0</v>
      </c>
      <c r="BJ378" s="16" t="s">
        <v>77</v>
      </c>
      <c r="BK378" s="184">
        <f>ROUND(I378*H378,2)</f>
        <v>0</v>
      </c>
      <c r="BL378" s="16" t="s">
        <v>99</v>
      </c>
      <c r="BM378" s="16" t="s">
        <v>698</v>
      </c>
    </row>
    <row r="379" spans="2:65" s="11" customFormat="1" ht="11" x14ac:dyDescent="0.15">
      <c r="B379" s="185"/>
      <c r="C379" s="186"/>
      <c r="D379" s="187" t="s">
        <v>356</v>
      </c>
      <c r="E379" s="188" t="s">
        <v>1</v>
      </c>
      <c r="F379" s="189" t="s">
        <v>699</v>
      </c>
      <c r="G379" s="186"/>
      <c r="H379" s="190">
        <v>91.78</v>
      </c>
      <c r="I379" s="191"/>
      <c r="J379" s="186"/>
      <c r="K379" s="186"/>
      <c r="L379" s="192"/>
      <c r="M379" s="193"/>
      <c r="N379" s="194"/>
      <c r="O379" s="194"/>
      <c r="P379" s="194"/>
      <c r="Q379" s="194"/>
      <c r="R379" s="194"/>
      <c r="S379" s="194"/>
      <c r="T379" s="195"/>
      <c r="AT379" s="196" t="s">
        <v>356</v>
      </c>
      <c r="AU379" s="196" t="s">
        <v>77</v>
      </c>
      <c r="AV379" s="11" t="s">
        <v>79</v>
      </c>
      <c r="AW379" s="11" t="s">
        <v>33</v>
      </c>
      <c r="AX379" s="11" t="s">
        <v>70</v>
      </c>
      <c r="AY379" s="196" t="s">
        <v>287</v>
      </c>
    </row>
    <row r="380" spans="2:65" s="12" customFormat="1" ht="11" x14ac:dyDescent="0.15">
      <c r="B380" s="197"/>
      <c r="C380" s="198"/>
      <c r="D380" s="187" t="s">
        <v>356</v>
      </c>
      <c r="E380" s="199" t="s">
        <v>1</v>
      </c>
      <c r="F380" s="200" t="s">
        <v>359</v>
      </c>
      <c r="G380" s="198"/>
      <c r="H380" s="201">
        <v>91.78</v>
      </c>
      <c r="I380" s="202"/>
      <c r="J380" s="198"/>
      <c r="K380" s="198"/>
      <c r="L380" s="203"/>
      <c r="M380" s="204"/>
      <c r="N380" s="205"/>
      <c r="O380" s="205"/>
      <c r="P380" s="205"/>
      <c r="Q380" s="205"/>
      <c r="R380" s="205"/>
      <c r="S380" s="205"/>
      <c r="T380" s="206"/>
      <c r="AT380" s="207" t="s">
        <v>356</v>
      </c>
      <c r="AU380" s="207" t="s">
        <v>77</v>
      </c>
      <c r="AV380" s="12" t="s">
        <v>99</v>
      </c>
      <c r="AW380" s="12" t="s">
        <v>33</v>
      </c>
      <c r="AX380" s="12" t="s">
        <v>77</v>
      </c>
      <c r="AY380" s="207" t="s">
        <v>287</v>
      </c>
    </row>
    <row r="381" spans="2:65" s="1" customFormat="1" ht="16.5" customHeight="1" x14ac:dyDescent="0.15">
      <c r="B381" s="33"/>
      <c r="C381" s="174" t="s">
        <v>496</v>
      </c>
      <c r="D381" s="174" t="s">
        <v>288</v>
      </c>
      <c r="E381" s="175" t="s">
        <v>700</v>
      </c>
      <c r="F381" s="176" t="s">
        <v>701</v>
      </c>
      <c r="G381" s="177" t="s">
        <v>308</v>
      </c>
      <c r="H381" s="178">
        <v>5.36</v>
      </c>
      <c r="I381" s="179"/>
      <c r="J381" s="178">
        <f>ROUND(I381*H381,2)</f>
        <v>0</v>
      </c>
      <c r="K381" s="176" t="s">
        <v>1</v>
      </c>
      <c r="L381" s="37"/>
      <c r="M381" s="180" t="s">
        <v>1</v>
      </c>
      <c r="N381" s="181" t="s">
        <v>41</v>
      </c>
      <c r="O381" s="59"/>
      <c r="P381" s="182">
        <f>O381*H381</f>
        <v>0</v>
      </c>
      <c r="Q381" s="182">
        <v>0</v>
      </c>
      <c r="R381" s="182">
        <f>Q381*H381</f>
        <v>0</v>
      </c>
      <c r="S381" s="182">
        <v>0</v>
      </c>
      <c r="T381" s="183">
        <f>S381*H381</f>
        <v>0</v>
      </c>
      <c r="AR381" s="16" t="s">
        <v>99</v>
      </c>
      <c r="AT381" s="16" t="s">
        <v>288</v>
      </c>
      <c r="AU381" s="16" t="s">
        <v>77</v>
      </c>
      <c r="AY381" s="16" t="s">
        <v>287</v>
      </c>
      <c r="BE381" s="184">
        <f>IF(N381="základní",J381,0)</f>
        <v>0</v>
      </c>
      <c r="BF381" s="184">
        <f>IF(N381="snížená",J381,0)</f>
        <v>0</v>
      </c>
      <c r="BG381" s="184">
        <f>IF(N381="zákl. přenesená",J381,0)</f>
        <v>0</v>
      </c>
      <c r="BH381" s="184">
        <f>IF(N381="sníž. přenesená",J381,0)</f>
        <v>0</v>
      </c>
      <c r="BI381" s="184">
        <f>IF(N381="nulová",J381,0)</f>
        <v>0</v>
      </c>
      <c r="BJ381" s="16" t="s">
        <v>77</v>
      </c>
      <c r="BK381" s="184">
        <f>ROUND(I381*H381,2)</f>
        <v>0</v>
      </c>
      <c r="BL381" s="16" t="s">
        <v>99</v>
      </c>
      <c r="BM381" s="16" t="s">
        <v>702</v>
      </c>
    </row>
    <row r="382" spans="2:65" s="11" customFormat="1" ht="11" x14ac:dyDescent="0.15">
      <c r="B382" s="185"/>
      <c r="C382" s="186"/>
      <c r="D382" s="187" t="s">
        <v>356</v>
      </c>
      <c r="E382" s="188" t="s">
        <v>1</v>
      </c>
      <c r="F382" s="189" t="s">
        <v>625</v>
      </c>
      <c r="G382" s="186"/>
      <c r="H382" s="190">
        <v>5.36</v>
      </c>
      <c r="I382" s="191"/>
      <c r="J382" s="186"/>
      <c r="K382" s="186"/>
      <c r="L382" s="192"/>
      <c r="M382" s="193"/>
      <c r="N382" s="194"/>
      <c r="O382" s="194"/>
      <c r="P382" s="194"/>
      <c r="Q382" s="194"/>
      <c r="R382" s="194"/>
      <c r="S382" s="194"/>
      <c r="T382" s="195"/>
      <c r="AT382" s="196" t="s">
        <v>356</v>
      </c>
      <c r="AU382" s="196" t="s">
        <v>77</v>
      </c>
      <c r="AV382" s="11" t="s">
        <v>79</v>
      </c>
      <c r="AW382" s="11" t="s">
        <v>33</v>
      </c>
      <c r="AX382" s="11" t="s">
        <v>70</v>
      </c>
      <c r="AY382" s="196" t="s">
        <v>287</v>
      </c>
    </row>
    <row r="383" spans="2:65" s="12" customFormat="1" ht="11" x14ac:dyDescent="0.15">
      <c r="B383" s="197"/>
      <c r="C383" s="198"/>
      <c r="D383" s="187" t="s">
        <v>356</v>
      </c>
      <c r="E383" s="199" t="s">
        <v>1</v>
      </c>
      <c r="F383" s="200" t="s">
        <v>359</v>
      </c>
      <c r="G383" s="198"/>
      <c r="H383" s="201">
        <v>5.36</v>
      </c>
      <c r="I383" s="202"/>
      <c r="J383" s="198"/>
      <c r="K383" s="198"/>
      <c r="L383" s="203"/>
      <c r="M383" s="204"/>
      <c r="N383" s="205"/>
      <c r="O383" s="205"/>
      <c r="P383" s="205"/>
      <c r="Q383" s="205"/>
      <c r="R383" s="205"/>
      <c r="S383" s="205"/>
      <c r="T383" s="206"/>
      <c r="AT383" s="207" t="s">
        <v>356</v>
      </c>
      <c r="AU383" s="207" t="s">
        <v>77</v>
      </c>
      <c r="AV383" s="12" t="s">
        <v>99</v>
      </c>
      <c r="AW383" s="12" t="s">
        <v>33</v>
      </c>
      <c r="AX383" s="12" t="s">
        <v>77</v>
      </c>
      <c r="AY383" s="207" t="s">
        <v>287</v>
      </c>
    </row>
    <row r="384" spans="2:65" s="1" customFormat="1" ht="16.5" customHeight="1" x14ac:dyDescent="0.15">
      <c r="B384" s="33"/>
      <c r="C384" s="174" t="s">
        <v>703</v>
      </c>
      <c r="D384" s="174" t="s">
        <v>288</v>
      </c>
      <c r="E384" s="175" t="s">
        <v>704</v>
      </c>
      <c r="F384" s="176" t="s">
        <v>705</v>
      </c>
      <c r="G384" s="177" t="s">
        <v>612</v>
      </c>
      <c r="H384" s="178">
        <v>8</v>
      </c>
      <c r="I384" s="179"/>
      <c r="J384" s="178">
        <f>ROUND(I384*H384,2)</f>
        <v>0</v>
      </c>
      <c r="K384" s="176" t="s">
        <v>1</v>
      </c>
      <c r="L384" s="37"/>
      <c r="M384" s="180" t="s">
        <v>1</v>
      </c>
      <c r="N384" s="181" t="s">
        <v>41</v>
      </c>
      <c r="O384" s="59"/>
      <c r="P384" s="182">
        <f>O384*H384</f>
        <v>0</v>
      </c>
      <c r="Q384" s="182">
        <v>0</v>
      </c>
      <c r="R384" s="182">
        <f>Q384*H384</f>
        <v>0</v>
      </c>
      <c r="S384" s="182">
        <v>0</v>
      </c>
      <c r="T384" s="183">
        <f>S384*H384</f>
        <v>0</v>
      </c>
      <c r="AR384" s="16" t="s">
        <v>99</v>
      </c>
      <c r="AT384" s="16" t="s">
        <v>288</v>
      </c>
      <c r="AU384" s="16" t="s">
        <v>77</v>
      </c>
      <c r="AY384" s="16" t="s">
        <v>287</v>
      </c>
      <c r="BE384" s="184">
        <f>IF(N384="základní",J384,0)</f>
        <v>0</v>
      </c>
      <c r="BF384" s="184">
        <f>IF(N384="snížená",J384,0)</f>
        <v>0</v>
      </c>
      <c r="BG384" s="184">
        <f>IF(N384="zákl. přenesená",J384,0)</f>
        <v>0</v>
      </c>
      <c r="BH384" s="184">
        <f>IF(N384="sníž. přenesená",J384,0)</f>
        <v>0</v>
      </c>
      <c r="BI384" s="184">
        <f>IF(N384="nulová",J384,0)</f>
        <v>0</v>
      </c>
      <c r="BJ384" s="16" t="s">
        <v>77</v>
      </c>
      <c r="BK384" s="184">
        <f>ROUND(I384*H384,2)</f>
        <v>0</v>
      </c>
      <c r="BL384" s="16" t="s">
        <v>99</v>
      </c>
      <c r="BM384" s="16" t="s">
        <v>706</v>
      </c>
    </row>
    <row r="385" spans="2:65" s="1" customFormat="1" ht="16.5" customHeight="1" x14ac:dyDescent="0.15">
      <c r="B385" s="33"/>
      <c r="C385" s="174" t="s">
        <v>500</v>
      </c>
      <c r="D385" s="174" t="s">
        <v>288</v>
      </c>
      <c r="E385" s="175" t="s">
        <v>707</v>
      </c>
      <c r="F385" s="176" t="s">
        <v>708</v>
      </c>
      <c r="G385" s="177" t="s">
        <v>362</v>
      </c>
      <c r="H385" s="178">
        <v>15.32</v>
      </c>
      <c r="I385" s="179"/>
      <c r="J385" s="178">
        <f>ROUND(I385*H385,2)</f>
        <v>0</v>
      </c>
      <c r="K385" s="176" t="s">
        <v>1</v>
      </c>
      <c r="L385" s="37"/>
      <c r="M385" s="180" t="s">
        <v>1</v>
      </c>
      <c r="N385" s="181" t="s">
        <v>41</v>
      </c>
      <c r="O385" s="59"/>
      <c r="P385" s="182">
        <f>O385*H385</f>
        <v>0</v>
      </c>
      <c r="Q385" s="182">
        <v>0</v>
      </c>
      <c r="R385" s="182">
        <f>Q385*H385</f>
        <v>0</v>
      </c>
      <c r="S385" s="182">
        <v>0</v>
      </c>
      <c r="T385" s="183">
        <f>S385*H385</f>
        <v>0</v>
      </c>
      <c r="AR385" s="16" t="s">
        <v>99</v>
      </c>
      <c r="AT385" s="16" t="s">
        <v>288</v>
      </c>
      <c r="AU385" s="16" t="s">
        <v>77</v>
      </c>
      <c r="AY385" s="16" t="s">
        <v>287</v>
      </c>
      <c r="BE385" s="184">
        <f>IF(N385="základní",J385,0)</f>
        <v>0</v>
      </c>
      <c r="BF385" s="184">
        <f>IF(N385="snížená",J385,0)</f>
        <v>0</v>
      </c>
      <c r="BG385" s="184">
        <f>IF(N385="zákl. přenesená",J385,0)</f>
        <v>0</v>
      </c>
      <c r="BH385" s="184">
        <f>IF(N385="sníž. přenesená",J385,0)</f>
        <v>0</v>
      </c>
      <c r="BI385" s="184">
        <f>IF(N385="nulová",J385,0)</f>
        <v>0</v>
      </c>
      <c r="BJ385" s="16" t="s">
        <v>77</v>
      </c>
      <c r="BK385" s="184">
        <f>ROUND(I385*H385,2)</f>
        <v>0</v>
      </c>
      <c r="BL385" s="16" t="s">
        <v>99</v>
      </c>
      <c r="BM385" s="16" t="s">
        <v>709</v>
      </c>
    </row>
    <row r="386" spans="2:65" s="1" customFormat="1" ht="16.5" customHeight="1" x14ac:dyDescent="0.15">
      <c r="B386" s="33"/>
      <c r="C386" s="174" t="s">
        <v>710</v>
      </c>
      <c r="D386" s="174" t="s">
        <v>288</v>
      </c>
      <c r="E386" s="175" t="s">
        <v>711</v>
      </c>
      <c r="F386" s="176" t="s">
        <v>712</v>
      </c>
      <c r="G386" s="177" t="s">
        <v>362</v>
      </c>
      <c r="H386" s="178">
        <v>14.4</v>
      </c>
      <c r="I386" s="179"/>
      <c r="J386" s="178">
        <f>ROUND(I386*H386,2)</f>
        <v>0</v>
      </c>
      <c r="K386" s="176" t="s">
        <v>1</v>
      </c>
      <c r="L386" s="37"/>
      <c r="M386" s="180" t="s">
        <v>1</v>
      </c>
      <c r="N386" s="181" t="s">
        <v>41</v>
      </c>
      <c r="O386" s="59"/>
      <c r="P386" s="182">
        <f>O386*H386</f>
        <v>0</v>
      </c>
      <c r="Q386" s="182">
        <v>0</v>
      </c>
      <c r="R386" s="182">
        <f>Q386*H386</f>
        <v>0</v>
      </c>
      <c r="S386" s="182">
        <v>0</v>
      </c>
      <c r="T386" s="183">
        <f>S386*H386</f>
        <v>0</v>
      </c>
      <c r="AR386" s="16" t="s">
        <v>99</v>
      </c>
      <c r="AT386" s="16" t="s">
        <v>288</v>
      </c>
      <c r="AU386" s="16" t="s">
        <v>77</v>
      </c>
      <c r="AY386" s="16" t="s">
        <v>287</v>
      </c>
      <c r="BE386" s="184">
        <f>IF(N386="základní",J386,0)</f>
        <v>0</v>
      </c>
      <c r="BF386" s="184">
        <f>IF(N386="snížená",J386,0)</f>
        <v>0</v>
      </c>
      <c r="BG386" s="184">
        <f>IF(N386="zákl. přenesená",J386,0)</f>
        <v>0</v>
      </c>
      <c r="BH386" s="184">
        <f>IF(N386="sníž. přenesená",J386,0)</f>
        <v>0</v>
      </c>
      <c r="BI386" s="184">
        <f>IF(N386="nulová",J386,0)</f>
        <v>0</v>
      </c>
      <c r="BJ386" s="16" t="s">
        <v>77</v>
      </c>
      <c r="BK386" s="184">
        <f>ROUND(I386*H386,2)</f>
        <v>0</v>
      </c>
      <c r="BL386" s="16" t="s">
        <v>99</v>
      </c>
      <c r="BM386" s="16" t="s">
        <v>713</v>
      </c>
    </row>
    <row r="387" spans="2:65" s="1" customFormat="1" ht="16.5" customHeight="1" x14ac:dyDescent="0.15">
      <c r="B387" s="33"/>
      <c r="C387" s="174" t="s">
        <v>503</v>
      </c>
      <c r="D387" s="174" t="s">
        <v>288</v>
      </c>
      <c r="E387" s="175" t="s">
        <v>714</v>
      </c>
      <c r="F387" s="176" t="s">
        <v>715</v>
      </c>
      <c r="G387" s="177" t="s">
        <v>362</v>
      </c>
      <c r="H387" s="178">
        <v>9.5</v>
      </c>
      <c r="I387" s="179"/>
      <c r="J387" s="178">
        <f>ROUND(I387*H387,2)</f>
        <v>0</v>
      </c>
      <c r="K387" s="176" t="s">
        <v>1</v>
      </c>
      <c r="L387" s="37"/>
      <c r="M387" s="180" t="s">
        <v>1</v>
      </c>
      <c r="N387" s="181" t="s">
        <v>41</v>
      </c>
      <c r="O387" s="59"/>
      <c r="P387" s="182">
        <f>O387*H387</f>
        <v>0</v>
      </c>
      <c r="Q387" s="182">
        <v>0</v>
      </c>
      <c r="R387" s="182">
        <f>Q387*H387</f>
        <v>0</v>
      </c>
      <c r="S387" s="182">
        <v>0</v>
      </c>
      <c r="T387" s="183">
        <f>S387*H387</f>
        <v>0</v>
      </c>
      <c r="AR387" s="16" t="s">
        <v>99</v>
      </c>
      <c r="AT387" s="16" t="s">
        <v>288</v>
      </c>
      <c r="AU387" s="16" t="s">
        <v>77</v>
      </c>
      <c r="AY387" s="16" t="s">
        <v>287</v>
      </c>
      <c r="BE387" s="184">
        <f>IF(N387="základní",J387,0)</f>
        <v>0</v>
      </c>
      <c r="BF387" s="184">
        <f>IF(N387="snížená",J387,0)</f>
        <v>0</v>
      </c>
      <c r="BG387" s="184">
        <f>IF(N387="zákl. přenesená",J387,0)</f>
        <v>0</v>
      </c>
      <c r="BH387" s="184">
        <f>IF(N387="sníž. přenesená",J387,0)</f>
        <v>0</v>
      </c>
      <c r="BI387" s="184">
        <f>IF(N387="nulová",J387,0)</f>
        <v>0</v>
      </c>
      <c r="BJ387" s="16" t="s">
        <v>77</v>
      </c>
      <c r="BK387" s="184">
        <f>ROUND(I387*H387,2)</f>
        <v>0</v>
      </c>
      <c r="BL387" s="16" t="s">
        <v>99</v>
      </c>
      <c r="BM387" s="16" t="s">
        <v>716</v>
      </c>
    </row>
    <row r="388" spans="2:65" s="11" customFormat="1" ht="11" x14ac:dyDescent="0.15">
      <c r="B388" s="185"/>
      <c r="C388" s="186"/>
      <c r="D388" s="187" t="s">
        <v>356</v>
      </c>
      <c r="E388" s="188" t="s">
        <v>1</v>
      </c>
      <c r="F388" s="189" t="s">
        <v>717</v>
      </c>
      <c r="G388" s="186"/>
      <c r="H388" s="190">
        <v>9.5</v>
      </c>
      <c r="I388" s="191"/>
      <c r="J388" s="186"/>
      <c r="K388" s="186"/>
      <c r="L388" s="192"/>
      <c r="M388" s="193"/>
      <c r="N388" s="194"/>
      <c r="O388" s="194"/>
      <c r="P388" s="194"/>
      <c r="Q388" s="194"/>
      <c r="R388" s="194"/>
      <c r="S388" s="194"/>
      <c r="T388" s="195"/>
      <c r="AT388" s="196" t="s">
        <v>356</v>
      </c>
      <c r="AU388" s="196" t="s">
        <v>77</v>
      </c>
      <c r="AV388" s="11" t="s">
        <v>79</v>
      </c>
      <c r="AW388" s="11" t="s">
        <v>33</v>
      </c>
      <c r="AX388" s="11" t="s">
        <v>70</v>
      </c>
      <c r="AY388" s="196" t="s">
        <v>287</v>
      </c>
    </row>
    <row r="389" spans="2:65" s="12" customFormat="1" ht="11" x14ac:dyDescent="0.15">
      <c r="B389" s="197"/>
      <c r="C389" s="198"/>
      <c r="D389" s="187" t="s">
        <v>356</v>
      </c>
      <c r="E389" s="199" t="s">
        <v>1</v>
      </c>
      <c r="F389" s="200" t="s">
        <v>359</v>
      </c>
      <c r="G389" s="198"/>
      <c r="H389" s="201">
        <v>9.5</v>
      </c>
      <c r="I389" s="202"/>
      <c r="J389" s="198"/>
      <c r="K389" s="198"/>
      <c r="L389" s="203"/>
      <c r="M389" s="204"/>
      <c r="N389" s="205"/>
      <c r="O389" s="205"/>
      <c r="P389" s="205"/>
      <c r="Q389" s="205"/>
      <c r="R389" s="205"/>
      <c r="S389" s="205"/>
      <c r="T389" s="206"/>
      <c r="AT389" s="207" t="s">
        <v>356</v>
      </c>
      <c r="AU389" s="207" t="s">
        <v>77</v>
      </c>
      <c r="AV389" s="12" t="s">
        <v>99</v>
      </c>
      <c r="AW389" s="12" t="s">
        <v>33</v>
      </c>
      <c r="AX389" s="12" t="s">
        <v>77</v>
      </c>
      <c r="AY389" s="207" t="s">
        <v>287</v>
      </c>
    </row>
    <row r="390" spans="2:65" s="1" customFormat="1" ht="16.5" customHeight="1" x14ac:dyDescent="0.15">
      <c r="B390" s="33"/>
      <c r="C390" s="174" t="s">
        <v>718</v>
      </c>
      <c r="D390" s="174" t="s">
        <v>288</v>
      </c>
      <c r="E390" s="175" t="s">
        <v>719</v>
      </c>
      <c r="F390" s="176" t="s">
        <v>720</v>
      </c>
      <c r="G390" s="177" t="s">
        <v>612</v>
      </c>
      <c r="H390" s="178">
        <v>3</v>
      </c>
      <c r="I390" s="179"/>
      <c r="J390" s="178">
        <f>ROUND(I390*H390,2)</f>
        <v>0</v>
      </c>
      <c r="K390" s="176" t="s">
        <v>1</v>
      </c>
      <c r="L390" s="37"/>
      <c r="M390" s="180" t="s">
        <v>1</v>
      </c>
      <c r="N390" s="181" t="s">
        <v>41</v>
      </c>
      <c r="O390" s="59"/>
      <c r="P390" s="182">
        <f>O390*H390</f>
        <v>0</v>
      </c>
      <c r="Q390" s="182">
        <v>0</v>
      </c>
      <c r="R390" s="182">
        <f>Q390*H390</f>
        <v>0</v>
      </c>
      <c r="S390" s="182">
        <v>0</v>
      </c>
      <c r="T390" s="183">
        <f>S390*H390</f>
        <v>0</v>
      </c>
      <c r="AR390" s="16" t="s">
        <v>99</v>
      </c>
      <c r="AT390" s="16" t="s">
        <v>288</v>
      </c>
      <c r="AU390" s="16" t="s">
        <v>77</v>
      </c>
      <c r="AY390" s="16" t="s">
        <v>287</v>
      </c>
      <c r="BE390" s="184">
        <f>IF(N390="základní",J390,0)</f>
        <v>0</v>
      </c>
      <c r="BF390" s="184">
        <f>IF(N390="snížená",J390,0)</f>
        <v>0</v>
      </c>
      <c r="BG390" s="184">
        <f>IF(N390="zákl. přenesená",J390,0)</f>
        <v>0</v>
      </c>
      <c r="BH390" s="184">
        <f>IF(N390="sníž. přenesená",J390,0)</f>
        <v>0</v>
      </c>
      <c r="BI390" s="184">
        <f>IF(N390="nulová",J390,0)</f>
        <v>0</v>
      </c>
      <c r="BJ390" s="16" t="s">
        <v>77</v>
      </c>
      <c r="BK390" s="184">
        <f>ROUND(I390*H390,2)</f>
        <v>0</v>
      </c>
      <c r="BL390" s="16" t="s">
        <v>99</v>
      </c>
      <c r="BM390" s="16" t="s">
        <v>721</v>
      </c>
    </row>
    <row r="391" spans="2:65" s="1" customFormat="1" ht="16.5" customHeight="1" x14ac:dyDescent="0.15">
      <c r="B391" s="33"/>
      <c r="C391" s="174" t="s">
        <v>509</v>
      </c>
      <c r="D391" s="174" t="s">
        <v>288</v>
      </c>
      <c r="E391" s="175" t="s">
        <v>722</v>
      </c>
      <c r="F391" s="176" t="s">
        <v>723</v>
      </c>
      <c r="G391" s="177" t="s">
        <v>308</v>
      </c>
      <c r="H391" s="178">
        <v>10.78</v>
      </c>
      <c r="I391" s="179"/>
      <c r="J391" s="178">
        <f>ROUND(I391*H391,2)</f>
        <v>0</v>
      </c>
      <c r="K391" s="176" t="s">
        <v>1</v>
      </c>
      <c r="L391" s="37"/>
      <c r="M391" s="180" t="s">
        <v>1</v>
      </c>
      <c r="N391" s="181" t="s">
        <v>41</v>
      </c>
      <c r="O391" s="59"/>
      <c r="P391" s="182">
        <f>O391*H391</f>
        <v>0</v>
      </c>
      <c r="Q391" s="182">
        <v>0</v>
      </c>
      <c r="R391" s="182">
        <f>Q391*H391</f>
        <v>0</v>
      </c>
      <c r="S391" s="182">
        <v>0</v>
      </c>
      <c r="T391" s="183">
        <f>S391*H391</f>
        <v>0</v>
      </c>
      <c r="AR391" s="16" t="s">
        <v>99</v>
      </c>
      <c r="AT391" s="16" t="s">
        <v>288</v>
      </c>
      <c r="AU391" s="16" t="s">
        <v>77</v>
      </c>
      <c r="AY391" s="16" t="s">
        <v>287</v>
      </c>
      <c r="BE391" s="184">
        <f>IF(N391="základní",J391,0)</f>
        <v>0</v>
      </c>
      <c r="BF391" s="184">
        <f>IF(N391="snížená",J391,0)</f>
        <v>0</v>
      </c>
      <c r="BG391" s="184">
        <f>IF(N391="zákl. přenesená",J391,0)</f>
        <v>0</v>
      </c>
      <c r="BH391" s="184">
        <f>IF(N391="sníž. přenesená",J391,0)</f>
        <v>0</v>
      </c>
      <c r="BI391" s="184">
        <f>IF(N391="nulová",J391,0)</f>
        <v>0</v>
      </c>
      <c r="BJ391" s="16" t="s">
        <v>77</v>
      </c>
      <c r="BK391" s="184">
        <f>ROUND(I391*H391,2)</f>
        <v>0</v>
      </c>
      <c r="BL391" s="16" t="s">
        <v>99</v>
      </c>
      <c r="BM391" s="16" t="s">
        <v>724</v>
      </c>
    </row>
    <row r="392" spans="2:65" s="11" customFormat="1" ht="11" x14ac:dyDescent="0.15">
      <c r="B392" s="185"/>
      <c r="C392" s="186"/>
      <c r="D392" s="187" t="s">
        <v>356</v>
      </c>
      <c r="E392" s="188" t="s">
        <v>1</v>
      </c>
      <c r="F392" s="189" t="s">
        <v>725</v>
      </c>
      <c r="G392" s="186"/>
      <c r="H392" s="190">
        <v>2.42</v>
      </c>
      <c r="I392" s="191"/>
      <c r="J392" s="186"/>
      <c r="K392" s="186"/>
      <c r="L392" s="192"/>
      <c r="M392" s="193"/>
      <c r="N392" s="194"/>
      <c r="O392" s="194"/>
      <c r="P392" s="194"/>
      <c r="Q392" s="194"/>
      <c r="R392" s="194"/>
      <c r="S392" s="194"/>
      <c r="T392" s="195"/>
      <c r="AT392" s="196" t="s">
        <v>356</v>
      </c>
      <c r="AU392" s="196" t="s">
        <v>77</v>
      </c>
      <c r="AV392" s="11" t="s">
        <v>79</v>
      </c>
      <c r="AW392" s="11" t="s">
        <v>33</v>
      </c>
      <c r="AX392" s="11" t="s">
        <v>70</v>
      </c>
      <c r="AY392" s="196" t="s">
        <v>287</v>
      </c>
    </row>
    <row r="393" spans="2:65" s="11" customFormat="1" ht="11" x14ac:dyDescent="0.15">
      <c r="B393" s="185"/>
      <c r="C393" s="186"/>
      <c r="D393" s="187" t="s">
        <v>356</v>
      </c>
      <c r="E393" s="188" t="s">
        <v>1</v>
      </c>
      <c r="F393" s="189" t="s">
        <v>726</v>
      </c>
      <c r="G393" s="186"/>
      <c r="H393" s="190">
        <v>8.36</v>
      </c>
      <c r="I393" s="191"/>
      <c r="J393" s="186"/>
      <c r="K393" s="186"/>
      <c r="L393" s="192"/>
      <c r="M393" s="193"/>
      <c r="N393" s="194"/>
      <c r="O393" s="194"/>
      <c r="P393" s="194"/>
      <c r="Q393" s="194"/>
      <c r="R393" s="194"/>
      <c r="S393" s="194"/>
      <c r="T393" s="195"/>
      <c r="AT393" s="196" t="s">
        <v>356</v>
      </c>
      <c r="AU393" s="196" t="s">
        <v>77</v>
      </c>
      <c r="AV393" s="11" t="s">
        <v>79</v>
      </c>
      <c r="AW393" s="11" t="s">
        <v>33</v>
      </c>
      <c r="AX393" s="11" t="s">
        <v>70</v>
      </c>
      <c r="AY393" s="196" t="s">
        <v>287</v>
      </c>
    </row>
    <row r="394" spans="2:65" s="12" customFormat="1" ht="11" x14ac:dyDescent="0.15">
      <c r="B394" s="197"/>
      <c r="C394" s="198"/>
      <c r="D394" s="187" t="s">
        <v>356</v>
      </c>
      <c r="E394" s="199" t="s">
        <v>1</v>
      </c>
      <c r="F394" s="200" t="s">
        <v>359</v>
      </c>
      <c r="G394" s="198"/>
      <c r="H394" s="201">
        <v>10.78</v>
      </c>
      <c r="I394" s="202"/>
      <c r="J394" s="198"/>
      <c r="K394" s="198"/>
      <c r="L394" s="203"/>
      <c r="M394" s="204"/>
      <c r="N394" s="205"/>
      <c r="O394" s="205"/>
      <c r="P394" s="205"/>
      <c r="Q394" s="205"/>
      <c r="R394" s="205"/>
      <c r="S394" s="205"/>
      <c r="T394" s="206"/>
      <c r="AT394" s="207" t="s">
        <v>356</v>
      </c>
      <c r="AU394" s="207" t="s">
        <v>77</v>
      </c>
      <c r="AV394" s="12" t="s">
        <v>99</v>
      </c>
      <c r="AW394" s="12" t="s">
        <v>33</v>
      </c>
      <c r="AX394" s="12" t="s">
        <v>77</v>
      </c>
      <c r="AY394" s="207" t="s">
        <v>287</v>
      </c>
    </row>
    <row r="395" spans="2:65" s="10" customFormat="1" ht="26" customHeight="1" x14ac:dyDescent="0.2">
      <c r="B395" s="160"/>
      <c r="C395" s="161"/>
      <c r="D395" s="162" t="s">
        <v>69</v>
      </c>
      <c r="E395" s="163" t="s">
        <v>592</v>
      </c>
      <c r="F395" s="163" t="s">
        <v>727</v>
      </c>
      <c r="G395" s="161"/>
      <c r="H395" s="161"/>
      <c r="I395" s="164"/>
      <c r="J395" s="165">
        <f>BK395</f>
        <v>0</v>
      </c>
      <c r="K395" s="161"/>
      <c r="L395" s="166"/>
      <c r="M395" s="167"/>
      <c r="N395" s="168"/>
      <c r="O395" s="168"/>
      <c r="P395" s="169">
        <f>SUM(P396:P421)</f>
        <v>0</v>
      </c>
      <c r="Q395" s="168"/>
      <c r="R395" s="169">
        <f>SUM(R396:R421)</f>
        <v>0</v>
      </c>
      <c r="S395" s="168"/>
      <c r="T395" s="170">
        <f>SUM(T396:T421)</f>
        <v>0</v>
      </c>
      <c r="AR395" s="171" t="s">
        <v>77</v>
      </c>
      <c r="AT395" s="172" t="s">
        <v>69</v>
      </c>
      <c r="AU395" s="172" t="s">
        <v>70</v>
      </c>
      <c r="AY395" s="171" t="s">
        <v>287</v>
      </c>
      <c r="BK395" s="173">
        <f>SUM(BK396:BK421)</f>
        <v>0</v>
      </c>
    </row>
    <row r="396" spans="2:65" s="1" customFormat="1" ht="16.5" customHeight="1" x14ac:dyDescent="0.15">
      <c r="B396" s="33"/>
      <c r="C396" s="174" t="s">
        <v>728</v>
      </c>
      <c r="D396" s="174" t="s">
        <v>288</v>
      </c>
      <c r="E396" s="175" t="s">
        <v>729</v>
      </c>
      <c r="F396" s="176" t="s">
        <v>730</v>
      </c>
      <c r="G396" s="177" t="s">
        <v>291</v>
      </c>
      <c r="H396" s="178">
        <v>52.02</v>
      </c>
      <c r="I396" s="179"/>
      <c r="J396" s="178">
        <f>ROUND(I396*H396,2)</f>
        <v>0</v>
      </c>
      <c r="K396" s="176" t="s">
        <v>1</v>
      </c>
      <c r="L396" s="37"/>
      <c r="M396" s="180" t="s">
        <v>1</v>
      </c>
      <c r="N396" s="181" t="s">
        <v>41</v>
      </c>
      <c r="O396" s="59"/>
      <c r="P396" s="182">
        <f>O396*H396</f>
        <v>0</v>
      </c>
      <c r="Q396" s="182">
        <v>0</v>
      </c>
      <c r="R396" s="182">
        <f>Q396*H396</f>
        <v>0</v>
      </c>
      <c r="S396" s="182">
        <v>0</v>
      </c>
      <c r="T396" s="183">
        <f>S396*H396</f>
        <v>0</v>
      </c>
      <c r="AR396" s="16" t="s">
        <v>99</v>
      </c>
      <c r="AT396" s="16" t="s">
        <v>288</v>
      </c>
      <c r="AU396" s="16" t="s">
        <v>77</v>
      </c>
      <c r="AY396" s="16" t="s">
        <v>287</v>
      </c>
      <c r="BE396" s="184">
        <f>IF(N396="základní",J396,0)</f>
        <v>0</v>
      </c>
      <c r="BF396" s="184">
        <f>IF(N396="snížená",J396,0)</f>
        <v>0</v>
      </c>
      <c r="BG396" s="184">
        <f>IF(N396="zákl. přenesená",J396,0)</f>
        <v>0</v>
      </c>
      <c r="BH396" s="184">
        <f>IF(N396="sníž. přenesená",J396,0)</f>
        <v>0</v>
      </c>
      <c r="BI396" s="184">
        <f>IF(N396="nulová",J396,0)</f>
        <v>0</v>
      </c>
      <c r="BJ396" s="16" t="s">
        <v>77</v>
      </c>
      <c r="BK396" s="184">
        <f>ROUND(I396*H396,2)</f>
        <v>0</v>
      </c>
      <c r="BL396" s="16" t="s">
        <v>99</v>
      </c>
      <c r="BM396" s="16" t="s">
        <v>731</v>
      </c>
    </row>
    <row r="397" spans="2:65" s="11" customFormat="1" ht="11" x14ac:dyDescent="0.15">
      <c r="B397" s="185"/>
      <c r="C397" s="186"/>
      <c r="D397" s="187" t="s">
        <v>356</v>
      </c>
      <c r="E397" s="188" t="s">
        <v>1</v>
      </c>
      <c r="F397" s="189" t="s">
        <v>732</v>
      </c>
      <c r="G397" s="186"/>
      <c r="H397" s="190">
        <v>52.02</v>
      </c>
      <c r="I397" s="191"/>
      <c r="J397" s="186"/>
      <c r="K397" s="186"/>
      <c r="L397" s="192"/>
      <c r="M397" s="193"/>
      <c r="N397" s="194"/>
      <c r="O397" s="194"/>
      <c r="P397" s="194"/>
      <c r="Q397" s="194"/>
      <c r="R397" s="194"/>
      <c r="S397" s="194"/>
      <c r="T397" s="195"/>
      <c r="AT397" s="196" t="s">
        <v>356</v>
      </c>
      <c r="AU397" s="196" t="s">
        <v>77</v>
      </c>
      <c r="AV397" s="11" t="s">
        <v>79</v>
      </c>
      <c r="AW397" s="11" t="s">
        <v>33</v>
      </c>
      <c r="AX397" s="11" t="s">
        <v>70</v>
      </c>
      <c r="AY397" s="196" t="s">
        <v>287</v>
      </c>
    </row>
    <row r="398" spans="2:65" s="12" customFormat="1" ht="11" x14ac:dyDescent="0.15">
      <c r="B398" s="197"/>
      <c r="C398" s="198"/>
      <c r="D398" s="187" t="s">
        <v>356</v>
      </c>
      <c r="E398" s="199" t="s">
        <v>1</v>
      </c>
      <c r="F398" s="200" t="s">
        <v>359</v>
      </c>
      <c r="G398" s="198"/>
      <c r="H398" s="201">
        <v>52.02</v>
      </c>
      <c r="I398" s="202"/>
      <c r="J398" s="198"/>
      <c r="K398" s="198"/>
      <c r="L398" s="203"/>
      <c r="M398" s="204"/>
      <c r="N398" s="205"/>
      <c r="O398" s="205"/>
      <c r="P398" s="205"/>
      <c r="Q398" s="205"/>
      <c r="R398" s="205"/>
      <c r="S398" s="205"/>
      <c r="T398" s="206"/>
      <c r="AT398" s="207" t="s">
        <v>356</v>
      </c>
      <c r="AU398" s="207" t="s">
        <v>77</v>
      </c>
      <c r="AV398" s="12" t="s">
        <v>99</v>
      </c>
      <c r="AW398" s="12" t="s">
        <v>33</v>
      </c>
      <c r="AX398" s="12" t="s">
        <v>77</v>
      </c>
      <c r="AY398" s="207" t="s">
        <v>287</v>
      </c>
    </row>
    <row r="399" spans="2:65" s="1" customFormat="1" ht="16.5" customHeight="1" x14ac:dyDescent="0.15">
      <c r="B399" s="33"/>
      <c r="C399" s="174" t="s">
        <v>513</v>
      </c>
      <c r="D399" s="174" t="s">
        <v>288</v>
      </c>
      <c r="E399" s="175" t="s">
        <v>733</v>
      </c>
      <c r="F399" s="176" t="s">
        <v>734</v>
      </c>
      <c r="G399" s="177" t="s">
        <v>291</v>
      </c>
      <c r="H399" s="178">
        <v>108.85</v>
      </c>
      <c r="I399" s="179"/>
      <c r="J399" s="178">
        <f>ROUND(I399*H399,2)</f>
        <v>0</v>
      </c>
      <c r="K399" s="176" t="s">
        <v>1</v>
      </c>
      <c r="L399" s="37"/>
      <c r="M399" s="180" t="s">
        <v>1</v>
      </c>
      <c r="N399" s="181" t="s">
        <v>41</v>
      </c>
      <c r="O399" s="59"/>
      <c r="P399" s="182">
        <f>O399*H399</f>
        <v>0</v>
      </c>
      <c r="Q399" s="182">
        <v>0</v>
      </c>
      <c r="R399" s="182">
        <f>Q399*H399</f>
        <v>0</v>
      </c>
      <c r="S399" s="182">
        <v>0</v>
      </c>
      <c r="T399" s="183">
        <f>S399*H399</f>
        <v>0</v>
      </c>
      <c r="AR399" s="16" t="s">
        <v>99</v>
      </c>
      <c r="AT399" s="16" t="s">
        <v>288</v>
      </c>
      <c r="AU399" s="16" t="s">
        <v>77</v>
      </c>
      <c r="AY399" s="16" t="s">
        <v>287</v>
      </c>
      <c r="BE399" s="184">
        <f>IF(N399="základní",J399,0)</f>
        <v>0</v>
      </c>
      <c r="BF399" s="184">
        <f>IF(N399="snížená",J399,0)</f>
        <v>0</v>
      </c>
      <c r="BG399" s="184">
        <f>IF(N399="zákl. přenesená",J399,0)</f>
        <v>0</v>
      </c>
      <c r="BH399" s="184">
        <f>IF(N399="sníž. přenesená",J399,0)</f>
        <v>0</v>
      </c>
      <c r="BI399" s="184">
        <f>IF(N399="nulová",J399,0)</f>
        <v>0</v>
      </c>
      <c r="BJ399" s="16" t="s">
        <v>77</v>
      </c>
      <c r="BK399" s="184">
        <f>ROUND(I399*H399,2)</f>
        <v>0</v>
      </c>
      <c r="BL399" s="16" t="s">
        <v>99</v>
      </c>
      <c r="BM399" s="16" t="s">
        <v>735</v>
      </c>
    </row>
    <row r="400" spans="2:65" s="11" customFormat="1" ht="11" x14ac:dyDescent="0.15">
      <c r="B400" s="185"/>
      <c r="C400" s="186"/>
      <c r="D400" s="187" t="s">
        <v>356</v>
      </c>
      <c r="E400" s="188" t="s">
        <v>1</v>
      </c>
      <c r="F400" s="189" t="s">
        <v>736</v>
      </c>
      <c r="G400" s="186"/>
      <c r="H400" s="190">
        <v>23.72</v>
      </c>
      <c r="I400" s="191"/>
      <c r="J400" s="186"/>
      <c r="K400" s="186"/>
      <c r="L400" s="192"/>
      <c r="M400" s="193"/>
      <c r="N400" s="194"/>
      <c r="O400" s="194"/>
      <c r="P400" s="194"/>
      <c r="Q400" s="194"/>
      <c r="R400" s="194"/>
      <c r="S400" s="194"/>
      <c r="T400" s="195"/>
      <c r="AT400" s="196" t="s">
        <v>356</v>
      </c>
      <c r="AU400" s="196" t="s">
        <v>77</v>
      </c>
      <c r="AV400" s="11" t="s">
        <v>79</v>
      </c>
      <c r="AW400" s="11" t="s">
        <v>33</v>
      </c>
      <c r="AX400" s="11" t="s">
        <v>70</v>
      </c>
      <c r="AY400" s="196" t="s">
        <v>287</v>
      </c>
    </row>
    <row r="401" spans="2:65" s="11" customFormat="1" ht="11" x14ac:dyDescent="0.15">
      <c r="B401" s="185"/>
      <c r="C401" s="186"/>
      <c r="D401" s="187" t="s">
        <v>356</v>
      </c>
      <c r="E401" s="188" t="s">
        <v>1</v>
      </c>
      <c r="F401" s="189" t="s">
        <v>737</v>
      </c>
      <c r="G401" s="186"/>
      <c r="H401" s="190">
        <v>9.23</v>
      </c>
      <c r="I401" s="191"/>
      <c r="J401" s="186"/>
      <c r="K401" s="186"/>
      <c r="L401" s="192"/>
      <c r="M401" s="193"/>
      <c r="N401" s="194"/>
      <c r="O401" s="194"/>
      <c r="P401" s="194"/>
      <c r="Q401" s="194"/>
      <c r="R401" s="194"/>
      <c r="S401" s="194"/>
      <c r="T401" s="195"/>
      <c r="AT401" s="196" t="s">
        <v>356</v>
      </c>
      <c r="AU401" s="196" t="s">
        <v>77</v>
      </c>
      <c r="AV401" s="11" t="s">
        <v>79</v>
      </c>
      <c r="AW401" s="11" t="s">
        <v>33</v>
      </c>
      <c r="AX401" s="11" t="s">
        <v>70</v>
      </c>
      <c r="AY401" s="196" t="s">
        <v>287</v>
      </c>
    </row>
    <row r="402" spans="2:65" s="11" customFormat="1" ht="11" x14ac:dyDescent="0.15">
      <c r="B402" s="185"/>
      <c r="C402" s="186"/>
      <c r="D402" s="187" t="s">
        <v>356</v>
      </c>
      <c r="E402" s="188" t="s">
        <v>1</v>
      </c>
      <c r="F402" s="189" t="s">
        <v>738</v>
      </c>
      <c r="G402" s="186"/>
      <c r="H402" s="190">
        <v>4.4800000000000004</v>
      </c>
      <c r="I402" s="191"/>
      <c r="J402" s="186"/>
      <c r="K402" s="186"/>
      <c r="L402" s="192"/>
      <c r="M402" s="193"/>
      <c r="N402" s="194"/>
      <c r="O402" s="194"/>
      <c r="P402" s="194"/>
      <c r="Q402" s="194"/>
      <c r="R402" s="194"/>
      <c r="S402" s="194"/>
      <c r="T402" s="195"/>
      <c r="AT402" s="196" t="s">
        <v>356</v>
      </c>
      <c r="AU402" s="196" t="s">
        <v>77</v>
      </c>
      <c r="AV402" s="11" t="s">
        <v>79</v>
      </c>
      <c r="AW402" s="11" t="s">
        <v>33</v>
      </c>
      <c r="AX402" s="11" t="s">
        <v>70</v>
      </c>
      <c r="AY402" s="196" t="s">
        <v>287</v>
      </c>
    </row>
    <row r="403" spans="2:65" s="11" customFormat="1" ht="11" x14ac:dyDescent="0.15">
      <c r="B403" s="185"/>
      <c r="C403" s="186"/>
      <c r="D403" s="187" t="s">
        <v>356</v>
      </c>
      <c r="E403" s="188" t="s">
        <v>1</v>
      </c>
      <c r="F403" s="189" t="s">
        <v>739</v>
      </c>
      <c r="G403" s="186"/>
      <c r="H403" s="190">
        <v>8.92</v>
      </c>
      <c r="I403" s="191"/>
      <c r="J403" s="186"/>
      <c r="K403" s="186"/>
      <c r="L403" s="192"/>
      <c r="M403" s="193"/>
      <c r="N403" s="194"/>
      <c r="O403" s="194"/>
      <c r="P403" s="194"/>
      <c r="Q403" s="194"/>
      <c r="R403" s="194"/>
      <c r="S403" s="194"/>
      <c r="T403" s="195"/>
      <c r="AT403" s="196" t="s">
        <v>356</v>
      </c>
      <c r="AU403" s="196" t="s">
        <v>77</v>
      </c>
      <c r="AV403" s="11" t="s">
        <v>79</v>
      </c>
      <c r="AW403" s="11" t="s">
        <v>33</v>
      </c>
      <c r="AX403" s="11" t="s">
        <v>70</v>
      </c>
      <c r="AY403" s="196" t="s">
        <v>287</v>
      </c>
    </row>
    <row r="404" spans="2:65" s="11" customFormat="1" ht="11" x14ac:dyDescent="0.15">
      <c r="B404" s="185"/>
      <c r="C404" s="186"/>
      <c r="D404" s="187" t="s">
        <v>356</v>
      </c>
      <c r="E404" s="188" t="s">
        <v>1</v>
      </c>
      <c r="F404" s="189" t="s">
        <v>740</v>
      </c>
      <c r="G404" s="186"/>
      <c r="H404" s="190">
        <v>71.33</v>
      </c>
      <c r="I404" s="191"/>
      <c r="J404" s="186"/>
      <c r="K404" s="186"/>
      <c r="L404" s="192"/>
      <c r="M404" s="193"/>
      <c r="N404" s="194"/>
      <c r="O404" s="194"/>
      <c r="P404" s="194"/>
      <c r="Q404" s="194"/>
      <c r="R404" s="194"/>
      <c r="S404" s="194"/>
      <c r="T404" s="195"/>
      <c r="AT404" s="196" t="s">
        <v>356</v>
      </c>
      <c r="AU404" s="196" t="s">
        <v>77</v>
      </c>
      <c r="AV404" s="11" t="s">
        <v>79</v>
      </c>
      <c r="AW404" s="11" t="s">
        <v>33</v>
      </c>
      <c r="AX404" s="11" t="s">
        <v>70</v>
      </c>
      <c r="AY404" s="196" t="s">
        <v>287</v>
      </c>
    </row>
    <row r="405" spans="2:65" s="11" customFormat="1" ht="11" x14ac:dyDescent="0.15">
      <c r="B405" s="185"/>
      <c r="C405" s="186"/>
      <c r="D405" s="187" t="s">
        <v>356</v>
      </c>
      <c r="E405" s="188" t="s">
        <v>1</v>
      </c>
      <c r="F405" s="189" t="s">
        <v>741</v>
      </c>
      <c r="G405" s="186"/>
      <c r="H405" s="190">
        <v>-4.1500000000000004</v>
      </c>
      <c r="I405" s="191"/>
      <c r="J405" s="186"/>
      <c r="K405" s="186"/>
      <c r="L405" s="192"/>
      <c r="M405" s="193"/>
      <c r="N405" s="194"/>
      <c r="O405" s="194"/>
      <c r="P405" s="194"/>
      <c r="Q405" s="194"/>
      <c r="R405" s="194"/>
      <c r="S405" s="194"/>
      <c r="T405" s="195"/>
      <c r="AT405" s="196" t="s">
        <v>356</v>
      </c>
      <c r="AU405" s="196" t="s">
        <v>77</v>
      </c>
      <c r="AV405" s="11" t="s">
        <v>79</v>
      </c>
      <c r="AW405" s="11" t="s">
        <v>33</v>
      </c>
      <c r="AX405" s="11" t="s">
        <v>70</v>
      </c>
      <c r="AY405" s="196" t="s">
        <v>287</v>
      </c>
    </row>
    <row r="406" spans="2:65" s="11" customFormat="1" ht="11" x14ac:dyDescent="0.15">
      <c r="B406" s="185"/>
      <c r="C406" s="186"/>
      <c r="D406" s="187" t="s">
        <v>356</v>
      </c>
      <c r="E406" s="188" t="s">
        <v>1</v>
      </c>
      <c r="F406" s="189" t="s">
        <v>742</v>
      </c>
      <c r="G406" s="186"/>
      <c r="H406" s="190">
        <v>-2.13</v>
      </c>
      <c r="I406" s="191"/>
      <c r="J406" s="186"/>
      <c r="K406" s="186"/>
      <c r="L406" s="192"/>
      <c r="M406" s="193"/>
      <c r="N406" s="194"/>
      <c r="O406" s="194"/>
      <c r="P406" s="194"/>
      <c r="Q406" s="194"/>
      <c r="R406" s="194"/>
      <c r="S406" s="194"/>
      <c r="T406" s="195"/>
      <c r="AT406" s="196" t="s">
        <v>356</v>
      </c>
      <c r="AU406" s="196" t="s">
        <v>77</v>
      </c>
      <c r="AV406" s="11" t="s">
        <v>79</v>
      </c>
      <c r="AW406" s="11" t="s">
        <v>33</v>
      </c>
      <c r="AX406" s="11" t="s">
        <v>70</v>
      </c>
      <c r="AY406" s="196" t="s">
        <v>287</v>
      </c>
    </row>
    <row r="407" spans="2:65" s="11" customFormat="1" ht="11" x14ac:dyDescent="0.15">
      <c r="B407" s="185"/>
      <c r="C407" s="186"/>
      <c r="D407" s="187" t="s">
        <v>356</v>
      </c>
      <c r="E407" s="188" t="s">
        <v>1</v>
      </c>
      <c r="F407" s="189" t="s">
        <v>743</v>
      </c>
      <c r="G407" s="186"/>
      <c r="H407" s="190">
        <v>-2.5499999999999998</v>
      </c>
      <c r="I407" s="191"/>
      <c r="J407" s="186"/>
      <c r="K407" s="186"/>
      <c r="L407" s="192"/>
      <c r="M407" s="193"/>
      <c r="N407" s="194"/>
      <c r="O407" s="194"/>
      <c r="P407" s="194"/>
      <c r="Q407" s="194"/>
      <c r="R407" s="194"/>
      <c r="S407" s="194"/>
      <c r="T407" s="195"/>
      <c r="AT407" s="196" t="s">
        <v>356</v>
      </c>
      <c r="AU407" s="196" t="s">
        <v>77</v>
      </c>
      <c r="AV407" s="11" t="s">
        <v>79</v>
      </c>
      <c r="AW407" s="11" t="s">
        <v>33</v>
      </c>
      <c r="AX407" s="11" t="s">
        <v>70</v>
      </c>
      <c r="AY407" s="196" t="s">
        <v>287</v>
      </c>
    </row>
    <row r="408" spans="2:65" s="12" customFormat="1" ht="11" x14ac:dyDescent="0.15">
      <c r="B408" s="197"/>
      <c r="C408" s="198"/>
      <c r="D408" s="187" t="s">
        <v>356</v>
      </c>
      <c r="E408" s="199" t="s">
        <v>1</v>
      </c>
      <c r="F408" s="200" t="s">
        <v>359</v>
      </c>
      <c r="G408" s="198"/>
      <c r="H408" s="201">
        <v>108.85</v>
      </c>
      <c r="I408" s="202"/>
      <c r="J408" s="198"/>
      <c r="K408" s="198"/>
      <c r="L408" s="203"/>
      <c r="M408" s="204"/>
      <c r="N408" s="205"/>
      <c r="O408" s="205"/>
      <c r="P408" s="205"/>
      <c r="Q408" s="205"/>
      <c r="R408" s="205"/>
      <c r="S408" s="205"/>
      <c r="T408" s="206"/>
      <c r="AT408" s="207" t="s">
        <v>356</v>
      </c>
      <c r="AU408" s="207" t="s">
        <v>77</v>
      </c>
      <c r="AV408" s="12" t="s">
        <v>99</v>
      </c>
      <c r="AW408" s="12" t="s">
        <v>33</v>
      </c>
      <c r="AX408" s="12" t="s">
        <v>77</v>
      </c>
      <c r="AY408" s="207" t="s">
        <v>287</v>
      </c>
    </row>
    <row r="409" spans="2:65" s="1" customFormat="1" ht="16.5" customHeight="1" x14ac:dyDescent="0.15">
      <c r="B409" s="33"/>
      <c r="C409" s="174" t="s">
        <v>744</v>
      </c>
      <c r="D409" s="174" t="s">
        <v>288</v>
      </c>
      <c r="E409" s="175" t="s">
        <v>745</v>
      </c>
      <c r="F409" s="176" t="s">
        <v>746</v>
      </c>
      <c r="G409" s="177" t="s">
        <v>291</v>
      </c>
      <c r="H409" s="178">
        <v>286.35000000000002</v>
      </c>
      <c r="I409" s="179"/>
      <c r="J409" s="178">
        <f>ROUND(I409*H409,2)</f>
        <v>0</v>
      </c>
      <c r="K409" s="176" t="s">
        <v>1</v>
      </c>
      <c r="L409" s="37"/>
      <c r="M409" s="180" t="s">
        <v>1</v>
      </c>
      <c r="N409" s="181" t="s">
        <v>41</v>
      </c>
      <c r="O409" s="59"/>
      <c r="P409" s="182">
        <f>O409*H409</f>
        <v>0</v>
      </c>
      <c r="Q409" s="182">
        <v>0</v>
      </c>
      <c r="R409" s="182">
        <f>Q409*H409</f>
        <v>0</v>
      </c>
      <c r="S409" s="182">
        <v>0</v>
      </c>
      <c r="T409" s="183">
        <f>S409*H409</f>
        <v>0</v>
      </c>
      <c r="AR409" s="16" t="s">
        <v>99</v>
      </c>
      <c r="AT409" s="16" t="s">
        <v>288</v>
      </c>
      <c r="AU409" s="16" t="s">
        <v>77</v>
      </c>
      <c r="AY409" s="16" t="s">
        <v>287</v>
      </c>
      <c r="BE409" s="184">
        <f>IF(N409="základní",J409,0)</f>
        <v>0</v>
      </c>
      <c r="BF409" s="184">
        <f>IF(N409="snížená",J409,0)</f>
        <v>0</v>
      </c>
      <c r="BG409" s="184">
        <f>IF(N409="zákl. přenesená",J409,0)</f>
        <v>0</v>
      </c>
      <c r="BH409" s="184">
        <f>IF(N409="sníž. přenesená",J409,0)</f>
        <v>0</v>
      </c>
      <c r="BI409" s="184">
        <f>IF(N409="nulová",J409,0)</f>
        <v>0</v>
      </c>
      <c r="BJ409" s="16" t="s">
        <v>77</v>
      </c>
      <c r="BK409" s="184">
        <f>ROUND(I409*H409,2)</f>
        <v>0</v>
      </c>
      <c r="BL409" s="16" t="s">
        <v>99</v>
      </c>
      <c r="BM409" s="16" t="s">
        <v>747</v>
      </c>
    </row>
    <row r="410" spans="2:65" s="11" customFormat="1" ht="11" x14ac:dyDescent="0.15">
      <c r="B410" s="185"/>
      <c r="C410" s="186"/>
      <c r="D410" s="187" t="s">
        <v>356</v>
      </c>
      <c r="E410" s="188" t="s">
        <v>1</v>
      </c>
      <c r="F410" s="189" t="s">
        <v>748</v>
      </c>
      <c r="G410" s="186"/>
      <c r="H410" s="190">
        <v>20.68</v>
      </c>
      <c r="I410" s="191"/>
      <c r="J410" s="186"/>
      <c r="K410" s="186"/>
      <c r="L410" s="192"/>
      <c r="M410" s="193"/>
      <c r="N410" s="194"/>
      <c r="O410" s="194"/>
      <c r="P410" s="194"/>
      <c r="Q410" s="194"/>
      <c r="R410" s="194"/>
      <c r="S410" s="194"/>
      <c r="T410" s="195"/>
      <c r="AT410" s="196" t="s">
        <v>356</v>
      </c>
      <c r="AU410" s="196" t="s">
        <v>77</v>
      </c>
      <c r="AV410" s="11" t="s">
        <v>79</v>
      </c>
      <c r="AW410" s="11" t="s">
        <v>33</v>
      </c>
      <c r="AX410" s="11" t="s">
        <v>70</v>
      </c>
      <c r="AY410" s="196" t="s">
        <v>287</v>
      </c>
    </row>
    <row r="411" spans="2:65" s="11" customFormat="1" ht="11" x14ac:dyDescent="0.15">
      <c r="B411" s="185"/>
      <c r="C411" s="186"/>
      <c r="D411" s="187" t="s">
        <v>356</v>
      </c>
      <c r="E411" s="188" t="s">
        <v>1</v>
      </c>
      <c r="F411" s="189" t="s">
        <v>749</v>
      </c>
      <c r="G411" s="186"/>
      <c r="H411" s="190">
        <v>22.92</v>
      </c>
      <c r="I411" s="191"/>
      <c r="J411" s="186"/>
      <c r="K411" s="186"/>
      <c r="L411" s="192"/>
      <c r="M411" s="193"/>
      <c r="N411" s="194"/>
      <c r="O411" s="194"/>
      <c r="P411" s="194"/>
      <c r="Q411" s="194"/>
      <c r="R411" s="194"/>
      <c r="S411" s="194"/>
      <c r="T411" s="195"/>
      <c r="AT411" s="196" t="s">
        <v>356</v>
      </c>
      <c r="AU411" s="196" t="s">
        <v>77</v>
      </c>
      <c r="AV411" s="11" t="s">
        <v>79</v>
      </c>
      <c r="AW411" s="11" t="s">
        <v>33</v>
      </c>
      <c r="AX411" s="11" t="s">
        <v>70</v>
      </c>
      <c r="AY411" s="196" t="s">
        <v>287</v>
      </c>
    </row>
    <row r="412" spans="2:65" s="11" customFormat="1" ht="11" x14ac:dyDescent="0.15">
      <c r="B412" s="185"/>
      <c r="C412" s="186"/>
      <c r="D412" s="187" t="s">
        <v>356</v>
      </c>
      <c r="E412" s="188" t="s">
        <v>1</v>
      </c>
      <c r="F412" s="189" t="s">
        <v>750</v>
      </c>
      <c r="G412" s="186"/>
      <c r="H412" s="190">
        <v>17.54</v>
      </c>
      <c r="I412" s="191"/>
      <c r="J412" s="186"/>
      <c r="K412" s="186"/>
      <c r="L412" s="192"/>
      <c r="M412" s="193"/>
      <c r="N412" s="194"/>
      <c r="O412" s="194"/>
      <c r="P412" s="194"/>
      <c r="Q412" s="194"/>
      <c r="R412" s="194"/>
      <c r="S412" s="194"/>
      <c r="T412" s="195"/>
      <c r="AT412" s="196" t="s">
        <v>356</v>
      </c>
      <c r="AU412" s="196" t="s">
        <v>77</v>
      </c>
      <c r="AV412" s="11" t="s">
        <v>79</v>
      </c>
      <c r="AW412" s="11" t="s">
        <v>33</v>
      </c>
      <c r="AX412" s="11" t="s">
        <v>70</v>
      </c>
      <c r="AY412" s="196" t="s">
        <v>287</v>
      </c>
    </row>
    <row r="413" spans="2:65" s="11" customFormat="1" ht="11" x14ac:dyDescent="0.15">
      <c r="B413" s="185"/>
      <c r="C413" s="186"/>
      <c r="D413" s="187" t="s">
        <v>356</v>
      </c>
      <c r="E413" s="188" t="s">
        <v>1</v>
      </c>
      <c r="F413" s="189" t="s">
        <v>751</v>
      </c>
      <c r="G413" s="186"/>
      <c r="H413" s="190">
        <v>47.19</v>
      </c>
      <c r="I413" s="191"/>
      <c r="J413" s="186"/>
      <c r="K413" s="186"/>
      <c r="L413" s="192"/>
      <c r="M413" s="193"/>
      <c r="N413" s="194"/>
      <c r="O413" s="194"/>
      <c r="P413" s="194"/>
      <c r="Q413" s="194"/>
      <c r="R413" s="194"/>
      <c r="S413" s="194"/>
      <c r="T413" s="195"/>
      <c r="AT413" s="196" t="s">
        <v>356</v>
      </c>
      <c r="AU413" s="196" t="s">
        <v>77</v>
      </c>
      <c r="AV413" s="11" t="s">
        <v>79</v>
      </c>
      <c r="AW413" s="11" t="s">
        <v>33</v>
      </c>
      <c r="AX413" s="11" t="s">
        <v>70</v>
      </c>
      <c r="AY413" s="196" t="s">
        <v>287</v>
      </c>
    </row>
    <row r="414" spans="2:65" s="11" customFormat="1" ht="11" x14ac:dyDescent="0.15">
      <c r="B414" s="185"/>
      <c r="C414" s="186"/>
      <c r="D414" s="187" t="s">
        <v>356</v>
      </c>
      <c r="E414" s="188" t="s">
        <v>1</v>
      </c>
      <c r="F414" s="189" t="s">
        <v>752</v>
      </c>
      <c r="G414" s="186"/>
      <c r="H414" s="190">
        <v>40.58</v>
      </c>
      <c r="I414" s="191"/>
      <c r="J414" s="186"/>
      <c r="K414" s="186"/>
      <c r="L414" s="192"/>
      <c r="M414" s="193"/>
      <c r="N414" s="194"/>
      <c r="O414" s="194"/>
      <c r="P414" s="194"/>
      <c r="Q414" s="194"/>
      <c r="R414" s="194"/>
      <c r="S414" s="194"/>
      <c r="T414" s="195"/>
      <c r="AT414" s="196" t="s">
        <v>356</v>
      </c>
      <c r="AU414" s="196" t="s">
        <v>77</v>
      </c>
      <c r="AV414" s="11" t="s">
        <v>79</v>
      </c>
      <c r="AW414" s="11" t="s">
        <v>33</v>
      </c>
      <c r="AX414" s="11" t="s">
        <v>70</v>
      </c>
      <c r="AY414" s="196" t="s">
        <v>287</v>
      </c>
    </row>
    <row r="415" spans="2:65" s="11" customFormat="1" ht="11" x14ac:dyDescent="0.15">
      <c r="B415" s="185"/>
      <c r="C415" s="186"/>
      <c r="D415" s="187" t="s">
        <v>356</v>
      </c>
      <c r="E415" s="188" t="s">
        <v>1</v>
      </c>
      <c r="F415" s="189" t="s">
        <v>753</v>
      </c>
      <c r="G415" s="186"/>
      <c r="H415" s="190">
        <v>30.72</v>
      </c>
      <c r="I415" s="191"/>
      <c r="J415" s="186"/>
      <c r="K415" s="186"/>
      <c r="L415" s="192"/>
      <c r="M415" s="193"/>
      <c r="N415" s="194"/>
      <c r="O415" s="194"/>
      <c r="P415" s="194"/>
      <c r="Q415" s="194"/>
      <c r="R415" s="194"/>
      <c r="S415" s="194"/>
      <c r="T415" s="195"/>
      <c r="AT415" s="196" t="s">
        <v>356</v>
      </c>
      <c r="AU415" s="196" t="s">
        <v>77</v>
      </c>
      <c r="AV415" s="11" t="s">
        <v>79</v>
      </c>
      <c r="AW415" s="11" t="s">
        <v>33</v>
      </c>
      <c r="AX415" s="11" t="s">
        <v>70</v>
      </c>
      <c r="AY415" s="196" t="s">
        <v>287</v>
      </c>
    </row>
    <row r="416" spans="2:65" s="11" customFormat="1" ht="11" x14ac:dyDescent="0.15">
      <c r="B416" s="185"/>
      <c r="C416" s="186"/>
      <c r="D416" s="187" t="s">
        <v>356</v>
      </c>
      <c r="E416" s="188" t="s">
        <v>1</v>
      </c>
      <c r="F416" s="189" t="s">
        <v>754</v>
      </c>
      <c r="G416" s="186"/>
      <c r="H416" s="190">
        <v>36.26</v>
      </c>
      <c r="I416" s="191"/>
      <c r="J416" s="186"/>
      <c r="K416" s="186"/>
      <c r="L416" s="192"/>
      <c r="M416" s="193"/>
      <c r="N416" s="194"/>
      <c r="O416" s="194"/>
      <c r="P416" s="194"/>
      <c r="Q416" s="194"/>
      <c r="R416" s="194"/>
      <c r="S416" s="194"/>
      <c r="T416" s="195"/>
      <c r="AT416" s="196" t="s">
        <v>356</v>
      </c>
      <c r="AU416" s="196" t="s">
        <v>77</v>
      </c>
      <c r="AV416" s="11" t="s">
        <v>79</v>
      </c>
      <c r="AW416" s="11" t="s">
        <v>33</v>
      </c>
      <c r="AX416" s="11" t="s">
        <v>70</v>
      </c>
      <c r="AY416" s="196" t="s">
        <v>287</v>
      </c>
    </row>
    <row r="417" spans="2:65" s="11" customFormat="1" ht="11" x14ac:dyDescent="0.15">
      <c r="B417" s="185"/>
      <c r="C417" s="186"/>
      <c r="D417" s="187" t="s">
        <v>356</v>
      </c>
      <c r="E417" s="188" t="s">
        <v>1</v>
      </c>
      <c r="F417" s="189" t="s">
        <v>755</v>
      </c>
      <c r="G417" s="186"/>
      <c r="H417" s="190">
        <v>5.92</v>
      </c>
      <c r="I417" s="191"/>
      <c r="J417" s="186"/>
      <c r="K417" s="186"/>
      <c r="L417" s="192"/>
      <c r="M417" s="193"/>
      <c r="N417" s="194"/>
      <c r="O417" s="194"/>
      <c r="P417" s="194"/>
      <c r="Q417" s="194"/>
      <c r="R417" s="194"/>
      <c r="S417" s="194"/>
      <c r="T417" s="195"/>
      <c r="AT417" s="196" t="s">
        <v>356</v>
      </c>
      <c r="AU417" s="196" t="s">
        <v>77</v>
      </c>
      <c r="AV417" s="11" t="s">
        <v>79</v>
      </c>
      <c r="AW417" s="11" t="s">
        <v>33</v>
      </c>
      <c r="AX417" s="11" t="s">
        <v>70</v>
      </c>
      <c r="AY417" s="196" t="s">
        <v>287</v>
      </c>
    </row>
    <row r="418" spans="2:65" s="11" customFormat="1" ht="11" x14ac:dyDescent="0.15">
      <c r="B418" s="185"/>
      <c r="C418" s="186"/>
      <c r="D418" s="187" t="s">
        <v>356</v>
      </c>
      <c r="E418" s="188" t="s">
        <v>1</v>
      </c>
      <c r="F418" s="189" t="s">
        <v>756</v>
      </c>
      <c r="G418" s="186"/>
      <c r="H418" s="190">
        <v>32.46</v>
      </c>
      <c r="I418" s="191"/>
      <c r="J418" s="186"/>
      <c r="K418" s="186"/>
      <c r="L418" s="192"/>
      <c r="M418" s="193"/>
      <c r="N418" s="194"/>
      <c r="O418" s="194"/>
      <c r="P418" s="194"/>
      <c r="Q418" s="194"/>
      <c r="R418" s="194"/>
      <c r="S418" s="194"/>
      <c r="T418" s="195"/>
      <c r="AT418" s="196" t="s">
        <v>356</v>
      </c>
      <c r="AU418" s="196" t="s">
        <v>77</v>
      </c>
      <c r="AV418" s="11" t="s">
        <v>79</v>
      </c>
      <c r="AW418" s="11" t="s">
        <v>33</v>
      </c>
      <c r="AX418" s="11" t="s">
        <v>70</v>
      </c>
      <c r="AY418" s="196" t="s">
        <v>287</v>
      </c>
    </row>
    <row r="419" spans="2:65" s="11" customFormat="1" ht="11" x14ac:dyDescent="0.15">
      <c r="B419" s="185"/>
      <c r="C419" s="186"/>
      <c r="D419" s="187" t="s">
        <v>356</v>
      </c>
      <c r="E419" s="188" t="s">
        <v>1</v>
      </c>
      <c r="F419" s="189" t="s">
        <v>757</v>
      </c>
      <c r="G419" s="186"/>
      <c r="H419" s="190">
        <v>18.02</v>
      </c>
      <c r="I419" s="191"/>
      <c r="J419" s="186"/>
      <c r="K419" s="186"/>
      <c r="L419" s="192"/>
      <c r="M419" s="193"/>
      <c r="N419" s="194"/>
      <c r="O419" s="194"/>
      <c r="P419" s="194"/>
      <c r="Q419" s="194"/>
      <c r="R419" s="194"/>
      <c r="S419" s="194"/>
      <c r="T419" s="195"/>
      <c r="AT419" s="196" t="s">
        <v>356</v>
      </c>
      <c r="AU419" s="196" t="s">
        <v>77</v>
      </c>
      <c r="AV419" s="11" t="s">
        <v>79</v>
      </c>
      <c r="AW419" s="11" t="s">
        <v>33</v>
      </c>
      <c r="AX419" s="11" t="s">
        <v>70</v>
      </c>
      <c r="AY419" s="196" t="s">
        <v>287</v>
      </c>
    </row>
    <row r="420" spans="2:65" s="11" customFormat="1" ht="11" x14ac:dyDescent="0.15">
      <c r="B420" s="185"/>
      <c r="C420" s="186"/>
      <c r="D420" s="187" t="s">
        <v>356</v>
      </c>
      <c r="E420" s="188" t="s">
        <v>1</v>
      </c>
      <c r="F420" s="189" t="s">
        <v>758</v>
      </c>
      <c r="G420" s="186"/>
      <c r="H420" s="190">
        <v>14.06</v>
      </c>
      <c r="I420" s="191"/>
      <c r="J420" s="186"/>
      <c r="K420" s="186"/>
      <c r="L420" s="192"/>
      <c r="M420" s="193"/>
      <c r="N420" s="194"/>
      <c r="O420" s="194"/>
      <c r="P420" s="194"/>
      <c r="Q420" s="194"/>
      <c r="R420" s="194"/>
      <c r="S420" s="194"/>
      <c r="T420" s="195"/>
      <c r="AT420" s="196" t="s">
        <v>356</v>
      </c>
      <c r="AU420" s="196" t="s">
        <v>77</v>
      </c>
      <c r="AV420" s="11" t="s">
        <v>79</v>
      </c>
      <c r="AW420" s="11" t="s">
        <v>33</v>
      </c>
      <c r="AX420" s="11" t="s">
        <v>70</v>
      </c>
      <c r="AY420" s="196" t="s">
        <v>287</v>
      </c>
    </row>
    <row r="421" spans="2:65" s="12" customFormat="1" ht="11" x14ac:dyDescent="0.15">
      <c r="B421" s="197"/>
      <c r="C421" s="198"/>
      <c r="D421" s="187" t="s">
        <v>356</v>
      </c>
      <c r="E421" s="199" t="s">
        <v>1</v>
      </c>
      <c r="F421" s="200" t="s">
        <v>359</v>
      </c>
      <c r="G421" s="198"/>
      <c r="H421" s="201">
        <v>286.35000000000002</v>
      </c>
      <c r="I421" s="202"/>
      <c r="J421" s="198"/>
      <c r="K421" s="198"/>
      <c r="L421" s="203"/>
      <c r="M421" s="204"/>
      <c r="N421" s="205"/>
      <c r="O421" s="205"/>
      <c r="P421" s="205"/>
      <c r="Q421" s="205"/>
      <c r="R421" s="205"/>
      <c r="S421" s="205"/>
      <c r="T421" s="206"/>
      <c r="AT421" s="207" t="s">
        <v>356</v>
      </c>
      <c r="AU421" s="207" t="s">
        <v>77</v>
      </c>
      <c r="AV421" s="12" t="s">
        <v>99</v>
      </c>
      <c r="AW421" s="12" t="s">
        <v>33</v>
      </c>
      <c r="AX421" s="12" t="s">
        <v>77</v>
      </c>
      <c r="AY421" s="207" t="s">
        <v>287</v>
      </c>
    </row>
    <row r="422" spans="2:65" s="10" customFormat="1" ht="26" customHeight="1" x14ac:dyDescent="0.2">
      <c r="B422" s="160"/>
      <c r="C422" s="161"/>
      <c r="D422" s="162" t="s">
        <v>69</v>
      </c>
      <c r="E422" s="163" t="s">
        <v>424</v>
      </c>
      <c r="F422" s="163" t="s">
        <v>759</v>
      </c>
      <c r="G422" s="161"/>
      <c r="H422" s="161"/>
      <c r="I422" s="164"/>
      <c r="J422" s="165">
        <f>BK422</f>
        <v>0</v>
      </c>
      <c r="K422" s="161"/>
      <c r="L422" s="166"/>
      <c r="M422" s="167"/>
      <c r="N422" s="168"/>
      <c r="O422" s="168"/>
      <c r="P422" s="169">
        <f>SUM(P423:P437)</f>
        <v>0</v>
      </c>
      <c r="Q422" s="168"/>
      <c r="R422" s="169">
        <f>SUM(R423:R437)</f>
        <v>0</v>
      </c>
      <c r="S422" s="168"/>
      <c r="T422" s="170">
        <f>SUM(T423:T437)</f>
        <v>0</v>
      </c>
      <c r="AR422" s="171" t="s">
        <v>77</v>
      </c>
      <c r="AT422" s="172" t="s">
        <v>69</v>
      </c>
      <c r="AU422" s="172" t="s">
        <v>70</v>
      </c>
      <c r="AY422" s="171" t="s">
        <v>287</v>
      </c>
      <c r="BK422" s="173">
        <f>SUM(BK423:BK437)</f>
        <v>0</v>
      </c>
    </row>
    <row r="423" spans="2:65" s="1" customFormat="1" ht="16.5" customHeight="1" x14ac:dyDescent="0.15">
      <c r="B423" s="33"/>
      <c r="C423" s="174" t="s">
        <v>517</v>
      </c>
      <c r="D423" s="174" t="s">
        <v>288</v>
      </c>
      <c r="E423" s="175" t="s">
        <v>760</v>
      </c>
      <c r="F423" s="176" t="s">
        <v>761</v>
      </c>
      <c r="G423" s="177" t="s">
        <v>291</v>
      </c>
      <c r="H423" s="178">
        <v>2.29</v>
      </c>
      <c r="I423" s="179"/>
      <c r="J423" s="178">
        <f>ROUND(I423*H423,2)</f>
        <v>0</v>
      </c>
      <c r="K423" s="176" t="s">
        <v>1</v>
      </c>
      <c r="L423" s="37"/>
      <c r="M423" s="180" t="s">
        <v>1</v>
      </c>
      <c r="N423" s="181" t="s">
        <v>41</v>
      </c>
      <c r="O423" s="59"/>
      <c r="P423" s="182">
        <f>O423*H423</f>
        <v>0</v>
      </c>
      <c r="Q423" s="182">
        <v>0</v>
      </c>
      <c r="R423" s="182">
        <f>Q423*H423</f>
        <v>0</v>
      </c>
      <c r="S423" s="182">
        <v>0</v>
      </c>
      <c r="T423" s="183">
        <f>S423*H423</f>
        <v>0</v>
      </c>
      <c r="AR423" s="16" t="s">
        <v>99</v>
      </c>
      <c r="AT423" s="16" t="s">
        <v>288</v>
      </c>
      <c r="AU423" s="16" t="s">
        <v>77</v>
      </c>
      <c r="AY423" s="16" t="s">
        <v>287</v>
      </c>
      <c r="BE423" s="184">
        <f>IF(N423="základní",J423,0)</f>
        <v>0</v>
      </c>
      <c r="BF423" s="184">
        <f>IF(N423="snížená",J423,0)</f>
        <v>0</v>
      </c>
      <c r="BG423" s="184">
        <f>IF(N423="zákl. přenesená",J423,0)</f>
        <v>0</v>
      </c>
      <c r="BH423" s="184">
        <f>IF(N423="sníž. přenesená",J423,0)</f>
        <v>0</v>
      </c>
      <c r="BI423" s="184">
        <f>IF(N423="nulová",J423,0)</f>
        <v>0</v>
      </c>
      <c r="BJ423" s="16" t="s">
        <v>77</v>
      </c>
      <c r="BK423" s="184">
        <f>ROUND(I423*H423,2)</f>
        <v>0</v>
      </c>
      <c r="BL423" s="16" t="s">
        <v>99</v>
      </c>
      <c r="BM423" s="16" t="s">
        <v>762</v>
      </c>
    </row>
    <row r="424" spans="2:65" s="1" customFormat="1" ht="30" x14ac:dyDescent="0.15">
      <c r="B424" s="33"/>
      <c r="C424" s="34"/>
      <c r="D424" s="187" t="s">
        <v>383</v>
      </c>
      <c r="E424" s="34"/>
      <c r="F424" s="208" t="s">
        <v>763</v>
      </c>
      <c r="G424" s="34"/>
      <c r="H424" s="34"/>
      <c r="I424" s="111"/>
      <c r="J424" s="34"/>
      <c r="K424" s="34"/>
      <c r="L424" s="37"/>
      <c r="M424" s="209"/>
      <c r="N424" s="59"/>
      <c r="O424" s="59"/>
      <c r="P424" s="59"/>
      <c r="Q424" s="59"/>
      <c r="R424" s="59"/>
      <c r="S424" s="59"/>
      <c r="T424" s="60"/>
      <c r="AT424" s="16" t="s">
        <v>383</v>
      </c>
      <c r="AU424" s="16" t="s">
        <v>77</v>
      </c>
    </row>
    <row r="425" spans="2:65" s="11" customFormat="1" ht="11" x14ac:dyDescent="0.15">
      <c r="B425" s="185"/>
      <c r="C425" s="186"/>
      <c r="D425" s="187" t="s">
        <v>356</v>
      </c>
      <c r="E425" s="188" t="s">
        <v>1</v>
      </c>
      <c r="F425" s="189" t="s">
        <v>764</v>
      </c>
      <c r="G425" s="186"/>
      <c r="H425" s="190">
        <v>2.29</v>
      </c>
      <c r="I425" s="191"/>
      <c r="J425" s="186"/>
      <c r="K425" s="186"/>
      <c r="L425" s="192"/>
      <c r="M425" s="193"/>
      <c r="N425" s="194"/>
      <c r="O425" s="194"/>
      <c r="P425" s="194"/>
      <c r="Q425" s="194"/>
      <c r="R425" s="194"/>
      <c r="S425" s="194"/>
      <c r="T425" s="195"/>
      <c r="AT425" s="196" t="s">
        <v>356</v>
      </c>
      <c r="AU425" s="196" t="s">
        <v>77</v>
      </c>
      <c r="AV425" s="11" t="s">
        <v>79</v>
      </c>
      <c r="AW425" s="11" t="s">
        <v>33</v>
      </c>
      <c r="AX425" s="11" t="s">
        <v>70</v>
      </c>
      <c r="AY425" s="196" t="s">
        <v>287</v>
      </c>
    </row>
    <row r="426" spans="2:65" s="12" customFormat="1" ht="11" x14ac:dyDescent="0.15">
      <c r="B426" s="197"/>
      <c r="C426" s="198"/>
      <c r="D426" s="187" t="s">
        <v>356</v>
      </c>
      <c r="E426" s="199" t="s">
        <v>1</v>
      </c>
      <c r="F426" s="200" t="s">
        <v>359</v>
      </c>
      <c r="G426" s="198"/>
      <c r="H426" s="201">
        <v>2.29</v>
      </c>
      <c r="I426" s="202"/>
      <c r="J426" s="198"/>
      <c r="K426" s="198"/>
      <c r="L426" s="203"/>
      <c r="M426" s="204"/>
      <c r="N426" s="205"/>
      <c r="O426" s="205"/>
      <c r="P426" s="205"/>
      <c r="Q426" s="205"/>
      <c r="R426" s="205"/>
      <c r="S426" s="205"/>
      <c r="T426" s="206"/>
      <c r="AT426" s="207" t="s">
        <v>356</v>
      </c>
      <c r="AU426" s="207" t="s">
        <v>77</v>
      </c>
      <c r="AV426" s="12" t="s">
        <v>99</v>
      </c>
      <c r="AW426" s="12" t="s">
        <v>33</v>
      </c>
      <c r="AX426" s="12" t="s">
        <v>77</v>
      </c>
      <c r="AY426" s="207" t="s">
        <v>287</v>
      </c>
    </row>
    <row r="427" spans="2:65" s="1" customFormat="1" ht="16.5" customHeight="1" x14ac:dyDescent="0.15">
      <c r="B427" s="33"/>
      <c r="C427" s="174" t="s">
        <v>765</v>
      </c>
      <c r="D427" s="174" t="s">
        <v>288</v>
      </c>
      <c r="E427" s="175" t="s">
        <v>766</v>
      </c>
      <c r="F427" s="176" t="s">
        <v>767</v>
      </c>
      <c r="G427" s="177" t="s">
        <v>291</v>
      </c>
      <c r="H427" s="178">
        <v>253.56</v>
      </c>
      <c r="I427" s="179"/>
      <c r="J427" s="178">
        <f>ROUND(I427*H427,2)</f>
        <v>0</v>
      </c>
      <c r="K427" s="176" t="s">
        <v>1</v>
      </c>
      <c r="L427" s="37"/>
      <c r="M427" s="180" t="s">
        <v>1</v>
      </c>
      <c r="N427" s="181" t="s">
        <v>41</v>
      </c>
      <c r="O427" s="59"/>
      <c r="P427" s="182">
        <f>O427*H427</f>
        <v>0</v>
      </c>
      <c r="Q427" s="182">
        <v>0</v>
      </c>
      <c r="R427" s="182">
        <f>Q427*H427</f>
        <v>0</v>
      </c>
      <c r="S427" s="182">
        <v>0</v>
      </c>
      <c r="T427" s="183">
        <f>S427*H427</f>
        <v>0</v>
      </c>
      <c r="AR427" s="16" t="s">
        <v>99</v>
      </c>
      <c r="AT427" s="16" t="s">
        <v>288</v>
      </c>
      <c r="AU427" s="16" t="s">
        <v>77</v>
      </c>
      <c r="AY427" s="16" t="s">
        <v>287</v>
      </c>
      <c r="BE427" s="184">
        <f>IF(N427="základní",J427,0)</f>
        <v>0</v>
      </c>
      <c r="BF427" s="184">
        <f>IF(N427="snížená",J427,0)</f>
        <v>0</v>
      </c>
      <c r="BG427" s="184">
        <f>IF(N427="zákl. přenesená",J427,0)</f>
        <v>0</v>
      </c>
      <c r="BH427" s="184">
        <f>IF(N427="sníž. přenesená",J427,0)</f>
        <v>0</v>
      </c>
      <c r="BI427" s="184">
        <f>IF(N427="nulová",J427,0)</f>
        <v>0</v>
      </c>
      <c r="BJ427" s="16" t="s">
        <v>77</v>
      </c>
      <c r="BK427" s="184">
        <f>ROUND(I427*H427,2)</f>
        <v>0</v>
      </c>
      <c r="BL427" s="16" t="s">
        <v>99</v>
      </c>
      <c r="BM427" s="16" t="s">
        <v>768</v>
      </c>
    </row>
    <row r="428" spans="2:65" s="13" customFormat="1" ht="11" x14ac:dyDescent="0.15">
      <c r="B428" s="210"/>
      <c r="C428" s="211"/>
      <c r="D428" s="187" t="s">
        <v>356</v>
      </c>
      <c r="E428" s="212" t="s">
        <v>1</v>
      </c>
      <c r="F428" s="213" t="s">
        <v>390</v>
      </c>
      <c r="G428" s="211"/>
      <c r="H428" s="212" t="s">
        <v>1</v>
      </c>
      <c r="I428" s="214"/>
      <c r="J428" s="211"/>
      <c r="K428" s="211"/>
      <c r="L428" s="215"/>
      <c r="M428" s="216"/>
      <c r="N428" s="217"/>
      <c r="O428" s="217"/>
      <c r="P428" s="217"/>
      <c r="Q428" s="217"/>
      <c r="R428" s="217"/>
      <c r="S428" s="217"/>
      <c r="T428" s="218"/>
      <c r="AT428" s="219" t="s">
        <v>356</v>
      </c>
      <c r="AU428" s="219" t="s">
        <v>77</v>
      </c>
      <c r="AV428" s="13" t="s">
        <v>77</v>
      </c>
      <c r="AW428" s="13" t="s">
        <v>33</v>
      </c>
      <c r="AX428" s="13" t="s">
        <v>70</v>
      </c>
      <c r="AY428" s="219" t="s">
        <v>287</v>
      </c>
    </row>
    <row r="429" spans="2:65" s="13" customFormat="1" ht="22" x14ac:dyDescent="0.15">
      <c r="B429" s="210"/>
      <c r="C429" s="211"/>
      <c r="D429" s="187" t="s">
        <v>356</v>
      </c>
      <c r="E429" s="212" t="s">
        <v>1</v>
      </c>
      <c r="F429" s="213" t="s">
        <v>769</v>
      </c>
      <c r="G429" s="211"/>
      <c r="H429" s="212" t="s">
        <v>1</v>
      </c>
      <c r="I429" s="214"/>
      <c r="J429" s="211"/>
      <c r="K429" s="211"/>
      <c r="L429" s="215"/>
      <c r="M429" s="216"/>
      <c r="N429" s="217"/>
      <c r="O429" s="217"/>
      <c r="P429" s="217"/>
      <c r="Q429" s="217"/>
      <c r="R429" s="217"/>
      <c r="S429" s="217"/>
      <c r="T429" s="218"/>
      <c r="AT429" s="219" t="s">
        <v>356</v>
      </c>
      <c r="AU429" s="219" t="s">
        <v>77</v>
      </c>
      <c r="AV429" s="13" t="s">
        <v>77</v>
      </c>
      <c r="AW429" s="13" t="s">
        <v>33</v>
      </c>
      <c r="AX429" s="13" t="s">
        <v>70</v>
      </c>
      <c r="AY429" s="219" t="s">
        <v>287</v>
      </c>
    </row>
    <row r="430" spans="2:65" s="13" customFormat="1" ht="11" x14ac:dyDescent="0.15">
      <c r="B430" s="210"/>
      <c r="C430" s="211"/>
      <c r="D430" s="187" t="s">
        <v>356</v>
      </c>
      <c r="E430" s="212" t="s">
        <v>1</v>
      </c>
      <c r="F430" s="213" t="s">
        <v>770</v>
      </c>
      <c r="G430" s="211"/>
      <c r="H430" s="212" t="s">
        <v>1</v>
      </c>
      <c r="I430" s="214"/>
      <c r="J430" s="211"/>
      <c r="K430" s="211"/>
      <c r="L430" s="215"/>
      <c r="M430" s="216"/>
      <c r="N430" s="217"/>
      <c r="O430" s="217"/>
      <c r="P430" s="217"/>
      <c r="Q430" s="217"/>
      <c r="R430" s="217"/>
      <c r="S430" s="217"/>
      <c r="T430" s="218"/>
      <c r="AT430" s="219" t="s">
        <v>356</v>
      </c>
      <c r="AU430" s="219" t="s">
        <v>77</v>
      </c>
      <c r="AV430" s="13" t="s">
        <v>77</v>
      </c>
      <c r="AW430" s="13" t="s">
        <v>33</v>
      </c>
      <c r="AX430" s="13" t="s">
        <v>70</v>
      </c>
      <c r="AY430" s="219" t="s">
        <v>287</v>
      </c>
    </row>
    <row r="431" spans="2:65" s="13" customFormat="1" ht="11" x14ac:dyDescent="0.15">
      <c r="B431" s="210"/>
      <c r="C431" s="211"/>
      <c r="D431" s="187" t="s">
        <v>356</v>
      </c>
      <c r="E431" s="212" t="s">
        <v>1</v>
      </c>
      <c r="F431" s="213" t="s">
        <v>771</v>
      </c>
      <c r="G431" s="211"/>
      <c r="H431" s="212" t="s">
        <v>1</v>
      </c>
      <c r="I431" s="214"/>
      <c r="J431" s="211"/>
      <c r="K431" s="211"/>
      <c r="L431" s="215"/>
      <c r="M431" s="216"/>
      <c r="N431" s="217"/>
      <c r="O431" s="217"/>
      <c r="P431" s="217"/>
      <c r="Q431" s="217"/>
      <c r="R431" s="217"/>
      <c r="S431" s="217"/>
      <c r="T431" s="218"/>
      <c r="AT431" s="219" t="s">
        <v>356</v>
      </c>
      <c r="AU431" s="219" t="s">
        <v>77</v>
      </c>
      <c r="AV431" s="13" t="s">
        <v>77</v>
      </c>
      <c r="AW431" s="13" t="s">
        <v>33</v>
      </c>
      <c r="AX431" s="13" t="s">
        <v>70</v>
      </c>
      <c r="AY431" s="219" t="s">
        <v>287</v>
      </c>
    </row>
    <row r="432" spans="2:65" s="13" customFormat="1" ht="11" x14ac:dyDescent="0.15">
      <c r="B432" s="210"/>
      <c r="C432" s="211"/>
      <c r="D432" s="187" t="s">
        <v>356</v>
      </c>
      <c r="E432" s="212" t="s">
        <v>1</v>
      </c>
      <c r="F432" s="213" t="s">
        <v>393</v>
      </c>
      <c r="G432" s="211"/>
      <c r="H432" s="212" t="s">
        <v>1</v>
      </c>
      <c r="I432" s="214"/>
      <c r="J432" s="211"/>
      <c r="K432" s="211"/>
      <c r="L432" s="215"/>
      <c r="M432" s="216"/>
      <c r="N432" s="217"/>
      <c r="O432" s="217"/>
      <c r="P432" s="217"/>
      <c r="Q432" s="217"/>
      <c r="R432" s="217"/>
      <c r="S432" s="217"/>
      <c r="T432" s="218"/>
      <c r="AT432" s="219" t="s">
        <v>356</v>
      </c>
      <c r="AU432" s="219" t="s">
        <v>77</v>
      </c>
      <c r="AV432" s="13" t="s">
        <v>77</v>
      </c>
      <c r="AW432" s="13" t="s">
        <v>33</v>
      </c>
      <c r="AX432" s="13" t="s">
        <v>70</v>
      </c>
      <c r="AY432" s="219" t="s">
        <v>287</v>
      </c>
    </row>
    <row r="433" spans="2:65" s="11" customFormat="1" ht="11" x14ac:dyDescent="0.15">
      <c r="B433" s="185"/>
      <c r="C433" s="186"/>
      <c r="D433" s="187" t="s">
        <v>356</v>
      </c>
      <c r="E433" s="188" t="s">
        <v>1</v>
      </c>
      <c r="F433" s="189" t="s">
        <v>772</v>
      </c>
      <c r="G433" s="186"/>
      <c r="H433" s="190">
        <v>253.56</v>
      </c>
      <c r="I433" s="191"/>
      <c r="J433" s="186"/>
      <c r="K433" s="186"/>
      <c r="L433" s="192"/>
      <c r="M433" s="193"/>
      <c r="N433" s="194"/>
      <c r="O433" s="194"/>
      <c r="P433" s="194"/>
      <c r="Q433" s="194"/>
      <c r="R433" s="194"/>
      <c r="S433" s="194"/>
      <c r="T433" s="195"/>
      <c r="AT433" s="196" t="s">
        <v>356</v>
      </c>
      <c r="AU433" s="196" t="s">
        <v>77</v>
      </c>
      <c r="AV433" s="11" t="s">
        <v>79</v>
      </c>
      <c r="AW433" s="11" t="s">
        <v>33</v>
      </c>
      <c r="AX433" s="11" t="s">
        <v>70</v>
      </c>
      <c r="AY433" s="196" t="s">
        <v>287</v>
      </c>
    </row>
    <row r="434" spans="2:65" s="12" customFormat="1" ht="11" x14ac:dyDescent="0.15">
      <c r="B434" s="197"/>
      <c r="C434" s="198"/>
      <c r="D434" s="187" t="s">
        <v>356</v>
      </c>
      <c r="E434" s="199" t="s">
        <v>1</v>
      </c>
      <c r="F434" s="200" t="s">
        <v>359</v>
      </c>
      <c r="G434" s="198"/>
      <c r="H434" s="201">
        <v>253.56</v>
      </c>
      <c r="I434" s="202"/>
      <c r="J434" s="198"/>
      <c r="K434" s="198"/>
      <c r="L434" s="203"/>
      <c r="M434" s="204"/>
      <c r="N434" s="205"/>
      <c r="O434" s="205"/>
      <c r="P434" s="205"/>
      <c r="Q434" s="205"/>
      <c r="R434" s="205"/>
      <c r="S434" s="205"/>
      <c r="T434" s="206"/>
      <c r="AT434" s="207" t="s">
        <v>356</v>
      </c>
      <c r="AU434" s="207" t="s">
        <v>77</v>
      </c>
      <c r="AV434" s="12" t="s">
        <v>99</v>
      </c>
      <c r="AW434" s="12" t="s">
        <v>33</v>
      </c>
      <c r="AX434" s="12" t="s">
        <v>77</v>
      </c>
      <c r="AY434" s="207" t="s">
        <v>287</v>
      </c>
    </row>
    <row r="435" spans="2:65" s="1" customFormat="1" ht="22.5" customHeight="1" x14ac:dyDescent="0.15">
      <c r="B435" s="33"/>
      <c r="C435" s="174" t="s">
        <v>521</v>
      </c>
      <c r="D435" s="174" t="s">
        <v>288</v>
      </c>
      <c r="E435" s="175" t="s">
        <v>773</v>
      </c>
      <c r="F435" s="176" t="s">
        <v>774</v>
      </c>
      <c r="G435" s="177" t="s">
        <v>291</v>
      </c>
      <c r="H435" s="178">
        <v>75.739999999999995</v>
      </c>
      <c r="I435" s="179"/>
      <c r="J435" s="178">
        <f>ROUND(I435*H435,2)</f>
        <v>0</v>
      </c>
      <c r="K435" s="176" t="s">
        <v>1</v>
      </c>
      <c r="L435" s="37"/>
      <c r="M435" s="180" t="s">
        <v>1</v>
      </c>
      <c r="N435" s="181" t="s">
        <v>41</v>
      </c>
      <c r="O435" s="59"/>
      <c r="P435" s="182">
        <f>O435*H435</f>
        <v>0</v>
      </c>
      <c r="Q435" s="182">
        <v>0</v>
      </c>
      <c r="R435" s="182">
        <f>Q435*H435</f>
        <v>0</v>
      </c>
      <c r="S435" s="182">
        <v>0</v>
      </c>
      <c r="T435" s="183">
        <f>S435*H435</f>
        <v>0</v>
      </c>
      <c r="AR435" s="16" t="s">
        <v>99</v>
      </c>
      <c r="AT435" s="16" t="s">
        <v>288</v>
      </c>
      <c r="AU435" s="16" t="s">
        <v>77</v>
      </c>
      <c r="AY435" s="16" t="s">
        <v>287</v>
      </c>
      <c r="BE435" s="184">
        <f>IF(N435="základní",J435,0)</f>
        <v>0</v>
      </c>
      <c r="BF435" s="184">
        <f>IF(N435="snížená",J435,0)</f>
        <v>0</v>
      </c>
      <c r="BG435" s="184">
        <f>IF(N435="zákl. přenesená",J435,0)</f>
        <v>0</v>
      </c>
      <c r="BH435" s="184">
        <f>IF(N435="sníž. přenesená",J435,0)</f>
        <v>0</v>
      </c>
      <c r="BI435" s="184">
        <f>IF(N435="nulová",J435,0)</f>
        <v>0</v>
      </c>
      <c r="BJ435" s="16" t="s">
        <v>77</v>
      </c>
      <c r="BK435" s="184">
        <f>ROUND(I435*H435,2)</f>
        <v>0</v>
      </c>
      <c r="BL435" s="16" t="s">
        <v>99</v>
      </c>
      <c r="BM435" s="16" t="s">
        <v>775</v>
      </c>
    </row>
    <row r="436" spans="2:65" s="11" customFormat="1" ht="11" x14ac:dyDescent="0.15">
      <c r="B436" s="185"/>
      <c r="C436" s="186"/>
      <c r="D436" s="187" t="s">
        <v>356</v>
      </c>
      <c r="E436" s="188" t="s">
        <v>1</v>
      </c>
      <c r="F436" s="189" t="s">
        <v>776</v>
      </c>
      <c r="G436" s="186"/>
      <c r="H436" s="190">
        <v>75.739999999999995</v>
      </c>
      <c r="I436" s="191"/>
      <c r="J436" s="186"/>
      <c r="K436" s="186"/>
      <c r="L436" s="192"/>
      <c r="M436" s="193"/>
      <c r="N436" s="194"/>
      <c r="O436" s="194"/>
      <c r="P436" s="194"/>
      <c r="Q436" s="194"/>
      <c r="R436" s="194"/>
      <c r="S436" s="194"/>
      <c r="T436" s="195"/>
      <c r="AT436" s="196" t="s">
        <v>356</v>
      </c>
      <c r="AU436" s="196" t="s">
        <v>77</v>
      </c>
      <c r="AV436" s="11" t="s">
        <v>79</v>
      </c>
      <c r="AW436" s="11" t="s">
        <v>33</v>
      </c>
      <c r="AX436" s="11" t="s">
        <v>70</v>
      </c>
      <c r="AY436" s="196" t="s">
        <v>287</v>
      </c>
    </row>
    <row r="437" spans="2:65" s="12" customFormat="1" ht="11" x14ac:dyDescent="0.15">
      <c r="B437" s="197"/>
      <c r="C437" s="198"/>
      <c r="D437" s="187" t="s">
        <v>356</v>
      </c>
      <c r="E437" s="199" t="s">
        <v>1</v>
      </c>
      <c r="F437" s="200" t="s">
        <v>359</v>
      </c>
      <c r="G437" s="198"/>
      <c r="H437" s="201">
        <v>75.739999999999995</v>
      </c>
      <c r="I437" s="202"/>
      <c r="J437" s="198"/>
      <c r="K437" s="198"/>
      <c r="L437" s="203"/>
      <c r="M437" s="204"/>
      <c r="N437" s="205"/>
      <c r="O437" s="205"/>
      <c r="P437" s="205"/>
      <c r="Q437" s="205"/>
      <c r="R437" s="205"/>
      <c r="S437" s="205"/>
      <c r="T437" s="206"/>
      <c r="AT437" s="207" t="s">
        <v>356</v>
      </c>
      <c r="AU437" s="207" t="s">
        <v>77</v>
      </c>
      <c r="AV437" s="12" t="s">
        <v>99</v>
      </c>
      <c r="AW437" s="12" t="s">
        <v>33</v>
      </c>
      <c r="AX437" s="12" t="s">
        <v>77</v>
      </c>
      <c r="AY437" s="207" t="s">
        <v>287</v>
      </c>
    </row>
    <row r="438" spans="2:65" s="10" customFormat="1" ht="26" customHeight="1" x14ac:dyDescent="0.2">
      <c r="B438" s="160"/>
      <c r="C438" s="161"/>
      <c r="D438" s="162" t="s">
        <v>69</v>
      </c>
      <c r="E438" s="163" t="s">
        <v>599</v>
      </c>
      <c r="F438" s="163" t="s">
        <v>777</v>
      </c>
      <c r="G438" s="161"/>
      <c r="H438" s="161"/>
      <c r="I438" s="164"/>
      <c r="J438" s="165">
        <f>BK438</f>
        <v>0</v>
      </c>
      <c r="K438" s="161"/>
      <c r="L438" s="166"/>
      <c r="M438" s="167"/>
      <c r="N438" s="168"/>
      <c r="O438" s="168"/>
      <c r="P438" s="169">
        <f>SUM(P439:P497)</f>
        <v>0</v>
      </c>
      <c r="Q438" s="168"/>
      <c r="R438" s="169">
        <f>SUM(R439:R497)</f>
        <v>0</v>
      </c>
      <c r="S438" s="168"/>
      <c r="T438" s="170">
        <f>SUM(T439:T497)</f>
        <v>0</v>
      </c>
      <c r="AR438" s="171" t="s">
        <v>77</v>
      </c>
      <c r="AT438" s="172" t="s">
        <v>69</v>
      </c>
      <c r="AU438" s="172" t="s">
        <v>70</v>
      </c>
      <c r="AY438" s="171" t="s">
        <v>287</v>
      </c>
      <c r="BK438" s="173">
        <f>SUM(BK439:BK497)</f>
        <v>0</v>
      </c>
    </row>
    <row r="439" spans="2:65" s="1" customFormat="1" ht="16.5" customHeight="1" x14ac:dyDescent="0.15">
      <c r="B439" s="33"/>
      <c r="C439" s="174" t="s">
        <v>778</v>
      </c>
      <c r="D439" s="174" t="s">
        <v>288</v>
      </c>
      <c r="E439" s="175" t="s">
        <v>779</v>
      </c>
      <c r="F439" s="176" t="s">
        <v>780</v>
      </c>
      <c r="G439" s="177" t="s">
        <v>308</v>
      </c>
      <c r="H439" s="178">
        <v>1.41</v>
      </c>
      <c r="I439" s="179"/>
      <c r="J439" s="178">
        <f>ROUND(I439*H439,2)</f>
        <v>0</v>
      </c>
      <c r="K439" s="176" t="s">
        <v>1</v>
      </c>
      <c r="L439" s="37"/>
      <c r="M439" s="180" t="s">
        <v>1</v>
      </c>
      <c r="N439" s="181" t="s">
        <v>41</v>
      </c>
      <c r="O439" s="59"/>
      <c r="P439" s="182">
        <f>O439*H439</f>
        <v>0</v>
      </c>
      <c r="Q439" s="182">
        <v>0</v>
      </c>
      <c r="R439" s="182">
        <f>Q439*H439</f>
        <v>0</v>
      </c>
      <c r="S439" s="182">
        <v>0</v>
      </c>
      <c r="T439" s="183">
        <f>S439*H439</f>
        <v>0</v>
      </c>
      <c r="AR439" s="16" t="s">
        <v>99</v>
      </c>
      <c r="AT439" s="16" t="s">
        <v>288</v>
      </c>
      <c r="AU439" s="16" t="s">
        <v>77</v>
      </c>
      <c r="AY439" s="16" t="s">
        <v>287</v>
      </c>
      <c r="BE439" s="184">
        <f>IF(N439="základní",J439,0)</f>
        <v>0</v>
      </c>
      <c r="BF439" s="184">
        <f>IF(N439="snížená",J439,0)</f>
        <v>0</v>
      </c>
      <c r="BG439" s="184">
        <f>IF(N439="zákl. přenesená",J439,0)</f>
        <v>0</v>
      </c>
      <c r="BH439" s="184">
        <f>IF(N439="sníž. přenesená",J439,0)</f>
        <v>0</v>
      </c>
      <c r="BI439" s="184">
        <f>IF(N439="nulová",J439,0)</f>
        <v>0</v>
      </c>
      <c r="BJ439" s="16" t="s">
        <v>77</v>
      </c>
      <c r="BK439" s="184">
        <f>ROUND(I439*H439,2)</f>
        <v>0</v>
      </c>
      <c r="BL439" s="16" t="s">
        <v>99</v>
      </c>
      <c r="BM439" s="16" t="s">
        <v>781</v>
      </c>
    </row>
    <row r="440" spans="2:65" s="1" customFormat="1" ht="30" x14ac:dyDescent="0.15">
      <c r="B440" s="33"/>
      <c r="C440" s="34"/>
      <c r="D440" s="187" t="s">
        <v>383</v>
      </c>
      <c r="E440" s="34"/>
      <c r="F440" s="208" t="s">
        <v>782</v>
      </c>
      <c r="G440" s="34"/>
      <c r="H440" s="34"/>
      <c r="I440" s="111"/>
      <c r="J440" s="34"/>
      <c r="K440" s="34"/>
      <c r="L440" s="37"/>
      <c r="M440" s="209"/>
      <c r="N440" s="59"/>
      <c r="O440" s="59"/>
      <c r="P440" s="59"/>
      <c r="Q440" s="59"/>
      <c r="R440" s="59"/>
      <c r="S440" s="59"/>
      <c r="T440" s="60"/>
      <c r="AT440" s="16" t="s">
        <v>383</v>
      </c>
      <c r="AU440" s="16" t="s">
        <v>77</v>
      </c>
    </row>
    <row r="441" spans="2:65" s="11" customFormat="1" ht="11" x14ac:dyDescent="0.15">
      <c r="B441" s="185"/>
      <c r="C441" s="186"/>
      <c r="D441" s="187" t="s">
        <v>356</v>
      </c>
      <c r="E441" s="188" t="s">
        <v>1</v>
      </c>
      <c r="F441" s="189" t="s">
        <v>783</v>
      </c>
      <c r="G441" s="186"/>
      <c r="H441" s="190">
        <v>0.57999999999999996</v>
      </c>
      <c r="I441" s="191"/>
      <c r="J441" s="186"/>
      <c r="K441" s="186"/>
      <c r="L441" s="192"/>
      <c r="M441" s="193"/>
      <c r="N441" s="194"/>
      <c r="O441" s="194"/>
      <c r="P441" s="194"/>
      <c r="Q441" s="194"/>
      <c r="R441" s="194"/>
      <c r="S441" s="194"/>
      <c r="T441" s="195"/>
      <c r="AT441" s="196" t="s">
        <v>356</v>
      </c>
      <c r="AU441" s="196" t="s">
        <v>77</v>
      </c>
      <c r="AV441" s="11" t="s">
        <v>79</v>
      </c>
      <c r="AW441" s="11" t="s">
        <v>33</v>
      </c>
      <c r="AX441" s="11" t="s">
        <v>70</v>
      </c>
      <c r="AY441" s="196" t="s">
        <v>287</v>
      </c>
    </row>
    <row r="442" spans="2:65" s="11" customFormat="1" ht="11" x14ac:dyDescent="0.15">
      <c r="B442" s="185"/>
      <c r="C442" s="186"/>
      <c r="D442" s="187" t="s">
        <v>356</v>
      </c>
      <c r="E442" s="188" t="s">
        <v>1</v>
      </c>
      <c r="F442" s="189" t="s">
        <v>784</v>
      </c>
      <c r="G442" s="186"/>
      <c r="H442" s="190">
        <v>0.83</v>
      </c>
      <c r="I442" s="191"/>
      <c r="J442" s="186"/>
      <c r="K442" s="186"/>
      <c r="L442" s="192"/>
      <c r="M442" s="193"/>
      <c r="N442" s="194"/>
      <c r="O442" s="194"/>
      <c r="P442" s="194"/>
      <c r="Q442" s="194"/>
      <c r="R442" s="194"/>
      <c r="S442" s="194"/>
      <c r="T442" s="195"/>
      <c r="AT442" s="196" t="s">
        <v>356</v>
      </c>
      <c r="AU442" s="196" t="s">
        <v>77</v>
      </c>
      <c r="AV442" s="11" t="s">
        <v>79</v>
      </c>
      <c r="AW442" s="11" t="s">
        <v>33</v>
      </c>
      <c r="AX442" s="11" t="s">
        <v>70</v>
      </c>
      <c r="AY442" s="196" t="s">
        <v>287</v>
      </c>
    </row>
    <row r="443" spans="2:65" s="12" customFormat="1" ht="11" x14ac:dyDescent="0.15">
      <c r="B443" s="197"/>
      <c r="C443" s="198"/>
      <c r="D443" s="187" t="s">
        <v>356</v>
      </c>
      <c r="E443" s="199" t="s">
        <v>1</v>
      </c>
      <c r="F443" s="200" t="s">
        <v>359</v>
      </c>
      <c r="G443" s="198"/>
      <c r="H443" s="201">
        <v>1.41</v>
      </c>
      <c r="I443" s="202"/>
      <c r="J443" s="198"/>
      <c r="K443" s="198"/>
      <c r="L443" s="203"/>
      <c r="M443" s="204"/>
      <c r="N443" s="205"/>
      <c r="O443" s="205"/>
      <c r="P443" s="205"/>
      <c r="Q443" s="205"/>
      <c r="R443" s="205"/>
      <c r="S443" s="205"/>
      <c r="T443" s="206"/>
      <c r="AT443" s="207" t="s">
        <v>356</v>
      </c>
      <c r="AU443" s="207" t="s">
        <v>77</v>
      </c>
      <c r="AV443" s="12" t="s">
        <v>99</v>
      </c>
      <c r="AW443" s="12" t="s">
        <v>33</v>
      </c>
      <c r="AX443" s="12" t="s">
        <v>77</v>
      </c>
      <c r="AY443" s="207" t="s">
        <v>287</v>
      </c>
    </row>
    <row r="444" spans="2:65" s="1" customFormat="1" ht="16.5" customHeight="1" x14ac:dyDescent="0.15">
      <c r="B444" s="33"/>
      <c r="C444" s="174" t="s">
        <v>526</v>
      </c>
      <c r="D444" s="174" t="s">
        <v>288</v>
      </c>
      <c r="E444" s="175" t="s">
        <v>785</v>
      </c>
      <c r="F444" s="176" t="s">
        <v>786</v>
      </c>
      <c r="G444" s="177" t="s">
        <v>308</v>
      </c>
      <c r="H444" s="178">
        <v>19.13</v>
      </c>
      <c r="I444" s="179"/>
      <c r="J444" s="178">
        <f>ROUND(I444*H444,2)</f>
        <v>0</v>
      </c>
      <c r="K444" s="176" t="s">
        <v>1</v>
      </c>
      <c r="L444" s="37"/>
      <c r="M444" s="180" t="s">
        <v>1</v>
      </c>
      <c r="N444" s="181" t="s">
        <v>41</v>
      </c>
      <c r="O444" s="59"/>
      <c r="P444" s="182">
        <f>O444*H444</f>
        <v>0</v>
      </c>
      <c r="Q444" s="182">
        <v>0</v>
      </c>
      <c r="R444" s="182">
        <f>Q444*H444</f>
        <v>0</v>
      </c>
      <c r="S444" s="182">
        <v>0</v>
      </c>
      <c r="T444" s="183">
        <f>S444*H444</f>
        <v>0</v>
      </c>
      <c r="AR444" s="16" t="s">
        <v>99</v>
      </c>
      <c r="AT444" s="16" t="s">
        <v>288</v>
      </c>
      <c r="AU444" s="16" t="s">
        <v>77</v>
      </c>
      <c r="AY444" s="16" t="s">
        <v>287</v>
      </c>
      <c r="BE444" s="184">
        <f>IF(N444="základní",J444,0)</f>
        <v>0</v>
      </c>
      <c r="BF444" s="184">
        <f>IF(N444="snížená",J444,0)</f>
        <v>0</v>
      </c>
      <c r="BG444" s="184">
        <f>IF(N444="zákl. přenesená",J444,0)</f>
        <v>0</v>
      </c>
      <c r="BH444" s="184">
        <f>IF(N444="sníž. přenesená",J444,0)</f>
        <v>0</v>
      </c>
      <c r="BI444" s="184">
        <f>IF(N444="nulová",J444,0)</f>
        <v>0</v>
      </c>
      <c r="BJ444" s="16" t="s">
        <v>77</v>
      </c>
      <c r="BK444" s="184">
        <f>ROUND(I444*H444,2)</f>
        <v>0</v>
      </c>
      <c r="BL444" s="16" t="s">
        <v>99</v>
      </c>
      <c r="BM444" s="16" t="s">
        <v>787</v>
      </c>
    </row>
    <row r="445" spans="2:65" s="1" customFormat="1" ht="30" x14ac:dyDescent="0.15">
      <c r="B445" s="33"/>
      <c r="C445" s="34"/>
      <c r="D445" s="187" t="s">
        <v>383</v>
      </c>
      <c r="E445" s="34"/>
      <c r="F445" s="208" t="s">
        <v>782</v>
      </c>
      <c r="G445" s="34"/>
      <c r="H445" s="34"/>
      <c r="I445" s="111"/>
      <c r="J445" s="34"/>
      <c r="K445" s="34"/>
      <c r="L445" s="37"/>
      <c r="M445" s="209"/>
      <c r="N445" s="59"/>
      <c r="O445" s="59"/>
      <c r="P445" s="59"/>
      <c r="Q445" s="59"/>
      <c r="R445" s="59"/>
      <c r="S445" s="59"/>
      <c r="T445" s="60"/>
      <c r="AT445" s="16" t="s">
        <v>383</v>
      </c>
      <c r="AU445" s="16" t="s">
        <v>77</v>
      </c>
    </row>
    <row r="446" spans="2:65" s="11" customFormat="1" ht="11" x14ac:dyDescent="0.15">
      <c r="B446" s="185"/>
      <c r="C446" s="186"/>
      <c r="D446" s="187" t="s">
        <v>356</v>
      </c>
      <c r="E446" s="188" t="s">
        <v>1</v>
      </c>
      <c r="F446" s="189" t="s">
        <v>788</v>
      </c>
      <c r="G446" s="186"/>
      <c r="H446" s="190">
        <v>14.2</v>
      </c>
      <c r="I446" s="191"/>
      <c r="J446" s="186"/>
      <c r="K446" s="186"/>
      <c r="L446" s="192"/>
      <c r="M446" s="193"/>
      <c r="N446" s="194"/>
      <c r="O446" s="194"/>
      <c r="P446" s="194"/>
      <c r="Q446" s="194"/>
      <c r="R446" s="194"/>
      <c r="S446" s="194"/>
      <c r="T446" s="195"/>
      <c r="AT446" s="196" t="s">
        <v>356</v>
      </c>
      <c r="AU446" s="196" t="s">
        <v>77</v>
      </c>
      <c r="AV446" s="11" t="s">
        <v>79</v>
      </c>
      <c r="AW446" s="11" t="s">
        <v>33</v>
      </c>
      <c r="AX446" s="11" t="s">
        <v>70</v>
      </c>
      <c r="AY446" s="196" t="s">
        <v>287</v>
      </c>
    </row>
    <row r="447" spans="2:65" s="11" customFormat="1" ht="11" x14ac:dyDescent="0.15">
      <c r="B447" s="185"/>
      <c r="C447" s="186"/>
      <c r="D447" s="187" t="s">
        <v>356</v>
      </c>
      <c r="E447" s="188" t="s">
        <v>1</v>
      </c>
      <c r="F447" s="189" t="s">
        <v>789</v>
      </c>
      <c r="G447" s="186"/>
      <c r="H447" s="190">
        <v>4.93</v>
      </c>
      <c r="I447" s="191"/>
      <c r="J447" s="186"/>
      <c r="K447" s="186"/>
      <c r="L447" s="192"/>
      <c r="M447" s="193"/>
      <c r="N447" s="194"/>
      <c r="O447" s="194"/>
      <c r="P447" s="194"/>
      <c r="Q447" s="194"/>
      <c r="R447" s="194"/>
      <c r="S447" s="194"/>
      <c r="T447" s="195"/>
      <c r="AT447" s="196" t="s">
        <v>356</v>
      </c>
      <c r="AU447" s="196" t="s">
        <v>77</v>
      </c>
      <c r="AV447" s="11" t="s">
        <v>79</v>
      </c>
      <c r="AW447" s="11" t="s">
        <v>33</v>
      </c>
      <c r="AX447" s="11" t="s">
        <v>70</v>
      </c>
      <c r="AY447" s="196" t="s">
        <v>287</v>
      </c>
    </row>
    <row r="448" spans="2:65" s="12" customFormat="1" ht="11" x14ac:dyDescent="0.15">
      <c r="B448" s="197"/>
      <c r="C448" s="198"/>
      <c r="D448" s="187" t="s">
        <v>356</v>
      </c>
      <c r="E448" s="199" t="s">
        <v>1</v>
      </c>
      <c r="F448" s="200" t="s">
        <v>359</v>
      </c>
      <c r="G448" s="198"/>
      <c r="H448" s="201">
        <v>19.13</v>
      </c>
      <c r="I448" s="202"/>
      <c r="J448" s="198"/>
      <c r="K448" s="198"/>
      <c r="L448" s="203"/>
      <c r="M448" s="204"/>
      <c r="N448" s="205"/>
      <c r="O448" s="205"/>
      <c r="P448" s="205"/>
      <c r="Q448" s="205"/>
      <c r="R448" s="205"/>
      <c r="S448" s="205"/>
      <c r="T448" s="206"/>
      <c r="AT448" s="207" t="s">
        <v>356</v>
      </c>
      <c r="AU448" s="207" t="s">
        <v>77</v>
      </c>
      <c r="AV448" s="12" t="s">
        <v>99</v>
      </c>
      <c r="AW448" s="12" t="s">
        <v>33</v>
      </c>
      <c r="AX448" s="12" t="s">
        <v>77</v>
      </c>
      <c r="AY448" s="207" t="s">
        <v>287</v>
      </c>
    </row>
    <row r="449" spans="2:65" s="1" customFormat="1" ht="16.5" customHeight="1" x14ac:dyDescent="0.15">
      <c r="B449" s="33"/>
      <c r="C449" s="174" t="s">
        <v>790</v>
      </c>
      <c r="D449" s="174" t="s">
        <v>288</v>
      </c>
      <c r="E449" s="175" t="s">
        <v>791</v>
      </c>
      <c r="F449" s="176" t="s">
        <v>792</v>
      </c>
      <c r="G449" s="177" t="s">
        <v>308</v>
      </c>
      <c r="H449" s="178">
        <v>23.67</v>
      </c>
      <c r="I449" s="179"/>
      <c r="J449" s="178">
        <f>ROUND(I449*H449,2)</f>
        <v>0</v>
      </c>
      <c r="K449" s="176" t="s">
        <v>1</v>
      </c>
      <c r="L449" s="37"/>
      <c r="M449" s="180" t="s">
        <v>1</v>
      </c>
      <c r="N449" s="181" t="s">
        <v>41</v>
      </c>
      <c r="O449" s="59"/>
      <c r="P449" s="182">
        <f>O449*H449</f>
        <v>0</v>
      </c>
      <c r="Q449" s="182">
        <v>0</v>
      </c>
      <c r="R449" s="182">
        <f>Q449*H449</f>
        <v>0</v>
      </c>
      <c r="S449" s="182">
        <v>0</v>
      </c>
      <c r="T449" s="183">
        <f>S449*H449</f>
        <v>0</v>
      </c>
      <c r="AR449" s="16" t="s">
        <v>99</v>
      </c>
      <c r="AT449" s="16" t="s">
        <v>288</v>
      </c>
      <c r="AU449" s="16" t="s">
        <v>77</v>
      </c>
      <c r="AY449" s="16" t="s">
        <v>287</v>
      </c>
      <c r="BE449" s="184">
        <f>IF(N449="základní",J449,0)</f>
        <v>0</v>
      </c>
      <c r="BF449" s="184">
        <f>IF(N449="snížená",J449,0)</f>
        <v>0</v>
      </c>
      <c r="BG449" s="184">
        <f>IF(N449="zákl. přenesená",J449,0)</f>
        <v>0</v>
      </c>
      <c r="BH449" s="184">
        <f>IF(N449="sníž. přenesená",J449,0)</f>
        <v>0</v>
      </c>
      <c r="BI449" s="184">
        <f>IF(N449="nulová",J449,0)</f>
        <v>0</v>
      </c>
      <c r="BJ449" s="16" t="s">
        <v>77</v>
      </c>
      <c r="BK449" s="184">
        <f>ROUND(I449*H449,2)</f>
        <v>0</v>
      </c>
      <c r="BL449" s="16" t="s">
        <v>99</v>
      </c>
      <c r="BM449" s="16" t="s">
        <v>793</v>
      </c>
    </row>
    <row r="450" spans="2:65" s="1" customFormat="1" ht="30" x14ac:dyDescent="0.15">
      <c r="B450" s="33"/>
      <c r="C450" s="34"/>
      <c r="D450" s="187" t="s">
        <v>383</v>
      </c>
      <c r="E450" s="34"/>
      <c r="F450" s="208" t="s">
        <v>782</v>
      </c>
      <c r="G450" s="34"/>
      <c r="H450" s="34"/>
      <c r="I450" s="111"/>
      <c r="J450" s="34"/>
      <c r="K450" s="34"/>
      <c r="L450" s="37"/>
      <c r="M450" s="209"/>
      <c r="N450" s="59"/>
      <c r="O450" s="59"/>
      <c r="P450" s="59"/>
      <c r="Q450" s="59"/>
      <c r="R450" s="59"/>
      <c r="S450" s="59"/>
      <c r="T450" s="60"/>
      <c r="AT450" s="16" t="s">
        <v>383</v>
      </c>
      <c r="AU450" s="16" t="s">
        <v>77</v>
      </c>
    </row>
    <row r="451" spans="2:65" s="11" customFormat="1" ht="11" x14ac:dyDescent="0.15">
      <c r="B451" s="185"/>
      <c r="C451" s="186"/>
      <c r="D451" s="187" t="s">
        <v>356</v>
      </c>
      <c r="E451" s="188" t="s">
        <v>1</v>
      </c>
      <c r="F451" s="189" t="s">
        <v>794</v>
      </c>
      <c r="G451" s="186"/>
      <c r="H451" s="190">
        <v>17.97</v>
      </c>
      <c r="I451" s="191"/>
      <c r="J451" s="186"/>
      <c r="K451" s="186"/>
      <c r="L451" s="192"/>
      <c r="M451" s="193"/>
      <c r="N451" s="194"/>
      <c r="O451" s="194"/>
      <c r="P451" s="194"/>
      <c r="Q451" s="194"/>
      <c r="R451" s="194"/>
      <c r="S451" s="194"/>
      <c r="T451" s="195"/>
      <c r="AT451" s="196" t="s">
        <v>356</v>
      </c>
      <c r="AU451" s="196" t="s">
        <v>77</v>
      </c>
      <c r="AV451" s="11" t="s">
        <v>79</v>
      </c>
      <c r="AW451" s="11" t="s">
        <v>33</v>
      </c>
      <c r="AX451" s="11" t="s">
        <v>70</v>
      </c>
      <c r="AY451" s="196" t="s">
        <v>287</v>
      </c>
    </row>
    <row r="452" spans="2:65" s="11" customFormat="1" ht="11" x14ac:dyDescent="0.15">
      <c r="B452" s="185"/>
      <c r="C452" s="186"/>
      <c r="D452" s="187" t="s">
        <v>356</v>
      </c>
      <c r="E452" s="188" t="s">
        <v>1</v>
      </c>
      <c r="F452" s="189" t="s">
        <v>795</v>
      </c>
      <c r="G452" s="186"/>
      <c r="H452" s="190">
        <v>2.23</v>
      </c>
      <c r="I452" s="191"/>
      <c r="J452" s="186"/>
      <c r="K452" s="186"/>
      <c r="L452" s="192"/>
      <c r="M452" s="193"/>
      <c r="N452" s="194"/>
      <c r="O452" s="194"/>
      <c r="P452" s="194"/>
      <c r="Q452" s="194"/>
      <c r="R452" s="194"/>
      <c r="S452" s="194"/>
      <c r="T452" s="195"/>
      <c r="AT452" s="196" t="s">
        <v>356</v>
      </c>
      <c r="AU452" s="196" t="s">
        <v>77</v>
      </c>
      <c r="AV452" s="11" t="s">
        <v>79</v>
      </c>
      <c r="AW452" s="11" t="s">
        <v>33</v>
      </c>
      <c r="AX452" s="11" t="s">
        <v>70</v>
      </c>
      <c r="AY452" s="196" t="s">
        <v>287</v>
      </c>
    </row>
    <row r="453" spans="2:65" s="11" customFormat="1" ht="11" x14ac:dyDescent="0.15">
      <c r="B453" s="185"/>
      <c r="C453" s="186"/>
      <c r="D453" s="187" t="s">
        <v>356</v>
      </c>
      <c r="E453" s="188" t="s">
        <v>1</v>
      </c>
      <c r="F453" s="189" t="s">
        <v>796</v>
      </c>
      <c r="G453" s="186"/>
      <c r="H453" s="190">
        <v>3.47</v>
      </c>
      <c r="I453" s="191"/>
      <c r="J453" s="186"/>
      <c r="K453" s="186"/>
      <c r="L453" s="192"/>
      <c r="M453" s="193"/>
      <c r="N453" s="194"/>
      <c r="O453" s="194"/>
      <c r="P453" s="194"/>
      <c r="Q453" s="194"/>
      <c r="R453" s="194"/>
      <c r="S453" s="194"/>
      <c r="T453" s="195"/>
      <c r="AT453" s="196" t="s">
        <v>356</v>
      </c>
      <c r="AU453" s="196" t="s">
        <v>77</v>
      </c>
      <c r="AV453" s="11" t="s">
        <v>79</v>
      </c>
      <c r="AW453" s="11" t="s">
        <v>33</v>
      </c>
      <c r="AX453" s="11" t="s">
        <v>70</v>
      </c>
      <c r="AY453" s="196" t="s">
        <v>287</v>
      </c>
    </row>
    <row r="454" spans="2:65" s="12" customFormat="1" ht="11" x14ac:dyDescent="0.15">
      <c r="B454" s="197"/>
      <c r="C454" s="198"/>
      <c r="D454" s="187" t="s">
        <v>356</v>
      </c>
      <c r="E454" s="199" t="s">
        <v>1</v>
      </c>
      <c r="F454" s="200" t="s">
        <v>359</v>
      </c>
      <c r="G454" s="198"/>
      <c r="H454" s="201">
        <v>23.67</v>
      </c>
      <c r="I454" s="202"/>
      <c r="J454" s="198"/>
      <c r="K454" s="198"/>
      <c r="L454" s="203"/>
      <c r="M454" s="204"/>
      <c r="N454" s="205"/>
      <c r="O454" s="205"/>
      <c r="P454" s="205"/>
      <c r="Q454" s="205"/>
      <c r="R454" s="205"/>
      <c r="S454" s="205"/>
      <c r="T454" s="206"/>
      <c r="AT454" s="207" t="s">
        <v>356</v>
      </c>
      <c r="AU454" s="207" t="s">
        <v>77</v>
      </c>
      <c r="AV454" s="12" t="s">
        <v>99</v>
      </c>
      <c r="AW454" s="12" t="s">
        <v>33</v>
      </c>
      <c r="AX454" s="12" t="s">
        <v>77</v>
      </c>
      <c r="AY454" s="207" t="s">
        <v>287</v>
      </c>
    </row>
    <row r="455" spans="2:65" s="1" customFormat="1" ht="16.5" customHeight="1" x14ac:dyDescent="0.15">
      <c r="B455" s="33"/>
      <c r="C455" s="174" t="s">
        <v>530</v>
      </c>
      <c r="D455" s="174" t="s">
        <v>288</v>
      </c>
      <c r="E455" s="175" t="s">
        <v>797</v>
      </c>
      <c r="F455" s="176" t="s">
        <v>798</v>
      </c>
      <c r="G455" s="177" t="s">
        <v>308</v>
      </c>
      <c r="H455" s="178">
        <v>12.75</v>
      </c>
      <c r="I455" s="179"/>
      <c r="J455" s="178">
        <f>ROUND(I455*H455,2)</f>
        <v>0</v>
      </c>
      <c r="K455" s="176" t="s">
        <v>1</v>
      </c>
      <c r="L455" s="37"/>
      <c r="M455" s="180" t="s">
        <v>1</v>
      </c>
      <c r="N455" s="181" t="s">
        <v>41</v>
      </c>
      <c r="O455" s="59"/>
      <c r="P455" s="182">
        <f>O455*H455</f>
        <v>0</v>
      </c>
      <c r="Q455" s="182">
        <v>0</v>
      </c>
      <c r="R455" s="182">
        <f>Q455*H455</f>
        <v>0</v>
      </c>
      <c r="S455" s="182">
        <v>0</v>
      </c>
      <c r="T455" s="183">
        <f>S455*H455</f>
        <v>0</v>
      </c>
      <c r="AR455" s="16" t="s">
        <v>99</v>
      </c>
      <c r="AT455" s="16" t="s">
        <v>288</v>
      </c>
      <c r="AU455" s="16" t="s">
        <v>77</v>
      </c>
      <c r="AY455" s="16" t="s">
        <v>287</v>
      </c>
      <c r="BE455" s="184">
        <f>IF(N455="základní",J455,0)</f>
        <v>0</v>
      </c>
      <c r="BF455" s="184">
        <f>IF(N455="snížená",J455,0)</f>
        <v>0</v>
      </c>
      <c r="BG455" s="184">
        <f>IF(N455="zákl. přenesená",J455,0)</f>
        <v>0</v>
      </c>
      <c r="BH455" s="184">
        <f>IF(N455="sníž. přenesená",J455,0)</f>
        <v>0</v>
      </c>
      <c r="BI455" s="184">
        <f>IF(N455="nulová",J455,0)</f>
        <v>0</v>
      </c>
      <c r="BJ455" s="16" t="s">
        <v>77</v>
      </c>
      <c r="BK455" s="184">
        <f>ROUND(I455*H455,2)</f>
        <v>0</v>
      </c>
      <c r="BL455" s="16" t="s">
        <v>99</v>
      </c>
      <c r="BM455" s="16" t="s">
        <v>799</v>
      </c>
    </row>
    <row r="456" spans="2:65" s="11" customFormat="1" ht="11" x14ac:dyDescent="0.15">
      <c r="B456" s="185"/>
      <c r="C456" s="186"/>
      <c r="D456" s="187" t="s">
        <v>356</v>
      </c>
      <c r="E456" s="188" t="s">
        <v>1</v>
      </c>
      <c r="F456" s="189" t="s">
        <v>800</v>
      </c>
      <c r="G456" s="186"/>
      <c r="H456" s="190">
        <v>9.4600000000000009</v>
      </c>
      <c r="I456" s="191"/>
      <c r="J456" s="186"/>
      <c r="K456" s="186"/>
      <c r="L456" s="192"/>
      <c r="M456" s="193"/>
      <c r="N456" s="194"/>
      <c r="O456" s="194"/>
      <c r="P456" s="194"/>
      <c r="Q456" s="194"/>
      <c r="R456" s="194"/>
      <c r="S456" s="194"/>
      <c r="T456" s="195"/>
      <c r="AT456" s="196" t="s">
        <v>356</v>
      </c>
      <c r="AU456" s="196" t="s">
        <v>77</v>
      </c>
      <c r="AV456" s="11" t="s">
        <v>79</v>
      </c>
      <c r="AW456" s="11" t="s">
        <v>33</v>
      </c>
      <c r="AX456" s="11" t="s">
        <v>70</v>
      </c>
      <c r="AY456" s="196" t="s">
        <v>287</v>
      </c>
    </row>
    <row r="457" spans="2:65" s="11" customFormat="1" ht="11" x14ac:dyDescent="0.15">
      <c r="B457" s="185"/>
      <c r="C457" s="186"/>
      <c r="D457" s="187" t="s">
        <v>356</v>
      </c>
      <c r="E457" s="188" t="s">
        <v>1</v>
      </c>
      <c r="F457" s="189" t="s">
        <v>801</v>
      </c>
      <c r="G457" s="186"/>
      <c r="H457" s="190">
        <v>3.29</v>
      </c>
      <c r="I457" s="191"/>
      <c r="J457" s="186"/>
      <c r="K457" s="186"/>
      <c r="L457" s="192"/>
      <c r="M457" s="193"/>
      <c r="N457" s="194"/>
      <c r="O457" s="194"/>
      <c r="P457" s="194"/>
      <c r="Q457" s="194"/>
      <c r="R457" s="194"/>
      <c r="S457" s="194"/>
      <c r="T457" s="195"/>
      <c r="AT457" s="196" t="s">
        <v>356</v>
      </c>
      <c r="AU457" s="196" t="s">
        <v>77</v>
      </c>
      <c r="AV457" s="11" t="s">
        <v>79</v>
      </c>
      <c r="AW457" s="11" t="s">
        <v>33</v>
      </c>
      <c r="AX457" s="11" t="s">
        <v>70</v>
      </c>
      <c r="AY457" s="196" t="s">
        <v>287</v>
      </c>
    </row>
    <row r="458" spans="2:65" s="12" customFormat="1" ht="11" x14ac:dyDescent="0.15">
      <c r="B458" s="197"/>
      <c r="C458" s="198"/>
      <c r="D458" s="187" t="s">
        <v>356</v>
      </c>
      <c r="E458" s="199" t="s">
        <v>1</v>
      </c>
      <c r="F458" s="200" t="s">
        <v>359</v>
      </c>
      <c r="G458" s="198"/>
      <c r="H458" s="201">
        <v>12.75</v>
      </c>
      <c r="I458" s="202"/>
      <c r="J458" s="198"/>
      <c r="K458" s="198"/>
      <c r="L458" s="203"/>
      <c r="M458" s="204"/>
      <c r="N458" s="205"/>
      <c r="O458" s="205"/>
      <c r="P458" s="205"/>
      <c r="Q458" s="205"/>
      <c r="R458" s="205"/>
      <c r="S458" s="205"/>
      <c r="T458" s="206"/>
      <c r="AT458" s="207" t="s">
        <v>356</v>
      </c>
      <c r="AU458" s="207" t="s">
        <v>77</v>
      </c>
      <c r="AV458" s="12" t="s">
        <v>99</v>
      </c>
      <c r="AW458" s="12" t="s">
        <v>33</v>
      </c>
      <c r="AX458" s="12" t="s">
        <v>77</v>
      </c>
      <c r="AY458" s="207" t="s">
        <v>287</v>
      </c>
    </row>
    <row r="459" spans="2:65" s="1" customFormat="1" ht="16.5" customHeight="1" x14ac:dyDescent="0.15">
      <c r="B459" s="33"/>
      <c r="C459" s="174" t="s">
        <v>802</v>
      </c>
      <c r="D459" s="174" t="s">
        <v>288</v>
      </c>
      <c r="E459" s="175" t="s">
        <v>803</v>
      </c>
      <c r="F459" s="176" t="s">
        <v>804</v>
      </c>
      <c r="G459" s="177" t="s">
        <v>308</v>
      </c>
      <c r="H459" s="178">
        <v>49.91</v>
      </c>
      <c r="I459" s="179"/>
      <c r="J459" s="178">
        <f>ROUND(I459*H459,2)</f>
        <v>0</v>
      </c>
      <c r="K459" s="176" t="s">
        <v>1</v>
      </c>
      <c r="L459" s="37"/>
      <c r="M459" s="180" t="s">
        <v>1</v>
      </c>
      <c r="N459" s="181" t="s">
        <v>41</v>
      </c>
      <c r="O459" s="59"/>
      <c r="P459" s="182">
        <f>O459*H459</f>
        <v>0</v>
      </c>
      <c r="Q459" s="182">
        <v>0</v>
      </c>
      <c r="R459" s="182">
        <f>Q459*H459</f>
        <v>0</v>
      </c>
      <c r="S459" s="182">
        <v>0</v>
      </c>
      <c r="T459" s="183">
        <f>S459*H459</f>
        <v>0</v>
      </c>
      <c r="AR459" s="16" t="s">
        <v>99</v>
      </c>
      <c r="AT459" s="16" t="s">
        <v>288</v>
      </c>
      <c r="AU459" s="16" t="s">
        <v>77</v>
      </c>
      <c r="AY459" s="16" t="s">
        <v>287</v>
      </c>
      <c r="BE459" s="184">
        <f>IF(N459="základní",J459,0)</f>
        <v>0</v>
      </c>
      <c r="BF459" s="184">
        <f>IF(N459="snížená",J459,0)</f>
        <v>0</v>
      </c>
      <c r="BG459" s="184">
        <f>IF(N459="zákl. přenesená",J459,0)</f>
        <v>0</v>
      </c>
      <c r="BH459" s="184">
        <f>IF(N459="sníž. přenesená",J459,0)</f>
        <v>0</v>
      </c>
      <c r="BI459" s="184">
        <f>IF(N459="nulová",J459,0)</f>
        <v>0</v>
      </c>
      <c r="BJ459" s="16" t="s">
        <v>77</v>
      </c>
      <c r="BK459" s="184">
        <f>ROUND(I459*H459,2)</f>
        <v>0</v>
      </c>
      <c r="BL459" s="16" t="s">
        <v>99</v>
      </c>
      <c r="BM459" s="16" t="s">
        <v>805</v>
      </c>
    </row>
    <row r="460" spans="2:65" s="11" customFormat="1" ht="11" x14ac:dyDescent="0.15">
      <c r="B460" s="185"/>
      <c r="C460" s="186"/>
      <c r="D460" s="187" t="s">
        <v>356</v>
      </c>
      <c r="E460" s="188" t="s">
        <v>1</v>
      </c>
      <c r="F460" s="189" t="s">
        <v>806</v>
      </c>
      <c r="G460" s="186"/>
      <c r="H460" s="190">
        <v>20.99</v>
      </c>
      <c r="I460" s="191"/>
      <c r="J460" s="186"/>
      <c r="K460" s="186"/>
      <c r="L460" s="192"/>
      <c r="M460" s="193"/>
      <c r="N460" s="194"/>
      <c r="O460" s="194"/>
      <c r="P460" s="194"/>
      <c r="Q460" s="194"/>
      <c r="R460" s="194"/>
      <c r="S460" s="194"/>
      <c r="T460" s="195"/>
      <c r="AT460" s="196" t="s">
        <v>356</v>
      </c>
      <c r="AU460" s="196" t="s">
        <v>77</v>
      </c>
      <c r="AV460" s="11" t="s">
        <v>79</v>
      </c>
      <c r="AW460" s="11" t="s">
        <v>33</v>
      </c>
      <c r="AX460" s="11" t="s">
        <v>70</v>
      </c>
      <c r="AY460" s="196" t="s">
        <v>287</v>
      </c>
    </row>
    <row r="461" spans="2:65" s="11" customFormat="1" ht="11" x14ac:dyDescent="0.15">
      <c r="B461" s="185"/>
      <c r="C461" s="186"/>
      <c r="D461" s="187" t="s">
        <v>356</v>
      </c>
      <c r="E461" s="188" t="s">
        <v>1</v>
      </c>
      <c r="F461" s="189" t="s">
        <v>807</v>
      </c>
      <c r="G461" s="186"/>
      <c r="H461" s="190">
        <v>28.92</v>
      </c>
      <c r="I461" s="191"/>
      <c r="J461" s="186"/>
      <c r="K461" s="186"/>
      <c r="L461" s="192"/>
      <c r="M461" s="193"/>
      <c r="N461" s="194"/>
      <c r="O461" s="194"/>
      <c r="P461" s="194"/>
      <c r="Q461" s="194"/>
      <c r="R461" s="194"/>
      <c r="S461" s="194"/>
      <c r="T461" s="195"/>
      <c r="AT461" s="196" t="s">
        <v>356</v>
      </c>
      <c r="AU461" s="196" t="s">
        <v>77</v>
      </c>
      <c r="AV461" s="11" t="s">
        <v>79</v>
      </c>
      <c r="AW461" s="11" t="s">
        <v>33</v>
      </c>
      <c r="AX461" s="11" t="s">
        <v>70</v>
      </c>
      <c r="AY461" s="196" t="s">
        <v>287</v>
      </c>
    </row>
    <row r="462" spans="2:65" s="12" customFormat="1" ht="11" x14ac:dyDescent="0.15">
      <c r="B462" s="197"/>
      <c r="C462" s="198"/>
      <c r="D462" s="187" t="s">
        <v>356</v>
      </c>
      <c r="E462" s="199" t="s">
        <v>1</v>
      </c>
      <c r="F462" s="200" t="s">
        <v>359</v>
      </c>
      <c r="G462" s="198"/>
      <c r="H462" s="201">
        <v>49.91</v>
      </c>
      <c r="I462" s="202"/>
      <c r="J462" s="198"/>
      <c r="K462" s="198"/>
      <c r="L462" s="203"/>
      <c r="M462" s="204"/>
      <c r="N462" s="205"/>
      <c r="O462" s="205"/>
      <c r="P462" s="205"/>
      <c r="Q462" s="205"/>
      <c r="R462" s="205"/>
      <c r="S462" s="205"/>
      <c r="T462" s="206"/>
      <c r="AT462" s="207" t="s">
        <v>356</v>
      </c>
      <c r="AU462" s="207" t="s">
        <v>77</v>
      </c>
      <c r="AV462" s="12" t="s">
        <v>99</v>
      </c>
      <c r="AW462" s="12" t="s">
        <v>33</v>
      </c>
      <c r="AX462" s="12" t="s">
        <v>77</v>
      </c>
      <c r="AY462" s="207" t="s">
        <v>287</v>
      </c>
    </row>
    <row r="463" spans="2:65" s="1" customFormat="1" ht="16.5" customHeight="1" x14ac:dyDescent="0.15">
      <c r="B463" s="33"/>
      <c r="C463" s="174" t="s">
        <v>537</v>
      </c>
      <c r="D463" s="174" t="s">
        <v>288</v>
      </c>
      <c r="E463" s="175" t="s">
        <v>808</v>
      </c>
      <c r="F463" s="176" t="s">
        <v>809</v>
      </c>
      <c r="G463" s="177" t="s">
        <v>308</v>
      </c>
      <c r="H463" s="178">
        <v>13.58</v>
      </c>
      <c r="I463" s="179"/>
      <c r="J463" s="178">
        <f>ROUND(I463*H463,2)</f>
        <v>0</v>
      </c>
      <c r="K463" s="176" t="s">
        <v>1</v>
      </c>
      <c r="L463" s="37"/>
      <c r="M463" s="180" t="s">
        <v>1</v>
      </c>
      <c r="N463" s="181" t="s">
        <v>41</v>
      </c>
      <c r="O463" s="59"/>
      <c r="P463" s="182">
        <f>O463*H463</f>
        <v>0</v>
      </c>
      <c r="Q463" s="182">
        <v>0</v>
      </c>
      <c r="R463" s="182">
        <f>Q463*H463</f>
        <v>0</v>
      </c>
      <c r="S463" s="182">
        <v>0</v>
      </c>
      <c r="T463" s="183">
        <f>S463*H463</f>
        <v>0</v>
      </c>
      <c r="AR463" s="16" t="s">
        <v>99</v>
      </c>
      <c r="AT463" s="16" t="s">
        <v>288</v>
      </c>
      <c r="AU463" s="16" t="s">
        <v>77</v>
      </c>
      <c r="AY463" s="16" t="s">
        <v>287</v>
      </c>
      <c r="BE463" s="184">
        <f>IF(N463="základní",J463,0)</f>
        <v>0</v>
      </c>
      <c r="BF463" s="184">
        <f>IF(N463="snížená",J463,0)</f>
        <v>0</v>
      </c>
      <c r="BG463" s="184">
        <f>IF(N463="zákl. přenesená",J463,0)</f>
        <v>0</v>
      </c>
      <c r="BH463" s="184">
        <f>IF(N463="sníž. přenesená",J463,0)</f>
        <v>0</v>
      </c>
      <c r="BI463" s="184">
        <f>IF(N463="nulová",J463,0)</f>
        <v>0</v>
      </c>
      <c r="BJ463" s="16" t="s">
        <v>77</v>
      </c>
      <c r="BK463" s="184">
        <f>ROUND(I463*H463,2)</f>
        <v>0</v>
      </c>
      <c r="BL463" s="16" t="s">
        <v>99</v>
      </c>
      <c r="BM463" s="16" t="s">
        <v>810</v>
      </c>
    </row>
    <row r="464" spans="2:65" s="11" customFormat="1" ht="11" x14ac:dyDescent="0.15">
      <c r="B464" s="185"/>
      <c r="C464" s="186"/>
      <c r="D464" s="187" t="s">
        <v>356</v>
      </c>
      <c r="E464" s="188" t="s">
        <v>1</v>
      </c>
      <c r="F464" s="189" t="s">
        <v>800</v>
      </c>
      <c r="G464" s="186"/>
      <c r="H464" s="190">
        <v>9.4600000000000009</v>
      </c>
      <c r="I464" s="191"/>
      <c r="J464" s="186"/>
      <c r="K464" s="186"/>
      <c r="L464" s="192"/>
      <c r="M464" s="193"/>
      <c r="N464" s="194"/>
      <c r="O464" s="194"/>
      <c r="P464" s="194"/>
      <c r="Q464" s="194"/>
      <c r="R464" s="194"/>
      <c r="S464" s="194"/>
      <c r="T464" s="195"/>
      <c r="AT464" s="196" t="s">
        <v>356</v>
      </c>
      <c r="AU464" s="196" t="s">
        <v>77</v>
      </c>
      <c r="AV464" s="11" t="s">
        <v>79</v>
      </c>
      <c r="AW464" s="11" t="s">
        <v>33</v>
      </c>
      <c r="AX464" s="11" t="s">
        <v>70</v>
      </c>
      <c r="AY464" s="196" t="s">
        <v>287</v>
      </c>
    </row>
    <row r="465" spans="2:65" s="11" customFormat="1" ht="11" x14ac:dyDescent="0.15">
      <c r="B465" s="185"/>
      <c r="C465" s="186"/>
      <c r="D465" s="187" t="s">
        <v>356</v>
      </c>
      <c r="E465" s="188" t="s">
        <v>1</v>
      </c>
      <c r="F465" s="189" t="s">
        <v>801</v>
      </c>
      <c r="G465" s="186"/>
      <c r="H465" s="190">
        <v>3.29</v>
      </c>
      <c r="I465" s="191"/>
      <c r="J465" s="186"/>
      <c r="K465" s="186"/>
      <c r="L465" s="192"/>
      <c r="M465" s="193"/>
      <c r="N465" s="194"/>
      <c r="O465" s="194"/>
      <c r="P465" s="194"/>
      <c r="Q465" s="194"/>
      <c r="R465" s="194"/>
      <c r="S465" s="194"/>
      <c r="T465" s="195"/>
      <c r="AT465" s="196" t="s">
        <v>356</v>
      </c>
      <c r="AU465" s="196" t="s">
        <v>77</v>
      </c>
      <c r="AV465" s="11" t="s">
        <v>79</v>
      </c>
      <c r="AW465" s="11" t="s">
        <v>33</v>
      </c>
      <c r="AX465" s="11" t="s">
        <v>70</v>
      </c>
      <c r="AY465" s="196" t="s">
        <v>287</v>
      </c>
    </row>
    <row r="466" spans="2:65" s="11" customFormat="1" ht="11" x14ac:dyDescent="0.15">
      <c r="B466" s="185"/>
      <c r="C466" s="186"/>
      <c r="D466" s="187" t="s">
        <v>356</v>
      </c>
      <c r="E466" s="188" t="s">
        <v>1</v>
      </c>
      <c r="F466" s="189" t="s">
        <v>784</v>
      </c>
      <c r="G466" s="186"/>
      <c r="H466" s="190">
        <v>0.83</v>
      </c>
      <c r="I466" s="191"/>
      <c r="J466" s="186"/>
      <c r="K466" s="186"/>
      <c r="L466" s="192"/>
      <c r="M466" s="193"/>
      <c r="N466" s="194"/>
      <c r="O466" s="194"/>
      <c r="P466" s="194"/>
      <c r="Q466" s="194"/>
      <c r="R466" s="194"/>
      <c r="S466" s="194"/>
      <c r="T466" s="195"/>
      <c r="AT466" s="196" t="s">
        <v>356</v>
      </c>
      <c r="AU466" s="196" t="s">
        <v>77</v>
      </c>
      <c r="AV466" s="11" t="s">
        <v>79</v>
      </c>
      <c r="AW466" s="11" t="s">
        <v>33</v>
      </c>
      <c r="AX466" s="11" t="s">
        <v>70</v>
      </c>
      <c r="AY466" s="196" t="s">
        <v>287</v>
      </c>
    </row>
    <row r="467" spans="2:65" s="12" customFormat="1" ht="11" x14ac:dyDescent="0.15">
      <c r="B467" s="197"/>
      <c r="C467" s="198"/>
      <c r="D467" s="187" t="s">
        <v>356</v>
      </c>
      <c r="E467" s="199" t="s">
        <v>1</v>
      </c>
      <c r="F467" s="200" t="s">
        <v>359</v>
      </c>
      <c r="G467" s="198"/>
      <c r="H467" s="201">
        <v>13.58</v>
      </c>
      <c r="I467" s="202"/>
      <c r="J467" s="198"/>
      <c r="K467" s="198"/>
      <c r="L467" s="203"/>
      <c r="M467" s="204"/>
      <c r="N467" s="205"/>
      <c r="O467" s="205"/>
      <c r="P467" s="205"/>
      <c r="Q467" s="205"/>
      <c r="R467" s="205"/>
      <c r="S467" s="205"/>
      <c r="T467" s="206"/>
      <c r="AT467" s="207" t="s">
        <v>356</v>
      </c>
      <c r="AU467" s="207" t="s">
        <v>77</v>
      </c>
      <c r="AV467" s="12" t="s">
        <v>99</v>
      </c>
      <c r="AW467" s="12" t="s">
        <v>33</v>
      </c>
      <c r="AX467" s="12" t="s">
        <v>77</v>
      </c>
      <c r="AY467" s="207" t="s">
        <v>287</v>
      </c>
    </row>
    <row r="468" spans="2:65" s="1" customFormat="1" ht="16.5" customHeight="1" x14ac:dyDescent="0.15">
      <c r="B468" s="33"/>
      <c r="C468" s="174" t="s">
        <v>811</v>
      </c>
      <c r="D468" s="174" t="s">
        <v>288</v>
      </c>
      <c r="E468" s="175" t="s">
        <v>812</v>
      </c>
      <c r="F468" s="176" t="s">
        <v>813</v>
      </c>
      <c r="G468" s="177" t="s">
        <v>308</v>
      </c>
      <c r="H468" s="178">
        <v>52.59</v>
      </c>
      <c r="I468" s="179"/>
      <c r="J468" s="178">
        <f>ROUND(I468*H468,2)</f>
        <v>0</v>
      </c>
      <c r="K468" s="176" t="s">
        <v>1</v>
      </c>
      <c r="L468" s="37"/>
      <c r="M468" s="180" t="s">
        <v>1</v>
      </c>
      <c r="N468" s="181" t="s">
        <v>41</v>
      </c>
      <c r="O468" s="59"/>
      <c r="P468" s="182">
        <f>O468*H468</f>
        <v>0</v>
      </c>
      <c r="Q468" s="182">
        <v>0</v>
      </c>
      <c r="R468" s="182">
        <f>Q468*H468</f>
        <v>0</v>
      </c>
      <c r="S468" s="182">
        <v>0</v>
      </c>
      <c r="T468" s="183">
        <f>S468*H468</f>
        <v>0</v>
      </c>
      <c r="AR468" s="16" t="s">
        <v>99</v>
      </c>
      <c r="AT468" s="16" t="s">
        <v>288</v>
      </c>
      <c r="AU468" s="16" t="s">
        <v>77</v>
      </c>
      <c r="AY468" s="16" t="s">
        <v>287</v>
      </c>
      <c r="BE468" s="184">
        <f>IF(N468="základní",J468,0)</f>
        <v>0</v>
      </c>
      <c r="BF468" s="184">
        <f>IF(N468="snížená",J468,0)</f>
        <v>0</v>
      </c>
      <c r="BG468" s="184">
        <f>IF(N468="zákl. přenesená",J468,0)</f>
        <v>0</v>
      </c>
      <c r="BH468" s="184">
        <f>IF(N468="sníž. přenesená",J468,0)</f>
        <v>0</v>
      </c>
      <c r="BI468" s="184">
        <f>IF(N468="nulová",J468,0)</f>
        <v>0</v>
      </c>
      <c r="BJ468" s="16" t="s">
        <v>77</v>
      </c>
      <c r="BK468" s="184">
        <f>ROUND(I468*H468,2)</f>
        <v>0</v>
      </c>
      <c r="BL468" s="16" t="s">
        <v>99</v>
      </c>
      <c r="BM468" s="16" t="s">
        <v>814</v>
      </c>
    </row>
    <row r="469" spans="2:65" s="11" customFormat="1" ht="11" x14ac:dyDescent="0.15">
      <c r="B469" s="185"/>
      <c r="C469" s="186"/>
      <c r="D469" s="187" t="s">
        <v>356</v>
      </c>
      <c r="E469" s="188" t="s">
        <v>1</v>
      </c>
      <c r="F469" s="189" t="s">
        <v>815</v>
      </c>
      <c r="G469" s="186"/>
      <c r="H469" s="190">
        <v>17.97</v>
      </c>
      <c r="I469" s="191"/>
      <c r="J469" s="186"/>
      <c r="K469" s="186"/>
      <c r="L469" s="192"/>
      <c r="M469" s="193"/>
      <c r="N469" s="194"/>
      <c r="O469" s="194"/>
      <c r="P469" s="194"/>
      <c r="Q469" s="194"/>
      <c r="R469" s="194"/>
      <c r="S469" s="194"/>
      <c r="T469" s="195"/>
      <c r="AT469" s="196" t="s">
        <v>356</v>
      </c>
      <c r="AU469" s="196" t="s">
        <v>77</v>
      </c>
      <c r="AV469" s="11" t="s">
        <v>79</v>
      </c>
      <c r="AW469" s="11" t="s">
        <v>33</v>
      </c>
      <c r="AX469" s="11" t="s">
        <v>70</v>
      </c>
      <c r="AY469" s="196" t="s">
        <v>287</v>
      </c>
    </row>
    <row r="470" spans="2:65" s="11" customFormat="1" ht="11" x14ac:dyDescent="0.15">
      <c r="B470" s="185"/>
      <c r="C470" s="186"/>
      <c r="D470" s="187" t="s">
        <v>356</v>
      </c>
      <c r="E470" s="188" t="s">
        <v>1</v>
      </c>
      <c r="F470" s="189" t="s">
        <v>816</v>
      </c>
      <c r="G470" s="186"/>
      <c r="H470" s="190">
        <v>2.23</v>
      </c>
      <c r="I470" s="191"/>
      <c r="J470" s="186"/>
      <c r="K470" s="186"/>
      <c r="L470" s="192"/>
      <c r="M470" s="193"/>
      <c r="N470" s="194"/>
      <c r="O470" s="194"/>
      <c r="P470" s="194"/>
      <c r="Q470" s="194"/>
      <c r="R470" s="194"/>
      <c r="S470" s="194"/>
      <c r="T470" s="195"/>
      <c r="AT470" s="196" t="s">
        <v>356</v>
      </c>
      <c r="AU470" s="196" t="s">
        <v>77</v>
      </c>
      <c r="AV470" s="11" t="s">
        <v>79</v>
      </c>
      <c r="AW470" s="11" t="s">
        <v>33</v>
      </c>
      <c r="AX470" s="11" t="s">
        <v>70</v>
      </c>
      <c r="AY470" s="196" t="s">
        <v>287</v>
      </c>
    </row>
    <row r="471" spans="2:65" s="11" customFormat="1" ht="11" x14ac:dyDescent="0.15">
      <c r="B471" s="185"/>
      <c r="C471" s="186"/>
      <c r="D471" s="187" t="s">
        <v>356</v>
      </c>
      <c r="E471" s="188" t="s">
        <v>1</v>
      </c>
      <c r="F471" s="189" t="s">
        <v>807</v>
      </c>
      <c r="G471" s="186"/>
      <c r="H471" s="190">
        <v>28.92</v>
      </c>
      <c r="I471" s="191"/>
      <c r="J471" s="186"/>
      <c r="K471" s="186"/>
      <c r="L471" s="192"/>
      <c r="M471" s="193"/>
      <c r="N471" s="194"/>
      <c r="O471" s="194"/>
      <c r="P471" s="194"/>
      <c r="Q471" s="194"/>
      <c r="R471" s="194"/>
      <c r="S471" s="194"/>
      <c r="T471" s="195"/>
      <c r="AT471" s="196" t="s">
        <v>356</v>
      </c>
      <c r="AU471" s="196" t="s">
        <v>77</v>
      </c>
      <c r="AV471" s="11" t="s">
        <v>79</v>
      </c>
      <c r="AW471" s="11" t="s">
        <v>33</v>
      </c>
      <c r="AX471" s="11" t="s">
        <v>70</v>
      </c>
      <c r="AY471" s="196" t="s">
        <v>287</v>
      </c>
    </row>
    <row r="472" spans="2:65" s="11" customFormat="1" ht="11" x14ac:dyDescent="0.15">
      <c r="B472" s="185"/>
      <c r="C472" s="186"/>
      <c r="D472" s="187" t="s">
        <v>356</v>
      </c>
      <c r="E472" s="188" t="s">
        <v>1</v>
      </c>
      <c r="F472" s="189" t="s">
        <v>817</v>
      </c>
      <c r="G472" s="186"/>
      <c r="H472" s="190">
        <v>3.47</v>
      </c>
      <c r="I472" s="191"/>
      <c r="J472" s="186"/>
      <c r="K472" s="186"/>
      <c r="L472" s="192"/>
      <c r="M472" s="193"/>
      <c r="N472" s="194"/>
      <c r="O472" s="194"/>
      <c r="P472" s="194"/>
      <c r="Q472" s="194"/>
      <c r="R472" s="194"/>
      <c r="S472" s="194"/>
      <c r="T472" s="195"/>
      <c r="AT472" s="196" t="s">
        <v>356</v>
      </c>
      <c r="AU472" s="196" t="s">
        <v>77</v>
      </c>
      <c r="AV472" s="11" t="s">
        <v>79</v>
      </c>
      <c r="AW472" s="11" t="s">
        <v>33</v>
      </c>
      <c r="AX472" s="11" t="s">
        <v>70</v>
      </c>
      <c r="AY472" s="196" t="s">
        <v>287</v>
      </c>
    </row>
    <row r="473" spans="2:65" s="12" customFormat="1" ht="11" x14ac:dyDescent="0.15">
      <c r="B473" s="197"/>
      <c r="C473" s="198"/>
      <c r="D473" s="187" t="s">
        <v>356</v>
      </c>
      <c r="E473" s="199" t="s">
        <v>1</v>
      </c>
      <c r="F473" s="200" t="s">
        <v>359</v>
      </c>
      <c r="G473" s="198"/>
      <c r="H473" s="201">
        <v>52.59</v>
      </c>
      <c r="I473" s="202"/>
      <c r="J473" s="198"/>
      <c r="K473" s="198"/>
      <c r="L473" s="203"/>
      <c r="M473" s="204"/>
      <c r="N473" s="205"/>
      <c r="O473" s="205"/>
      <c r="P473" s="205"/>
      <c r="Q473" s="205"/>
      <c r="R473" s="205"/>
      <c r="S473" s="205"/>
      <c r="T473" s="206"/>
      <c r="AT473" s="207" t="s">
        <v>356</v>
      </c>
      <c r="AU473" s="207" t="s">
        <v>77</v>
      </c>
      <c r="AV473" s="12" t="s">
        <v>99</v>
      </c>
      <c r="AW473" s="12" t="s">
        <v>33</v>
      </c>
      <c r="AX473" s="12" t="s">
        <v>77</v>
      </c>
      <c r="AY473" s="207" t="s">
        <v>287</v>
      </c>
    </row>
    <row r="474" spans="2:65" s="1" customFormat="1" ht="16.5" customHeight="1" x14ac:dyDescent="0.15">
      <c r="B474" s="33"/>
      <c r="C474" s="174" t="s">
        <v>544</v>
      </c>
      <c r="D474" s="174" t="s">
        <v>288</v>
      </c>
      <c r="E474" s="175" t="s">
        <v>818</v>
      </c>
      <c r="F474" s="176" t="s">
        <v>819</v>
      </c>
      <c r="G474" s="177" t="s">
        <v>308</v>
      </c>
      <c r="H474" s="178">
        <v>3.92</v>
      </c>
      <c r="I474" s="179"/>
      <c r="J474" s="178">
        <f>ROUND(I474*H474,2)</f>
        <v>0</v>
      </c>
      <c r="K474" s="176" t="s">
        <v>1</v>
      </c>
      <c r="L474" s="37"/>
      <c r="M474" s="180" t="s">
        <v>1</v>
      </c>
      <c r="N474" s="181" t="s">
        <v>41</v>
      </c>
      <c r="O474" s="59"/>
      <c r="P474" s="182">
        <f>O474*H474</f>
        <v>0</v>
      </c>
      <c r="Q474" s="182">
        <v>0</v>
      </c>
      <c r="R474" s="182">
        <f>Q474*H474</f>
        <v>0</v>
      </c>
      <c r="S474" s="182">
        <v>0</v>
      </c>
      <c r="T474" s="183">
        <f>S474*H474</f>
        <v>0</v>
      </c>
      <c r="AR474" s="16" t="s">
        <v>99</v>
      </c>
      <c r="AT474" s="16" t="s">
        <v>288</v>
      </c>
      <c r="AU474" s="16" t="s">
        <v>77</v>
      </c>
      <c r="AY474" s="16" t="s">
        <v>287</v>
      </c>
      <c r="BE474" s="184">
        <f>IF(N474="základní",J474,0)</f>
        <v>0</v>
      </c>
      <c r="BF474" s="184">
        <f>IF(N474="snížená",J474,0)</f>
        <v>0</v>
      </c>
      <c r="BG474" s="184">
        <f>IF(N474="zákl. přenesená",J474,0)</f>
        <v>0</v>
      </c>
      <c r="BH474" s="184">
        <f>IF(N474="sníž. přenesená",J474,0)</f>
        <v>0</v>
      </c>
      <c r="BI474" s="184">
        <f>IF(N474="nulová",J474,0)</f>
        <v>0</v>
      </c>
      <c r="BJ474" s="16" t="s">
        <v>77</v>
      </c>
      <c r="BK474" s="184">
        <f>ROUND(I474*H474,2)</f>
        <v>0</v>
      </c>
      <c r="BL474" s="16" t="s">
        <v>99</v>
      </c>
      <c r="BM474" s="16" t="s">
        <v>820</v>
      </c>
    </row>
    <row r="475" spans="2:65" s="11" customFormat="1" ht="11" x14ac:dyDescent="0.15">
      <c r="B475" s="185"/>
      <c r="C475" s="186"/>
      <c r="D475" s="187" t="s">
        <v>356</v>
      </c>
      <c r="E475" s="188" t="s">
        <v>1</v>
      </c>
      <c r="F475" s="189" t="s">
        <v>821</v>
      </c>
      <c r="G475" s="186"/>
      <c r="H475" s="190">
        <v>3.02</v>
      </c>
      <c r="I475" s="191"/>
      <c r="J475" s="186"/>
      <c r="K475" s="186"/>
      <c r="L475" s="192"/>
      <c r="M475" s="193"/>
      <c r="N475" s="194"/>
      <c r="O475" s="194"/>
      <c r="P475" s="194"/>
      <c r="Q475" s="194"/>
      <c r="R475" s="194"/>
      <c r="S475" s="194"/>
      <c r="T475" s="195"/>
      <c r="AT475" s="196" t="s">
        <v>356</v>
      </c>
      <c r="AU475" s="196" t="s">
        <v>77</v>
      </c>
      <c r="AV475" s="11" t="s">
        <v>79</v>
      </c>
      <c r="AW475" s="11" t="s">
        <v>33</v>
      </c>
      <c r="AX475" s="11" t="s">
        <v>70</v>
      </c>
      <c r="AY475" s="196" t="s">
        <v>287</v>
      </c>
    </row>
    <row r="476" spans="2:65" s="11" customFormat="1" ht="11" x14ac:dyDescent="0.15">
      <c r="B476" s="185"/>
      <c r="C476" s="186"/>
      <c r="D476" s="187" t="s">
        <v>356</v>
      </c>
      <c r="E476" s="188" t="s">
        <v>1</v>
      </c>
      <c r="F476" s="189" t="s">
        <v>822</v>
      </c>
      <c r="G476" s="186"/>
      <c r="H476" s="190">
        <v>0.9</v>
      </c>
      <c r="I476" s="191"/>
      <c r="J476" s="186"/>
      <c r="K476" s="186"/>
      <c r="L476" s="192"/>
      <c r="M476" s="193"/>
      <c r="N476" s="194"/>
      <c r="O476" s="194"/>
      <c r="P476" s="194"/>
      <c r="Q476" s="194"/>
      <c r="R476" s="194"/>
      <c r="S476" s="194"/>
      <c r="T476" s="195"/>
      <c r="AT476" s="196" t="s">
        <v>356</v>
      </c>
      <c r="AU476" s="196" t="s">
        <v>77</v>
      </c>
      <c r="AV476" s="11" t="s">
        <v>79</v>
      </c>
      <c r="AW476" s="11" t="s">
        <v>33</v>
      </c>
      <c r="AX476" s="11" t="s">
        <v>70</v>
      </c>
      <c r="AY476" s="196" t="s">
        <v>287</v>
      </c>
    </row>
    <row r="477" spans="2:65" s="12" customFormat="1" ht="11" x14ac:dyDescent="0.15">
      <c r="B477" s="197"/>
      <c r="C477" s="198"/>
      <c r="D477" s="187" t="s">
        <v>356</v>
      </c>
      <c r="E477" s="199" t="s">
        <v>1</v>
      </c>
      <c r="F477" s="200" t="s">
        <v>359</v>
      </c>
      <c r="G477" s="198"/>
      <c r="H477" s="201">
        <v>3.92</v>
      </c>
      <c r="I477" s="202"/>
      <c r="J477" s="198"/>
      <c r="K477" s="198"/>
      <c r="L477" s="203"/>
      <c r="M477" s="204"/>
      <c r="N477" s="205"/>
      <c r="O477" s="205"/>
      <c r="P477" s="205"/>
      <c r="Q477" s="205"/>
      <c r="R477" s="205"/>
      <c r="S477" s="205"/>
      <c r="T477" s="206"/>
      <c r="AT477" s="207" t="s">
        <v>356</v>
      </c>
      <c r="AU477" s="207" t="s">
        <v>77</v>
      </c>
      <c r="AV477" s="12" t="s">
        <v>99</v>
      </c>
      <c r="AW477" s="12" t="s">
        <v>33</v>
      </c>
      <c r="AX477" s="12" t="s">
        <v>77</v>
      </c>
      <c r="AY477" s="207" t="s">
        <v>287</v>
      </c>
    </row>
    <row r="478" spans="2:65" s="1" customFormat="1" ht="16.5" customHeight="1" x14ac:dyDescent="0.15">
      <c r="B478" s="33"/>
      <c r="C478" s="174" t="s">
        <v>823</v>
      </c>
      <c r="D478" s="174" t="s">
        <v>288</v>
      </c>
      <c r="E478" s="175" t="s">
        <v>824</v>
      </c>
      <c r="F478" s="176" t="s">
        <v>825</v>
      </c>
      <c r="G478" s="177" t="s">
        <v>388</v>
      </c>
      <c r="H478" s="178">
        <v>3.36</v>
      </c>
      <c r="I478" s="179"/>
      <c r="J478" s="178">
        <f>ROUND(I478*H478,2)</f>
        <v>0</v>
      </c>
      <c r="K478" s="176" t="s">
        <v>1</v>
      </c>
      <c r="L478" s="37"/>
      <c r="M478" s="180" t="s">
        <v>1</v>
      </c>
      <c r="N478" s="181" t="s">
        <v>41</v>
      </c>
      <c r="O478" s="59"/>
      <c r="P478" s="182">
        <f>O478*H478</f>
        <v>0</v>
      </c>
      <c r="Q478" s="182">
        <v>0</v>
      </c>
      <c r="R478" s="182">
        <f>Q478*H478</f>
        <v>0</v>
      </c>
      <c r="S478" s="182">
        <v>0</v>
      </c>
      <c r="T478" s="183">
        <f>S478*H478</f>
        <v>0</v>
      </c>
      <c r="AR478" s="16" t="s">
        <v>99</v>
      </c>
      <c r="AT478" s="16" t="s">
        <v>288</v>
      </c>
      <c r="AU478" s="16" t="s">
        <v>77</v>
      </c>
      <c r="AY478" s="16" t="s">
        <v>287</v>
      </c>
      <c r="BE478" s="184">
        <f>IF(N478="základní",J478,0)</f>
        <v>0</v>
      </c>
      <c r="BF478" s="184">
        <f>IF(N478="snížená",J478,0)</f>
        <v>0</v>
      </c>
      <c r="BG478" s="184">
        <f>IF(N478="zákl. přenesená",J478,0)</f>
        <v>0</v>
      </c>
      <c r="BH478" s="184">
        <f>IF(N478="sníž. přenesená",J478,0)</f>
        <v>0</v>
      </c>
      <c r="BI478" s="184">
        <f>IF(N478="nulová",J478,0)</f>
        <v>0</v>
      </c>
      <c r="BJ478" s="16" t="s">
        <v>77</v>
      </c>
      <c r="BK478" s="184">
        <f>ROUND(I478*H478,2)</f>
        <v>0</v>
      </c>
      <c r="BL478" s="16" t="s">
        <v>99</v>
      </c>
      <c r="BM478" s="16" t="s">
        <v>826</v>
      </c>
    </row>
    <row r="479" spans="2:65" s="11" customFormat="1" ht="11" x14ac:dyDescent="0.15">
      <c r="B479" s="185"/>
      <c r="C479" s="186"/>
      <c r="D479" s="187" t="s">
        <v>356</v>
      </c>
      <c r="E479" s="188" t="s">
        <v>1</v>
      </c>
      <c r="F479" s="189" t="s">
        <v>827</v>
      </c>
      <c r="G479" s="186"/>
      <c r="H479" s="190">
        <v>1.07</v>
      </c>
      <c r="I479" s="191"/>
      <c r="J479" s="186"/>
      <c r="K479" s="186"/>
      <c r="L479" s="192"/>
      <c r="M479" s="193"/>
      <c r="N479" s="194"/>
      <c r="O479" s="194"/>
      <c r="P479" s="194"/>
      <c r="Q479" s="194"/>
      <c r="R479" s="194"/>
      <c r="S479" s="194"/>
      <c r="T479" s="195"/>
      <c r="AT479" s="196" t="s">
        <v>356</v>
      </c>
      <c r="AU479" s="196" t="s">
        <v>77</v>
      </c>
      <c r="AV479" s="11" t="s">
        <v>79</v>
      </c>
      <c r="AW479" s="11" t="s">
        <v>33</v>
      </c>
      <c r="AX479" s="11" t="s">
        <v>70</v>
      </c>
      <c r="AY479" s="196" t="s">
        <v>287</v>
      </c>
    </row>
    <row r="480" spans="2:65" s="11" customFormat="1" ht="11" x14ac:dyDescent="0.15">
      <c r="B480" s="185"/>
      <c r="C480" s="186"/>
      <c r="D480" s="187" t="s">
        <v>356</v>
      </c>
      <c r="E480" s="188" t="s">
        <v>1</v>
      </c>
      <c r="F480" s="189" t="s">
        <v>828</v>
      </c>
      <c r="G480" s="186"/>
      <c r="H480" s="190">
        <v>0.12</v>
      </c>
      <c r="I480" s="191"/>
      <c r="J480" s="186"/>
      <c r="K480" s="186"/>
      <c r="L480" s="192"/>
      <c r="M480" s="193"/>
      <c r="N480" s="194"/>
      <c r="O480" s="194"/>
      <c r="P480" s="194"/>
      <c r="Q480" s="194"/>
      <c r="R480" s="194"/>
      <c r="S480" s="194"/>
      <c r="T480" s="195"/>
      <c r="AT480" s="196" t="s">
        <v>356</v>
      </c>
      <c r="AU480" s="196" t="s">
        <v>77</v>
      </c>
      <c r="AV480" s="11" t="s">
        <v>79</v>
      </c>
      <c r="AW480" s="11" t="s">
        <v>33</v>
      </c>
      <c r="AX480" s="11" t="s">
        <v>70</v>
      </c>
      <c r="AY480" s="196" t="s">
        <v>287</v>
      </c>
    </row>
    <row r="481" spans="2:65" s="11" customFormat="1" ht="11" x14ac:dyDescent="0.15">
      <c r="B481" s="185"/>
      <c r="C481" s="186"/>
      <c r="D481" s="187" t="s">
        <v>356</v>
      </c>
      <c r="E481" s="188" t="s">
        <v>1</v>
      </c>
      <c r="F481" s="189" t="s">
        <v>829</v>
      </c>
      <c r="G481" s="186"/>
      <c r="H481" s="190">
        <v>0.09</v>
      </c>
      <c r="I481" s="191"/>
      <c r="J481" s="186"/>
      <c r="K481" s="186"/>
      <c r="L481" s="192"/>
      <c r="M481" s="193"/>
      <c r="N481" s="194"/>
      <c r="O481" s="194"/>
      <c r="P481" s="194"/>
      <c r="Q481" s="194"/>
      <c r="R481" s="194"/>
      <c r="S481" s="194"/>
      <c r="T481" s="195"/>
      <c r="AT481" s="196" t="s">
        <v>356</v>
      </c>
      <c r="AU481" s="196" t="s">
        <v>77</v>
      </c>
      <c r="AV481" s="11" t="s">
        <v>79</v>
      </c>
      <c r="AW481" s="11" t="s">
        <v>33</v>
      </c>
      <c r="AX481" s="11" t="s">
        <v>70</v>
      </c>
      <c r="AY481" s="196" t="s">
        <v>287</v>
      </c>
    </row>
    <row r="482" spans="2:65" s="13" customFormat="1" ht="11" x14ac:dyDescent="0.15">
      <c r="B482" s="210"/>
      <c r="C482" s="211"/>
      <c r="D482" s="187" t="s">
        <v>356</v>
      </c>
      <c r="E482" s="212" t="s">
        <v>1</v>
      </c>
      <c r="F482" s="213" t="s">
        <v>390</v>
      </c>
      <c r="G482" s="211"/>
      <c r="H482" s="212" t="s">
        <v>1</v>
      </c>
      <c r="I482" s="214"/>
      <c r="J482" s="211"/>
      <c r="K482" s="211"/>
      <c r="L482" s="215"/>
      <c r="M482" s="216"/>
      <c r="N482" s="217"/>
      <c r="O482" s="217"/>
      <c r="P482" s="217"/>
      <c r="Q482" s="217"/>
      <c r="R482" s="217"/>
      <c r="S482" s="217"/>
      <c r="T482" s="218"/>
      <c r="AT482" s="219" t="s">
        <v>356</v>
      </c>
      <c r="AU482" s="219" t="s">
        <v>77</v>
      </c>
      <c r="AV482" s="13" t="s">
        <v>77</v>
      </c>
      <c r="AW482" s="13" t="s">
        <v>33</v>
      </c>
      <c r="AX482" s="13" t="s">
        <v>70</v>
      </c>
      <c r="AY482" s="219" t="s">
        <v>287</v>
      </c>
    </row>
    <row r="483" spans="2:65" s="13" customFormat="1" ht="11" x14ac:dyDescent="0.15">
      <c r="B483" s="210"/>
      <c r="C483" s="211"/>
      <c r="D483" s="187" t="s">
        <v>356</v>
      </c>
      <c r="E483" s="212" t="s">
        <v>1</v>
      </c>
      <c r="F483" s="213" t="s">
        <v>830</v>
      </c>
      <c r="G483" s="211"/>
      <c r="H483" s="212" t="s">
        <v>1</v>
      </c>
      <c r="I483" s="214"/>
      <c r="J483" s="211"/>
      <c r="K483" s="211"/>
      <c r="L483" s="215"/>
      <c r="M483" s="216"/>
      <c r="N483" s="217"/>
      <c r="O483" s="217"/>
      <c r="P483" s="217"/>
      <c r="Q483" s="217"/>
      <c r="R483" s="217"/>
      <c r="S483" s="217"/>
      <c r="T483" s="218"/>
      <c r="AT483" s="219" t="s">
        <v>356</v>
      </c>
      <c r="AU483" s="219" t="s">
        <v>77</v>
      </c>
      <c r="AV483" s="13" t="s">
        <v>77</v>
      </c>
      <c r="AW483" s="13" t="s">
        <v>33</v>
      </c>
      <c r="AX483" s="13" t="s">
        <v>70</v>
      </c>
      <c r="AY483" s="219" t="s">
        <v>287</v>
      </c>
    </row>
    <row r="484" spans="2:65" s="13" customFormat="1" ht="11" x14ac:dyDescent="0.15">
      <c r="B484" s="210"/>
      <c r="C484" s="211"/>
      <c r="D484" s="187" t="s">
        <v>356</v>
      </c>
      <c r="E484" s="212" t="s">
        <v>1</v>
      </c>
      <c r="F484" s="213" t="s">
        <v>831</v>
      </c>
      <c r="G484" s="211"/>
      <c r="H484" s="212" t="s">
        <v>1</v>
      </c>
      <c r="I484" s="214"/>
      <c r="J484" s="211"/>
      <c r="K484" s="211"/>
      <c r="L484" s="215"/>
      <c r="M484" s="216"/>
      <c r="N484" s="217"/>
      <c r="O484" s="217"/>
      <c r="P484" s="217"/>
      <c r="Q484" s="217"/>
      <c r="R484" s="217"/>
      <c r="S484" s="217"/>
      <c r="T484" s="218"/>
      <c r="AT484" s="219" t="s">
        <v>356</v>
      </c>
      <c r="AU484" s="219" t="s">
        <v>77</v>
      </c>
      <c r="AV484" s="13" t="s">
        <v>77</v>
      </c>
      <c r="AW484" s="13" t="s">
        <v>33</v>
      </c>
      <c r="AX484" s="13" t="s">
        <v>70</v>
      </c>
      <c r="AY484" s="219" t="s">
        <v>287</v>
      </c>
    </row>
    <row r="485" spans="2:65" s="13" customFormat="1" ht="11" x14ac:dyDescent="0.15">
      <c r="B485" s="210"/>
      <c r="C485" s="211"/>
      <c r="D485" s="187" t="s">
        <v>356</v>
      </c>
      <c r="E485" s="212" t="s">
        <v>1</v>
      </c>
      <c r="F485" s="213" t="s">
        <v>832</v>
      </c>
      <c r="G485" s="211"/>
      <c r="H485" s="212" t="s">
        <v>1</v>
      </c>
      <c r="I485" s="214"/>
      <c r="J485" s="211"/>
      <c r="K485" s="211"/>
      <c r="L485" s="215"/>
      <c r="M485" s="216"/>
      <c r="N485" s="217"/>
      <c r="O485" s="217"/>
      <c r="P485" s="217"/>
      <c r="Q485" s="217"/>
      <c r="R485" s="217"/>
      <c r="S485" s="217"/>
      <c r="T485" s="218"/>
      <c r="AT485" s="219" t="s">
        <v>356</v>
      </c>
      <c r="AU485" s="219" t="s">
        <v>77</v>
      </c>
      <c r="AV485" s="13" t="s">
        <v>77</v>
      </c>
      <c r="AW485" s="13" t="s">
        <v>33</v>
      </c>
      <c r="AX485" s="13" t="s">
        <v>70</v>
      </c>
      <c r="AY485" s="219" t="s">
        <v>287</v>
      </c>
    </row>
    <row r="486" spans="2:65" s="13" customFormat="1" ht="11" x14ac:dyDescent="0.15">
      <c r="B486" s="210"/>
      <c r="C486" s="211"/>
      <c r="D486" s="187" t="s">
        <v>356</v>
      </c>
      <c r="E486" s="212" t="s">
        <v>1</v>
      </c>
      <c r="F486" s="213" t="s">
        <v>393</v>
      </c>
      <c r="G486" s="211"/>
      <c r="H486" s="212" t="s">
        <v>1</v>
      </c>
      <c r="I486" s="214"/>
      <c r="J486" s="211"/>
      <c r="K486" s="211"/>
      <c r="L486" s="215"/>
      <c r="M486" s="216"/>
      <c r="N486" s="217"/>
      <c r="O486" s="217"/>
      <c r="P486" s="217"/>
      <c r="Q486" s="217"/>
      <c r="R486" s="217"/>
      <c r="S486" s="217"/>
      <c r="T486" s="218"/>
      <c r="AT486" s="219" t="s">
        <v>356</v>
      </c>
      <c r="AU486" s="219" t="s">
        <v>77</v>
      </c>
      <c r="AV486" s="13" t="s">
        <v>77</v>
      </c>
      <c r="AW486" s="13" t="s">
        <v>33</v>
      </c>
      <c r="AX486" s="13" t="s">
        <v>70</v>
      </c>
      <c r="AY486" s="219" t="s">
        <v>287</v>
      </c>
    </row>
    <row r="487" spans="2:65" s="11" customFormat="1" ht="11" x14ac:dyDescent="0.15">
      <c r="B487" s="185"/>
      <c r="C487" s="186"/>
      <c r="D487" s="187" t="s">
        <v>356</v>
      </c>
      <c r="E487" s="188" t="s">
        <v>1</v>
      </c>
      <c r="F487" s="189" t="s">
        <v>833</v>
      </c>
      <c r="G487" s="186"/>
      <c r="H487" s="190">
        <v>1.86</v>
      </c>
      <c r="I487" s="191"/>
      <c r="J487" s="186"/>
      <c r="K487" s="186"/>
      <c r="L487" s="192"/>
      <c r="M487" s="193"/>
      <c r="N487" s="194"/>
      <c r="O487" s="194"/>
      <c r="P487" s="194"/>
      <c r="Q487" s="194"/>
      <c r="R487" s="194"/>
      <c r="S487" s="194"/>
      <c r="T487" s="195"/>
      <c r="AT487" s="196" t="s">
        <v>356</v>
      </c>
      <c r="AU487" s="196" t="s">
        <v>77</v>
      </c>
      <c r="AV487" s="11" t="s">
        <v>79</v>
      </c>
      <c r="AW487" s="11" t="s">
        <v>33</v>
      </c>
      <c r="AX487" s="11" t="s">
        <v>70</v>
      </c>
      <c r="AY487" s="196" t="s">
        <v>287</v>
      </c>
    </row>
    <row r="488" spans="2:65" s="11" customFormat="1" ht="11" x14ac:dyDescent="0.15">
      <c r="B488" s="185"/>
      <c r="C488" s="186"/>
      <c r="D488" s="187" t="s">
        <v>356</v>
      </c>
      <c r="E488" s="188" t="s">
        <v>1</v>
      </c>
      <c r="F488" s="189" t="s">
        <v>834</v>
      </c>
      <c r="G488" s="186"/>
      <c r="H488" s="190">
        <v>0.09</v>
      </c>
      <c r="I488" s="191"/>
      <c r="J488" s="186"/>
      <c r="K488" s="186"/>
      <c r="L488" s="192"/>
      <c r="M488" s="193"/>
      <c r="N488" s="194"/>
      <c r="O488" s="194"/>
      <c r="P488" s="194"/>
      <c r="Q488" s="194"/>
      <c r="R488" s="194"/>
      <c r="S488" s="194"/>
      <c r="T488" s="195"/>
      <c r="AT488" s="196" t="s">
        <v>356</v>
      </c>
      <c r="AU488" s="196" t="s">
        <v>77</v>
      </c>
      <c r="AV488" s="11" t="s">
        <v>79</v>
      </c>
      <c r="AW488" s="11" t="s">
        <v>33</v>
      </c>
      <c r="AX488" s="11" t="s">
        <v>70</v>
      </c>
      <c r="AY488" s="196" t="s">
        <v>287</v>
      </c>
    </row>
    <row r="489" spans="2:65" s="11" customFormat="1" ht="11" x14ac:dyDescent="0.15">
      <c r="B489" s="185"/>
      <c r="C489" s="186"/>
      <c r="D489" s="187" t="s">
        <v>356</v>
      </c>
      <c r="E489" s="188" t="s">
        <v>1</v>
      </c>
      <c r="F489" s="189" t="s">
        <v>835</v>
      </c>
      <c r="G489" s="186"/>
      <c r="H489" s="190">
        <v>0.13</v>
      </c>
      <c r="I489" s="191"/>
      <c r="J489" s="186"/>
      <c r="K489" s="186"/>
      <c r="L489" s="192"/>
      <c r="M489" s="193"/>
      <c r="N489" s="194"/>
      <c r="O489" s="194"/>
      <c r="P489" s="194"/>
      <c r="Q489" s="194"/>
      <c r="R489" s="194"/>
      <c r="S489" s="194"/>
      <c r="T489" s="195"/>
      <c r="AT489" s="196" t="s">
        <v>356</v>
      </c>
      <c r="AU489" s="196" t="s">
        <v>77</v>
      </c>
      <c r="AV489" s="11" t="s">
        <v>79</v>
      </c>
      <c r="AW489" s="11" t="s">
        <v>33</v>
      </c>
      <c r="AX489" s="11" t="s">
        <v>70</v>
      </c>
      <c r="AY489" s="196" t="s">
        <v>287</v>
      </c>
    </row>
    <row r="490" spans="2:65" s="12" customFormat="1" ht="11" x14ac:dyDescent="0.15">
      <c r="B490" s="197"/>
      <c r="C490" s="198"/>
      <c r="D490" s="187" t="s">
        <v>356</v>
      </c>
      <c r="E490" s="199" t="s">
        <v>1</v>
      </c>
      <c r="F490" s="200" t="s">
        <v>359</v>
      </c>
      <c r="G490" s="198"/>
      <c r="H490" s="201">
        <v>3.36</v>
      </c>
      <c r="I490" s="202"/>
      <c r="J490" s="198"/>
      <c r="K490" s="198"/>
      <c r="L490" s="203"/>
      <c r="M490" s="204"/>
      <c r="N490" s="205"/>
      <c r="O490" s="205"/>
      <c r="P490" s="205"/>
      <c r="Q490" s="205"/>
      <c r="R490" s="205"/>
      <c r="S490" s="205"/>
      <c r="T490" s="206"/>
      <c r="AT490" s="207" t="s">
        <v>356</v>
      </c>
      <c r="AU490" s="207" t="s">
        <v>77</v>
      </c>
      <c r="AV490" s="12" t="s">
        <v>99</v>
      </c>
      <c r="AW490" s="12" t="s">
        <v>33</v>
      </c>
      <c r="AX490" s="12" t="s">
        <v>77</v>
      </c>
      <c r="AY490" s="207" t="s">
        <v>287</v>
      </c>
    </row>
    <row r="491" spans="2:65" s="1" customFormat="1" ht="16.5" customHeight="1" x14ac:dyDescent="0.15">
      <c r="B491" s="33"/>
      <c r="C491" s="174" t="s">
        <v>551</v>
      </c>
      <c r="D491" s="174" t="s">
        <v>288</v>
      </c>
      <c r="E491" s="175" t="s">
        <v>836</v>
      </c>
      <c r="F491" s="176" t="s">
        <v>837</v>
      </c>
      <c r="G491" s="177" t="s">
        <v>362</v>
      </c>
      <c r="H491" s="178">
        <v>300</v>
      </c>
      <c r="I491" s="179"/>
      <c r="J491" s="178">
        <f>ROUND(I491*H491,2)</f>
        <v>0</v>
      </c>
      <c r="K491" s="176" t="s">
        <v>1</v>
      </c>
      <c r="L491" s="37"/>
      <c r="M491" s="180" t="s">
        <v>1</v>
      </c>
      <c r="N491" s="181" t="s">
        <v>41</v>
      </c>
      <c r="O491" s="59"/>
      <c r="P491" s="182">
        <f>O491*H491</f>
        <v>0</v>
      </c>
      <c r="Q491" s="182">
        <v>0</v>
      </c>
      <c r="R491" s="182">
        <f>Q491*H491</f>
        <v>0</v>
      </c>
      <c r="S491" s="182">
        <v>0</v>
      </c>
      <c r="T491" s="183">
        <f>S491*H491</f>
        <v>0</v>
      </c>
      <c r="AR491" s="16" t="s">
        <v>99</v>
      </c>
      <c r="AT491" s="16" t="s">
        <v>288</v>
      </c>
      <c r="AU491" s="16" t="s">
        <v>77</v>
      </c>
      <c r="AY491" s="16" t="s">
        <v>287</v>
      </c>
      <c r="BE491" s="184">
        <f>IF(N491="základní",J491,0)</f>
        <v>0</v>
      </c>
      <c r="BF491" s="184">
        <f>IF(N491="snížená",J491,0)</f>
        <v>0</v>
      </c>
      <c r="BG491" s="184">
        <f>IF(N491="zákl. přenesená",J491,0)</f>
        <v>0</v>
      </c>
      <c r="BH491" s="184">
        <f>IF(N491="sníž. přenesená",J491,0)</f>
        <v>0</v>
      </c>
      <c r="BI491" s="184">
        <f>IF(N491="nulová",J491,0)</f>
        <v>0</v>
      </c>
      <c r="BJ491" s="16" t="s">
        <v>77</v>
      </c>
      <c r="BK491" s="184">
        <f>ROUND(I491*H491,2)</f>
        <v>0</v>
      </c>
      <c r="BL491" s="16" t="s">
        <v>99</v>
      </c>
      <c r="BM491" s="16" t="s">
        <v>838</v>
      </c>
    </row>
    <row r="492" spans="2:65" s="11" customFormat="1" ht="11" x14ac:dyDescent="0.15">
      <c r="B492" s="185"/>
      <c r="C492" s="186"/>
      <c r="D492" s="187" t="s">
        <v>356</v>
      </c>
      <c r="E492" s="188" t="s">
        <v>1</v>
      </c>
      <c r="F492" s="189" t="s">
        <v>839</v>
      </c>
      <c r="G492" s="186"/>
      <c r="H492" s="190">
        <v>300</v>
      </c>
      <c r="I492" s="191"/>
      <c r="J492" s="186"/>
      <c r="K492" s="186"/>
      <c r="L492" s="192"/>
      <c r="M492" s="193"/>
      <c r="N492" s="194"/>
      <c r="O492" s="194"/>
      <c r="P492" s="194"/>
      <c r="Q492" s="194"/>
      <c r="R492" s="194"/>
      <c r="S492" s="194"/>
      <c r="T492" s="195"/>
      <c r="AT492" s="196" t="s">
        <v>356</v>
      </c>
      <c r="AU492" s="196" t="s">
        <v>77</v>
      </c>
      <c r="AV492" s="11" t="s">
        <v>79</v>
      </c>
      <c r="AW492" s="11" t="s">
        <v>33</v>
      </c>
      <c r="AX492" s="11" t="s">
        <v>70</v>
      </c>
      <c r="AY492" s="196" t="s">
        <v>287</v>
      </c>
    </row>
    <row r="493" spans="2:65" s="12" customFormat="1" ht="11" x14ac:dyDescent="0.15">
      <c r="B493" s="197"/>
      <c r="C493" s="198"/>
      <c r="D493" s="187" t="s">
        <v>356</v>
      </c>
      <c r="E493" s="199" t="s">
        <v>1</v>
      </c>
      <c r="F493" s="200" t="s">
        <v>359</v>
      </c>
      <c r="G493" s="198"/>
      <c r="H493" s="201">
        <v>300</v>
      </c>
      <c r="I493" s="202"/>
      <c r="J493" s="198"/>
      <c r="K493" s="198"/>
      <c r="L493" s="203"/>
      <c r="M493" s="204"/>
      <c r="N493" s="205"/>
      <c r="O493" s="205"/>
      <c r="P493" s="205"/>
      <c r="Q493" s="205"/>
      <c r="R493" s="205"/>
      <c r="S493" s="205"/>
      <c r="T493" s="206"/>
      <c r="AT493" s="207" t="s">
        <v>356</v>
      </c>
      <c r="AU493" s="207" t="s">
        <v>77</v>
      </c>
      <c r="AV493" s="12" t="s">
        <v>99</v>
      </c>
      <c r="AW493" s="12" t="s">
        <v>33</v>
      </c>
      <c r="AX493" s="12" t="s">
        <v>77</v>
      </c>
      <c r="AY493" s="207" t="s">
        <v>287</v>
      </c>
    </row>
    <row r="494" spans="2:65" s="1" customFormat="1" ht="16.5" customHeight="1" x14ac:dyDescent="0.15">
      <c r="B494" s="33"/>
      <c r="C494" s="174" t="s">
        <v>840</v>
      </c>
      <c r="D494" s="174" t="s">
        <v>288</v>
      </c>
      <c r="E494" s="175" t="s">
        <v>841</v>
      </c>
      <c r="F494" s="176" t="s">
        <v>842</v>
      </c>
      <c r="G494" s="177" t="s">
        <v>308</v>
      </c>
      <c r="H494" s="178">
        <v>28.92</v>
      </c>
      <c r="I494" s="179"/>
      <c r="J494" s="178">
        <f>ROUND(I494*H494,2)</f>
        <v>0</v>
      </c>
      <c r="K494" s="176" t="s">
        <v>1</v>
      </c>
      <c r="L494" s="37"/>
      <c r="M494" s="180" t="s">
        <v>1</v>
      </c>
      <c r="N494" s="181" t="s">
        <v>41</v>
      </c>
      <c r="O494" s="59"/>
      <c r="P494" s="182">
        <f>O494*H494</f>
        <v>0</v>
      </c>
      <c r="Q494" s="182">
        <v>0</v>
      </c>
      <c r="R494" s="182">
        <f>Q494*H494</f>
        <v>0</v>
      </c>
      <c r="S494" s="182">
        <v>0</v>
      </c>
      <c r="T494" s="183">
        <f>S494*H494</f>
        <v>0</v>
      </c>
      <c r="AR494" s="16" t="s">
        <v>99</v>
      </c>
      <c r="AT494" s="16" t="s">
        <v>288</v>
      </c>
      <c r="AU494" s="16" t="s">
        <v>77</v>
      </c>
      <c r="AY494" s="16" t="s">
        <v>287</v>
      </c>
      <c r="BE494" s="184">
        <f>IF(N494="základní",J494,0)</f>
        <v>0</v>
      </c>
      <c r="BF494" s="184">
        <f>IF(N494="snížená",J494,0)</f>
        <v>0</v>
      </c>
      <c r="BG494" s="184">
        <f>IF(N494="zákl. přenesená",J494,0)</f>
        <v>0</v>
      </c>
      <c r="BH494" s="184">
        <f>IF(N494="sníž. přenesená",J494,0)</f>
        <v>0</v>
      </c>
      <c r="BI494" s="184">
        <f>IF(N494="nulová",J494,0)</f>
        <v>0</v>
      </c>
      <c r="BJ494" s="16" t="s">
        <v>77</v>
      </c>
      <c r="BK494" s="184">
        <f>ROUND(I494*H494,2)</f>
        <v>0</v>
      </c>
      <c r="BL494" s="16" t="s">
        <v>99</v>
      </c>
      <c r="BM494" s="16" t="s">
        <v>843</v>
      </c>
    </row>
    <row r="495" spans="2:65" s="1" customFormat="1" ht="30" x14ac:dyDescent="0.15">
      <c r="B495" s="33"/>
      <c r="C495" s="34"/>
      <c r="D495" s="187" t="s">
        <v>383</v>
      </c>
      <c r="E495" s="34"/>
      <c r="F495" s="208" t="s">
        <v>782</v>
      </c>
      <c r="G495" s="34"/>
      <c r="H495" s="34"/>
      <c r="I495" s="111"/>
      <c r="J495" s="34"/>
      <c r="K495" s="34"/>
      <c r="L495" s="37"/>
      <c r="M495" s="209"/>
      <c r="N495" s="59"/>
      <c r="O495" s="59"/>
      <c r="P495" s="59"/>
      <c r="Q495" s="59"/>
      <c r="R495" s="59"/>
      <c r="S495" s="59"/>
      <c r="T495" s="60"/>
      <c r="AT495" s="16" t="s">
        <v>383</v>
      </c>
      <c r="AU495" s="16" t="s">
        <v>77</v>
      </c>
    </row>
    <row r="496" spans="2:65" s="11" customFormat="1" ht="11" x14ac:dyDescent="0.15">
      <c r="B496" s="185"/>
      <c r="C496" s="186"/>
      <c r="D496" s="187" t="s">
        <v>356</v>
      </c>
      <c r="E496" s="188" t="s">
        <v>1</v>
      </c>
      <c r="F496" s="189" t="s">
        <v>844</v>
      </c>
      <c r="G496" s="186"/>
      <c r="H496" s="190">
        <v>28.92</v>
      </c>
      <c r="I496" s="191"/>
      <c r="J496" s="186"/>
      <c r="K496" s="186"/>
      <c r="L496" s="192"/>
      <c r="M496" s="193"/>
      <c r="N496" s="194"/>
      <c r="O496" s="194"/>
      <c r="P496" s="194"/>
      <c r="Q496" s="194"/>
      <c r="R496" s="194"/>
      <c r="S496" s="194"/>
      <c r="T496" s="195"/>
      <c r="AT496" s="196" t="s">
        <v>356</v>
      </c>
      <c r="AU496" s="196" t="s">
        <v>77</v>
      </c>
      <c r="AV496" s="11" t="s">
        <v>79</v>
      </c>
      <c r="AW496" s="11" t="s">
        <v>33</v>
      </c>
      <c r="AX496" s="11" t="s">
        <v>70</v>
      </c>
      <c r="AY496" s="196" t="s">
        <v>287</v>
      </c>
    </row>
    <row r="497" spans="2:65" s="12" customFormat="1" ht="11" x14ac:dyDescent="0.15">
      <c r="B497" s="197"/>
      <c r="C497" s="198"/>
      <c r="D497" s="187" t="s">
        <v>356</v>
      </c>
      <c r="E497" s="199" t="s">
        <v>1</v>
      </c>
      <c r="F497" s="200" t="s">
        <v>359</v>
      </c>
      <c r="G497" s="198"/>
      <c r="H497" s="201">
        <v>28.92</v>
      </c>
      <c r="I497" s="202"/>
      <c r="J497" s="198"/>
      <c r="K497" s="198"/>
      <c r="L497" s="203"/>
      <c r="M497" s="204"/>
      <c r="N497" s="205"/>
      <c r="O497" s="205"/>
      <c r="P497" s="205"/>
      <c r="Q497" s="205"/>
      <c r="R497" s="205"/>
      <c r="S497" s="205"/>
      <c r="T497" s="206"/>
      <c r="AT497" s="207" t="s">
        <v>356</v>
      </c>
      <c r="AU497" s="207" t="s">
        <v>77</v>
      </c>
      <c r="AV497" s="12" t="s">
        <v>99</v>
      </c>
      <c r="AW497" s="12" t="s">
        <v>33</v>
      </c>
      <c r="AX497" s="12" t="s">
        <v>77</v>
      </c>
      <c r="AY497" s="207" t="s">
        <v>287</v>
      </c>
    </row>
    <row r="498" spans="2:65" s="10" customFormat="1" ht="26" customHeight="1" x14ac:dyDescent="0.2">
      <c r="B498" s="160"/>
      <c r="C498" s="161"/>
      <c r="D498" s="162" t="s">
        <v>69</v>
      </c>
      <c r="E498" s="163" t="s">
        <v>300</v>
      </c>
      <c r="F498" s="163" t="s">
        <v>845</v>
      </c>
      <c r="G498" s="161"/>
      <c r="H498" s="161"/>
      <c r="I498" s="164"/>
      <c r="J498" s="165">
        <f>BK498</f>
        <v>0</v>
      </c>
      <c r="K498" s="161"/>
      <c r="L498" s="166"/>
      <c r="M498" s="167"/>
      <c r="N498" s="168"/>
      <c r="O498" s="168"/>
      <c r="P498" s="169">
        <f>SUM(P499:P500)</f>
        <v>0</v>
      </c>
      <c r="Q498" s="168"/>
      <c r="R498" s="169">
        <f>SUM(R499:R500)</f>
        <v>0</v>
      </c>
      <c r="S498" s="168"/>
      <c r="T498" s="170">
        <f>SUM(T499:T500)</f>
        <v>0</v>
      </c>
      <c r="AR498" s="171" t="s">
        <v>77</v>
      </c>
      <c r="AT498" s="172" t="s">
        <v>69</v>
      </c>
      <c r="AU498" s="172" t="s">
        <v>70</v>
      </c>
      <c r="AY498" s="171" t="s">
        <v>287</v>
      </c>
      <c r="BK498" s="173">
        <f>SUM(BK499:BK500)</f>
        <v>0</v>
      </c>
    </row>
    <row r="499" spans="2:65" s="1" customFormat="1" ht="16.5" customHeight="1" x14ac:dyDescent="0.15">
      <c r="B499" s="33"/>
      <c r="C499" s="174" t="s">
        <v>556</v>
      </c>
      <c r="D499" s="174" t="s">
        <v>288</v>
      </c>
      <c r="E499" s="175" t="s">
        <v>846</v>
      </c>
      <c r="F499" s="176" t="s">
        <v>847</v>
      </c>
      <c r="G499" s="177" t="s">
        <v>490</v>
      </c>
      <c r="H499" s="178">
        <v>2</v>
      </c>
      <c r="I499" s="179"/>
      <c r="J499" s="178">
        <f>ROUND(I499*H499,2)</f>
        <v>0</v>
      </c>
      <c r="K499" s="176" t="s">
        <v>1</v>
      </c>
      <c r="L499" s="37"/>
      <c r="M499" s="180" t="s">
        <v>1</v>
      </c>
      <c r="N499" s="181" t="s">
        <v>41</v>
      </c>
      <c r="O499" s="59"/>
      <c r="P499" s="182">
        <f>O499*H499</f>
        <v>0</v>
      </c>
      <c r="Q499" s="182">
        <v>0</v>
      </c>
      <c r="R499" s="182">
        <f>Q499*H499</f>
        <v>0</v>
      </c>
      <c r="S499" s="182">
        <v>0</v>
      </c>
      <c r="T499" s="183">
        <f>S499*H499</f>
        <v>0</v>
      </c>
      <c r="AR499" s="16" t="s">
        <v>99</v>
      </c>
      <c r="AT499" s="16" t="s">
        <v>288</v>
      </c>
      <c r="AU499" s="16" t="s">
        <v>77</v>
      </c>
      <c r="AY499" s="16" t="s">
        <v>287</v>
      </c>
      <c r="BE499" s="184">
        <f>IF(N499="základní",J499,0)</f>
        <v>0</v>
      </c>
      <c r="BF499" s="184">
        <f>IF(N499="snížená",J499,0)</f>
        <v>0</v>
      </c>
      <c r="BG499" s="184">
        <f>IF(N499="zákl. přenesená",J499,0)</f>
        <v>0</v>
      </c>
      <c r="BH499" s="184">
        <f>IF(N499="sníž. přenesená",J499,0)</f>
        <v>0</v>
      </c>
      <c r="BI499" s="184">
        <f>IF(N499="nulová",J499,0)</f>
        <v>0</v>
      </c>
      <c r="BJ499" s="16" t="s">
        <v>77</v>
      </c>
      <c r="BK499" s="184">
        <f>ROUND(I499*H499,2)</f>
        <v>0</v>
      </c>
      <c r="BL499" s="16" t="s">
        <v>99</v>
      </c>
      <c r="BM499" s="16" t="s">
        <v>848</v>
      </c>
    </row>
    <row r="500" spans="2:65" s="1" customFormat="1" ht="16.5" customHeight="1" x14ac:dyDescent="0.15">
      <c r="B500" s="33"/>
      <c r="C500" s="174" t="s">
        <v>849</v>
      </c>
      <c r="D500" s="174" t="s">
        <v>288</v>
      </c>
      <c r="E500" s="175" t="s">
        <v>850</v>
      </c>
      <c r="F500" s="176" t="s">
        <v>851</v>
      </c>
      <c r="G500" s="177" t="s">
        <v>490</v>
      </c>
      <c r="H500" s="178">
        <v>2</v>
      </c>
      <c r="I500" s="179"/>
      <c r="J500" s="178">
        <f>ROUND(I500*H500,2)</f>
        <v>0</v>
      </c>
      <c r="K500" s="176" t="s">
        <v>1</v>
      </c>
      <c r="L500" s="37"/>
      <c r="M500" s="180" t="s">
        <v>1</v>
      </c>
      <c r="N500" s="181" t="s">
        <v>41</v>
      </c>
      <c r="O500" s="59"/>
      <c r="P500" s="182">
        <f>O500*H500</f>
        <v>0</v>
      </c>
      <c r="Q500" s="182">
        <v>0</v>
      </c>
      <c r="R500" s="182">
        <f>Q500*H500</f>
        <v>0</v>
      </c>
      <c r="S500" s="182">
        <v>0</v>
      </c>
      <c r="T500" s="183">
        <f>S500*H500</f>
        <v>0</v>
      </c>
      <c r="AR500" s="16" t="s">
        <v>99</v>
      </c>
      <c r="AT500" s="16" t="s">
        <v>288</v>
      </c>
      <c r="AU500" s="16" t="s">
        <v>77</v>
      </c>
      <c r="AY500" s="16" t="s">
        <v>287</v>
      </c>
      <c r="BE500" s="184">
        <f>IF(N500="základní",J500,0)</f>
        <v>0</v>
      </c>
      <c r="BF500" s="184">
        <f>IF(N500="snížená",J500,0)</f>
        <v>0</v>
      </c>
      <c r="BG500" s="184">
        <f>IF(N500="zákl. přenesená",J500,0)</f>
        <v>0</v>
      </c>
      <c r="BH500" s="184">
        <f>IF(N500="sníž. přenesená",J500,0)</f>
        <v>0</v>
      </c>
      <c r="BI500" s="184">
        <f>IF(N500="nulová",J500,0)</f>
        <v>0</v>
      </c>
      <c r="BJ500" s="16" t="s">
        <v>77</v>
      </c>
      <c r="BK500" s="184">
        <f>ROUND(I500*H500,2)</f>
        <v>0</v>
      </c>
      <c r="BL500" s="16" t="s">
        <v>99</v>
      </c>
      <c r="BM500" s="16" t="s">
        <v>852</v>
      </c>
    </row>
    <row r="501" spans="2:65" s="10" customFormat="1" ht="26" customHeight="1" x14ac:dyDescent="0.2">
      <c r="B501" s="160"/>
      <c r="C501" s="161"/>
      <c r="D501" s="162" t="s">
        <v>69</v>
      </c>
      <c r="E501" s="163" t="s">
        <v>744</v>
      </c>
      <c r="F501" s="163" t="s">
        <v>853</v>
      </c>
      <c r="G501" s="161"/>
      <c r="H501" s="161"/>
      <c r="I501" s="164"/>
      <c r="J501" s="165">
        <f>BK501</f>
        <v>0</v>
      </c>
      <c r="K501" s="161"/>
      <c r="L501" s="166"/>
      <c r="M501" s="167"/>
      <c r="N501" s="168"/>
      <c r="O501" s="168"/>
      <c r="P501" s="169">
        <f>SUM(P502:P507)</f>
        <v>0</v>
      </c>
      <c r="Q501" s="168"/>
      <c r="R501" s="169">
        <f>SUM(R502:R507)</f>
        <v>0</v>
      </c>
      <c r="S501" s="168"/>
      <c r="T501" s="170">
        <f>SUM(T502:T507)</f>
        <v>0</v>
      </c>
      <c r="AR501" s="171" t="s">
        <v>77</v>
      </c>
      <c r="AT501" s="172" t="s">
        <v>69</v>
      </c>
      <c r="AU501" s="172" t="s">
        <v>70</v>
      </c>
      <c r="AY501" s="171" t="s">
        <v>287</v>
      </c>
      <c r="BK501" s="173">
        <f>SUM(BK502:BK507)</f>
        <v>0</v>
      </c>
    </row>
    <row r="502" spans="2:65" s="1" customFormat="1" ht="16.5" customHeight="1" x14ac:dyDescent="0.15">
      <c r="B502" s="33"/>
      <c r="C502" s="174" t="s">
        <v>560</v>
      </c>
      <c r="D502" s="174" t="s">
        <v>288</v>
      </c>
      <c r="E502" s="175" t="s">
        <v>854</v>
      </c>
      <c r="F502" s="176" t="s">
        <v>855</v>
      </c>
      <c r="G502" s="177" t="s">
        <v>291</v>
      </c>
      <c r="H502" s="178">
        <v>9.07</v>
      </c>
      <c r="I502" s="179"/>
      <c r="J502" s="178">
        <f>ROUND(I502*H502,2)</f>
        <v>0</v>
      </c>
      <c r="K502" s="176" t="s">
        <v>1</v>
      </c>
      <c r="L502" s="37"/>
      <c r="M502" s="180" t="s">
        <v>1</v>
      </c>
      <c r="N502" s="181" t="s">
        <v>41</v>
      </c>
      <c r="O502" s="59"/>
      <c r="P502" s="182">
        <f>O502*H502</f>
        <v>0</v>
      </c>
      <c r="Q502" s="182">
        <v>0</v>
      </c>
      <c r="R502" s="182">
        <f>Q502*H502</f>
        <v>0</v>
      </c>
      <c r="S502" s="182">
        <v>0</v>
      </c>
      <c r="T502" s="183">
        <f>S502*H502</f>
        <v>0</v>
      </c>
      <c r="AR502" s="16" t="s">
        <v>99</v>
      </c>
      <c r="AT502" s="16" t="s">
        <v>288</v>
      </c>
      <c r="AU502" s="16" t="s">
        <v>77</v>
      </c>
      <c r="AY502" s="16" t="s">
        <v>287</v>
      </c>
      <c r="BE502" s="184">
        <f>IF(N502="základní",J502,0)</f>
        <v>0</v>
      </c>
      <c r="BF502" s="184">
        <f>IF(N502="snížená",J502,0)</f>
        <v>0</v>
      </c>
      <c r="BG502" s="184">
        <f>IF(N502="zákl. přenesená",J502,0)</f>
        <v>0</v>
      </c>
      <c r="BH502" s="184">
        <f>IF(N502="sníž. přenesená",J502,0)</f>
        <v>0</v>
      </c>
      <c r="BI502" s="184">
        <f>IF(N502="nulová",J502,0)</f>
        <v>0</v>
      </c>
      <c r="BJ502" s="16" t="s">
        <v>77</v>
      </c>
      <c r="BK502" s="184">
        <f>ROUND(I502*H502,2)</f>
        <v>0</v>
      </c>
      <c r="BL502" s="16" t="s">
        <v>99</v>
      </c>
      <c r="BM502" s="16" t="s">
        <v>856</v>
      </c>
    </row>
    <row r="503" spans="2:65" s="11" customFormat="1" ht="11" x14ac:dyDescent="0.15">
      <c r="B503" s="185"/>
      <c r="C503" s="186"/>
      <c r="D503" s="187" t="s">
        <v>356</v>
      </c>
      <c r="E503" s="188" t="s">
        <v>1</v>
      </c>
      <c r="F503" s="189" t="s">
        <v>857</v>
      </c>
      <c r="G503" s="186"/>
      <c r="H503" s="190">
        <v>9.07</v>
      </c>
      <c r="I503" s="191"/>
      <c r="J503" s="186"/>
      <c r="K503" s="186"/>
      <c r="L503" s="192"/>
      <c r="M503" s="193"/>
      <c r="N503" s="194"/>
      <c r="O503" s="194"/>
      <c r="P503" s="194"/>
      <c r="Q503" s="194"/>
      <c r="R503" s="194"/>
      <c r="S503" s="194"/>
      <c r="T503" s="195"/>
      <c r="AT503" s="196" t="s">
        <v>356</v>
      </c>
      <c r="AU503" s="196" t="s">
        <v>77</v>
      </c>
      <c r="AV503" s="11" t="s">
        <v>79</v>
      </c>
      <c r="AW503" s="11" t="s">
        <v>33</v>
      </c>
      <c r="AX503" s="11" t="s">
        <v>70</v>
      </c>
      <c r="AY503" s="196" t="s">
        <v>287</v>
      </c>
    </row>
    <row r="504" spans="2:65" s="12" customFormat="1" ht="11" x14ac:dyDescent="0.15">
      <c r="B504" s="197"/>
      <c r="C504" s="198"/>
      <c r="D504" s="187" t="s">
        <v>356</v>
      </c>
      <c r="E504" s="199" t="s">
        <v>1</v>
      </c>
      <c r="F504" s="200" t="s">
        <v>359</v>
      </c>
      <c r="G504" s="198"/>
      <c r="H504" s="201">
        <v>9.07</v>
      </c>
      <c r="I504" s="202"/>
      <c r="J504" s="198"/>
      <c r="K504" s="198"/>
      <c r="L504" s="203"/>
      <c r="M504" s="204"/>
      <c r="N504" s="205"/>
      <c r="O504" s="205"/>
      <c r="P504" s="205"/>
      <c r="Q504" s="205"/>
      <c r="R504" s="205"/>
      <c r="S504" s="205"/>
      <c r="T504" s="206"/>
      <c r="AT504" s="207" t="s">
        <v>356</v>
      </c>
      <c r="AU504" s="207" t="s">
        <v>77</v>
      </c>
      <c r="AV504" s="12" t="s">
        <v>99</v>
      </c>
      <c r="AW504" s="12" t="s">
        <v>33</v>
      </c>
      <c r="AX504" s="12" t="s">
        <v>77</v>
      </c>
      <c r="AY504" s="207" t="s">
        <v>287</v>
      </c>
    </row>
    <row r="505" spans="2:65" s="1" customFormat="1" ht="16.5" customHeight="1" x14ac:dyDescent="0.15">
      <c r="B505" s="33"/>
      <c r="C505" s="174" t="s">
        <v>858</v>
      </c>
      <c r="D505" s="174" t="s">
        <v>288</v>
      </c>
      <c r="E505" s="175" t="s">
        <v>859</v>
      </c>
      <c r="F505" s="176" t="s">
        <v>860</v>
      </c>
      <c r="G505" s="177" t="s">
        <v>362</v>
      </c>
      <c r="H505" s="178">
        <v>94.75</v>
      </c>
      <c r="I505" s="179"/>
      <c r="J505" s="178">
        <f>ROUND(I505*H505,2)</f>
        <v>0</v>
      </c>
      <c r="K505" s="176" t="s">
        <v>1</v>
      </c>
      <c r="L505" s="37"/>
      <c r="M505" s="180" t="s">
        <v>1</v>
      </c>
      <c r="N505" s="181" t="s">
        <v>41</v>
      </c>
      <c r="O505" s="59"/>
      <c r="P505" s="182">
        <f>O505*H505</f>
        <v>0</v>
      </c>
      <c r="Q505" s="182">
        <v>0</v>
      </c>
      <c r="R505" s="182">
        <f>Q505*H505</f>
        <v>0</v>
      </c>
      <c r="S505" s="182">
        <v>0</v>
      </c>
      <c r="T505" s="183">
        <f>S505*H505</f>
        <v>0</v>
      </c>
      <c r="AR505" s="16" t="s">
        <v>99</v>
      </c>
      <c r="AT505" s="16" t="s">
        <v>288</v>
      </c>
      <c r="AU505" s="16" t="s">
        <v>77</v>
      </c>
      <c r="AY505" s="16" t="s">
        <v>287</v>
      </c>
      <c r="BE505" s="184">
        <f>IF(N505="základní",J505,0)</f>
        <v>0</v>
      </c>
      <c r="BF505" s="184">
        <f>IF(N505="snížená",J505,0)</f>
        <v>0</v>
      </c>
      <c r="BG505" s="184">
        <f>IF(N505="zákl. přenesená",J505,0)</f>
        <v>0</v>
      </c>
      <c r="BH505" s="184">
        <f>IF(N505="sníž. přenesená",J505,0)</f>
        <v>0</v>
      </c>
      <c r="BI505" s="184">
        <f>IF(N505="nulová",J505,0)</f>
        <v>0</v>
      </c>
      <c r="BJ505" s="16" t="s">
        <v>77</v>
      </c>
      <c r="BK505" s="184">
        <f>ROUND(I505*H505,2)</f>
        <v>0</v>
      </c>
      <c r="BL505" s="16" t="s">
        <v>99</v>
      </c>
      <c r="BM505" s="16" t="s">
        <v>861</v>
      </c>
    </row>
    <row r="506" spans="2:65" s="11" customFormat="1" ht="11" x14ac:dyDescent="0.15">
      <c r="B506" s="185"/>
      <c r="C506" s="186"/>
      <c r="D506" s="187" t="s">
        <v>356</v>
      </c>
      <c r="E506" s="188" t="s">
        <v>1</v>
      </c>
      <c r="F506" s="189" t="s">
        <v>862</v>
      </c>
      <c r="G506" s="186"/>
      <c r="H506" s="190">
        <v>94.75</v>
      </c>
      <c r="I506" s="191"/>
      <c r="J506" s="186"/>
      <c r="K506" s="186"/>
      <c r="L506" s="192"/>
      <c r="M506" s="193"/>
      <c r="N506" s="194"/>
      <c r="O506" s="194"/>
      <c r="P506" s="194"/>
      <c r="Q506" s="194"/>
      <c r="R506" s="194"/>
      <c r="S506" s="194"/>
      <c r="T506" s="195"/>
      <c r="AT506" s="196" t="s">
        <v>356</v>
      </c>
      <c r="AU506" s="196" t="s">
        <v>77</v>
      </c>
      <c r="AV506" s="11" t="s">
        <v>79</v>
      </c>
      <c r="AW506" s="11" t="s">
        <v>33</v>
      </c>
      <c r="AX506" s="11" t="s">
        <v>70</v>
      </c>
      <c r="AY506" s="196" t="s">
        <v>287</v>
      </c>
    </row>
    <row r="507" spans="2:65" s="12" customFormat="1" ht="11" x14ac:dyDescent="0.15">
      <c r="B507" s="197"/>
      <c r="C507" s="198"/>
      <c r="D507" s="187" t="s">
        <v>356</v>
      </c>
      <c r="E507" s="199" t="s">
        <v>1</v>
      </c>
      <c r="F507" s="200" t="s">
        <v>359</v>
      </c>
      <c r="G507" s="198"/>
      <c r="H507" s="201">
        <v>94.75</v>
      </c>
      <c r="I507" s="202"/>
      <c r="J507" s="198"/>
      <c r="K507" s="198"/>
      <c r="L507" s="203"/>
      <c r="M507" s="204"/>
      <c r="N507" s="205"/>
      <c r="O507" s="205"/>
      <c r="P507" s="205"/>
      <c r="Q507" s="205"/>
      <c r="R507" s="205"/>
      <c r="S507" s="205"/>
      <c r="T507" s="206"/>
      <c r="AT507" s="207" t="s">
        <v>356</v>
      </c>
      <c r="AU507" s="207" t="s">
        <v>77</v>
      </c>
      <c r="AV507" s="12" t="s">
        <v>99</v>
      </c>
      <c r="AW507" s="12" t="s">
        <v>33</v>
      </c>
      <c r="AX507" s="12" t="s">
        <v>77</v>
      </c>
      <c r="AY507" s="207" t="s">
        <v>287</v>
      </c>
    </row>
    <row r="508" spans="2:65" s="10" customFormat="1" ht="26" customHeight="1" x14ac:dyDescent="0.2">
      <c r="B508" s="160"/>
      <c r="C508" s="161"/>
      <c r="D508" s="162" t="s">
        <v>69</v>
      </c>
      <c r="E508" s="163" t="s">
        <v>517</v>
      </c>
      <c r="F508" s="163" t="s">
        <v>863</v>
      </c>
      <c r="G508" s="161"/>
      <c r="H508" s="161"/>
      <c r="I508" s="164"/>
      <c r="J508" s="165">
        <f>BK508</f>
        <v>0</v>
      </c>
      <c r="K508" s="161"/>
      <c r="L508" s="166"/>
      <c r="M508" s="167"/>
      <c r="N508" s="168"/>
      <c r="O508" s="168"/>
      <c r="P508" s="169">
        <f>P509</f>
        <v>0</v>
      </c>
      <c r="Q508" s="168"/>
      <c r="R508" s="169">
        <f>R509</f>
        <v>0</v>
      </c>
      <c r="S508" s="168"/>
      <c r="T508" s="170">
        <f>T509</f>
        <v>0</v>
      </c>
      <c r="AR508" s="171" t="s">
        <v>77</v>
      </c>
      <c r="AT508" s="172" t="s">
        <v>69</v>
      </c>
      <c r="AU508" s="172" t="s">
        <v>70</v>
      </c>
      <c r="AY508" s="171" t="s">
        <v>287</v>
      </c>
      <c r="BK508" s="173">
        <f>BK509</f>
        <v>0</v>
      </c>
    </row>
    <row r="509" spans="2:65" s="1" customFormat="1" ht="16.5" customHeight="1" x14ac:dyDescent="0.15">
      <c r="B509" s="33"/>
      <c r="C509" s="174" t="s">
        <v>567</v>
      </c>
      <c r="D509" s="174" t="s">
        <v>288</v>
      </c>
      <c r="E509" s="175" t="s">
        <v>864</v>
      </c>
      <c r="F509" s="176" t="s">
        <v>865</v>
      </c>
      <c r="G509" s="177" t="s">
        <v>490</v>
      </c>
      <c r="H509" s="178">
        <v>1</v>
      </c>
      <c r="I509" s="179"/>
      <c r="J509" s="178">
        <f>ROUND(I509*H509,2)</f>
        <v>0</v>
      </c>
      <c r="K509" s="176" t="s">
        <v>1</v>
      </c>
      <c r="L509" s="37"/>
      <c r="M509" s="180" t="s">
        <v>1</v>
      </c>
      <c r="N509" s="181" t="s">
        <v>41</v>
      </c>
      <c r="O509" s="59"/>
      <c r="P509" s="182">
        <f>O509*H509</f>
        <v>0</v>
      </c>
      <c r="Q509" s="182">
        <v>0</v>
      </c>
      <c r="R509" s="182">
        <f>Q509*H509</f>
        <v>0</v>
      </c>
      <c r="S509" s="182">
        <v>0</v>
      </c>
      <c r="T509" s="183">
        <f>S509*H509</f>
        <v>0</v>
      </c>
      <c r="AR509" s="16" t="s">
        <v>99</v>
      </c>
      <c r="AT509" s="16" t="s">
        <v>288</v>
      </c>
      <c r="AU509" s="16" t="s">
        <v>77</v>
      </c>
      <c r="AY509" s="16" t="s">
        <v>287</v>
      </c>
      <c r="BE509" s="184">
        <f>IF(N509="základní",J509,0)</f>
        <v>0</v>
      </c>
      <c r="BF509" s="184">
        <f>IF(N509="snížená",J509,0)</f>
        <v>0</v>
      </c>
      <c r="BG509" s="184">
        <f>IF(N509="zákl. přenesená",J509,0)</f>
        <v>0</v>
      </c>
      <c r="BH509" s="184">
        <f>IF(N509="sníž. přenesená",J509,0)</f>
        <v>0</v>
      </c>
      <c r="BI509" s="184">
        <f>IF(N509="nulová",J509,0)</f>
        <v>0</v>
      </c>
      <c r="BJ509" s="16" t="s">
        <v>77</v>
      </c>
      <c r="BK509" s="184">
        <f>ROUND(I509*H509,2)</f>
        <v>0</v>
      </c>
      <c r="BL509" s="16" t="s">
        <v>99</v>
      </c>
      <c r="BM509" s="16" t="s">
        <v>866</v>
      </c>
    </row>
    <row r="510" spans="2:65" s="10" customFormat="1" ht="26" customHeight="1" x14ac:dyDescent="0.2">
      <c r="B510" s="160"/>
      <c r="C510" s="161"/>
      <c r="D510" s="162" t="s">
        <v>69</v>
      </c>
      <c r="E510" s="163" t="s">
        <v>765</v>
      </c>
      <c r="F510" s="163" t="s">
        <v>867</v>
      </c>
      <c r="G510" s="161"/>
      <c r="H510" s="161"/>
      <c r="I510" s="164"/>
      <c r="J510" s="165">
        <f>BK510</f>
        <v>0</v>
      </c>
      <c r="K510" s="161"/>
      <c r="L510" s="166"/>
      <c r="M510" s="167"/>
      <c r="N510" s="168"/>
      <c r="O510" s="168"/>
      <c r="P510" s="169">
        <f>SUM(P511:P526)</f>
        <v>0</v>
      </c>
      <c r="Q510" s="168"/>
      <c r="R510" s="169">
        <f>SUM(R511:R526)</f>
        <v>0</v>
      </c>
      <c r="S510" s="168"/>
      <c r="T510" s="170">
        <f>SUM(T511:T526)</f>
        <v>0</v>
      </c>
      <c r="AR510" s="171" t="s">
        <v>77</v>
      </c>
      <c r="AT510" s="172" t="s">
        <v>69</v>
      </c>
      <c r="AU510" s="172" t="s">
        <v>70</v>
      </c>
      <c r="AY510" s="171" t="s">
        <v>287</v>
      </c>
      <c r="BK510" s="173">
        <f>SUM(BK511:BK526)</f>
        <v>0</v>
      </c>
    </row>
    <row r="511" spans="2:65" s="1" customFormat="1" ht="33.75" customHeight="1" x14ac:dyDescent="0.15">
      <c r="B511" s="33"/>
      <c r="C511" s="174" t="s">
        <v>868</v>
      </c>
      <c r="D511" s="174" t="s">
        <v>288</v>
      </c>
      <c r="E511" s="175" t="s">
        <v>869</v>
      </c>
      <c r="F511" s="176" t="s">
        <v>870</v>
      </c>
      <c r="G511" s="177" t="s">
        <v>291</v>
      </c>
      <c r="H511" s="178">
        <v>430.34</v>
      </c>
      <c r="I511" s="179"/>
      <c r="J511" s="178">
        <f>ROUND(I511*H511,2)</f>
        <v>0</v>
      </c>
      <c r="K511" s="176" t="s">
        <v>1</v>
      </c>
      <c r="L511" s="37"/>
      <c r="M511" s="180" t="s">
        <v>1</v>
      </c>
      <c r="N511" s="181" t="s">
        <v>41</v>
      </c>
      <c r="O511" s="59"/>
      <c r="P511" s="182">
        <f>O511*H511</f>
        <v>0</v>
      </c>
      <c r="Q511" s="182">
        <v>0</v>
      </c>
      <c r="R511" s="182">
        <f>Q511*H511</f>
        <v>0</v>
      </c>
      <c r="S511" s="182">
        <v>0</v>
      </c>
      <c r="T511" s="183">
        <f>S511*H511</f>
        <v>0</v>
      </c>
      <c r="AR511" s="16" t="s">
        <v>99</v>
      </c>
      <c r="AT511" s="16" t="s">
        <v>288</v>
      </c>
      <c r="AU511" s="16" t="s">
        <v>77</v>
      </c>
      <c r="AY511" s="16" t="s">
        <v>287</v>
      </c>
      <c r="BE511" s="184">
        <f>IF(N511="základní",J511,0)</f>
        <v>0</v>
      </c>
      <c r="BF511" s="184">
        <f>IF(N511="snížená",J511,0)</f>
        <v>0</v>
      </c>
      <c r="BG511" s="184">
        <f>IF(N511="zákl. přenesená",J511,0)</f>
        <v>0</v>
      </c>
      <c r="BH511" s="184">
        <f>IF(N511="sníž. přenesená",J511,0)</f>
        <v>0</v>
      </c>
      <c r="BI511" s="184">
        <f>IF(N511="nulová",J511,0)</f>
        <v>0</v>
      </c>
      <c r="BJ511" s="16" t="s">
        <v>77</v>
      </c>
      <c r="BK511" s="184">
        <f>ROUND(I511*H511,2)</f>
        <v>0</v>
      </c>
      <c r="BL511" s="16" t="s">
        <v>99</v>
      </c>
      <c r="BM511" s="16" t="s">
        <v>871</v>
      </c>
    </row>
    <row r="512" spans="2:65" s="1" customFormat="1" ht="40" x14ac:dyDescent="0.15">
      <c r="B512" s="33"/>
      <c r="C512" s="34"/>
      <c r="D512" s="187" t="s">
        <v>383</v>
      </c>
      <c r="E512" s="34"/>
      <c r="F512" s="208" t="s">
        <v>872</v>
      </c>
      <c r="G512" s="34"/>
      <c r="H512" s="34"/>
      <c r="I512" s="111"/>
      <c r="J512" s="34"/>
      <c r="K512" s="34"/>
      <c r="L512" s="37"/>
      <c r="M512" s="209"/>
      <c r="N512" s="59"/>
      <c r="O512" s="59"/>
      <c r="P512" s="59"/>
      <c r="Q512" s="59"/>
      <c r="R512" s="59"/>
      <c r="S512" s="59"/>
      <c r="T512" s="60"/>
      <c r="AT512" s="16" t="s">
        <v>383</v>
      </c>
      <c r="AU512" s="16" t="s">
        <v>77</v>
      </c>
    </row>
    <row r="513" spans="2:65" s="11" customFormat="1" ht="11" x14ac:dyDescent="0.15">
      <c r="B513" s="185"/>
      <c r="C513" s="186"/>
      <c r="D513" s="187" t="s">
        <v>356</v>
      </c>
      <c r="E513" s="188" t="s">
        <v>1</v>
      </c>
      <c r="F513" s="189" t="s">
        <v>873</v>
      </c>
      <c r="G513" s="186"/>
      <c r="H513" s="190">
        <v>127.29</v>
      </c>
      <c r="I513" s="191"/>
      <c r="J513" s="186"/>
      <c r="K513" s="186"/>
      <c r="L513" s="192"/>
      <c r="M513" s="193"/>
      <c r="N513" s="194"/>
      <c r="O513" s="194"/>
      <c r="P513" s="194"/>
      <c r="Q513" s="194"/>
      <c r="R513" s="194"/>
      <c r="S513" s="194"/>
      <c r="T513" s="195"/>
      <c r="AT513" s="196" t="s">
        <v>356</v>
      </c>
      <c r="AU513" s="196" t="s">
        <v>77</v>
      </c>
      <c r="AV513" s="11" t="s">
        <v>79</v>
      </c>
      <c r="AW513" s="11" t="s">
        <v>33</v>
      </c>
      <c r="AX513" s="11" t="s">
        <v>70</v>
      </c>
      <c r="AY513" s="196" t="s">
        <v>287</v>
      </c>
    </row>
    <row r="514" spans="2:65" s="11" customFormat="1" ht="11" x14ac:dyDescent="0.15">
      <c r="B514" s="185"/>
      <c r="C514" s="186"/>
      <c r="D514" s="187" t="s">
        <v>356</v>
      </c>
      <c r="E514" s="188" t="s">
        <v>1</v>
      </c>
      <c r="F514" s="189" t="s">
        <v>874</v>
      </c>
      <c r="G514" s="186"/>
      <c r="H514" s="190">
        <v>303.05</v>
      </c>
      <c r="I514" s="191"/>
      <c r="J514" s="186"/>
      <c r="K514" s="186"/>
      <c r="L514" s="192"/>
      <c r="M514" s="193"/>
      <c r="N514" s="194"/>
      <c r="O514" s="194"/>
      <c r="P514" s="194"/>
      <c r="Q514" s="194"/>
      <c r="R514" s="194"/>
      <c r="S514" s="194"/>
      <c r="T514" s="195"/>
      <c r="AT514" s="196" t="s">
        <v>356</v>
      </c>
      <c r="AU514" s="196" t="s">
        <v>77</v>
      </c>
      <c r="AV514" s="11" t="s">
        <v>79</v>
      </c>
      <c r="AW514" s="11" t="s">
        <v>33</v>
      </c>
      <c r="AX514" s="11" t="s">
        <v>70</v>
      </c>
      <c r="AY514" s="196" t="s">
        <v>287</v>
      </c>
    </row>
    <row r="515" spans="2:65" s="12" customFormat="1" ht="11" x14ac:dyDescent="0.15">
      <c r="B515" s="197"/>
      <c r="C515" s="198"/>
      <c r="D515" s="187" t="s">
        <v>356</v>
      </c>
      <c r="E515" s="199" t="s">
        <v>1</v>
      </c>
      <c r="F515" s="200" t="s">
        <v>359</v>
      </c>
      <c r="G515" s="198"/>
      <c r="H515" s="201">
        <v>430.34</v>
      </c>
      <c r="I515" s="202"/>
      <c r="J515" s="198"/>
      <c r="K515" s="198"/>
      <c r="L515" s="203"/>
      <c r="M515" s="204"/>
      <c r="N515" s="205"/>
      <c r="O515" s="205"/>
      <c r="P515" s="205"/>
      <c r="Q515" s="205"/>
      <c r="R515" s="205"/>
      <c r="S515" s="205"/>
      <c r="T515" s="206"/>
      <c r="AT515" s="207" t="s">
        <v>356</v>
      </c>
      <c r="AU515" s="207" t="s">
        <v>77</v>
      </c>
      <c r="AV515" s="12" t="s">
        <v>99</v>
      </c>
      <c r="AW515" s="12" t="s">
        <v>33</v>
      </c>
      <c r="AX515" s="12" t="s">
        <v>77</v>
      </c>
      <c r="AY515" s="207" t="s">
        <v>287</v>
      </c>
    </row>
    <row r="516" spans="2:65" s="1" customFormat="1" ht="16.5" customHeight="1" x14ac:dyDescent="0.15">
      <c r="B516" s="33"/>
      <c r="C516" s="174" t="s">
        <v>573</v>
      </c>
      <c r="D516" s="174" t="s">
        <v>288</v>
      </c>
      <c r="E516" s="175" t="s">
        <v>875</v>
      </c>
      <c r="F516" s="176" t="s">
        <v>876</v>
      </c>
      <c r="G516" s="177" t="s">
        <v>490</v>
      </c>
      <c r="H516" s="178">
        <v>8</v>
      </c>
      <c r="I516" s="179"/>
      <c r="J516" s="178">
        <f>ROUND(I516*H516,2)</f>
        <v>0</v>
      </c>
      <c r="K516" s="176" t="s">
        <v>1</v>
      </c>
      <c r="L516" s="37"/>
      <c r="M516" s="180" t="s">
        <v>1</v>
      </c>
      <c r="N516" s="181" t="s">
        <v>41</v>
      </c>
      <c r="O516" s="59"/>
      <c r="P516" s="182">
        <f>O516*H516</f>
        <v>0</v>
      </c>
      <c r="Q516" s="182">
        <v>0</v>
      </c>
      <c r="R516" s="182">
        <f>Q516*H516</f>
        <v>0</v>
      </c>
      <c r="S516" s="182">
        <v>0</v>
      </c>
      <c r="T516" s="183">
        <f>S516*H516</f>
        <v>0</v>
      </c>
      <c r="AR516" s="16" t="s">
        <v>99</v>
      </c>
      <c r="AT516" s="16" t="s">
        <v>288</v>
      </c>
      <c r="AU516" s="16" t="s">
        <v>77</v>
      </c>
      <c r="AY516" s="16" t="s">
        <v>287</v>
      </c>
      <c r="BE516" s="184">
        <f>IF(N516="základní",J516,0)</f>
        <v>0</v>
      </c>
      <c r="BF516" s="184">
        <f>IF(N516="snížená",J516,0)</f>
        <v>0</v>
      </c>
      <c r="BG516" s="184">
        <f>IF(N516="zákl. přenesená",J516,0)</f>
        <v>0</v>
      </c>
      <c r="BH516" s="184">
        <f>IF(N516="sníž. přenesená",J516,0)</f>
        <v>0</v>
      </c>
      <c r="BI516" s="184">
        <f>IF(N516="nulová",J516,0)</f>
        <v>0</v>
      </c>
      <c r="BJ516" s="16" t="s">
        <v>77</v>
      </c>
      <c r="BK516" s="184">
        <f>ROUND(I516*H516,2)</f>
        <v>0</v>
      </c>
      <c r="BL516" s="16" t="s">
        <v>99</v>
      </c>
      <c r="BM516" s="16" t="s">
        <v>877</v>
      </c>
    </row>
    <row r="517" spans="2:65" s="1" customFormat="1" ht="22.5" customHeight="1" x14ac:dyDescent="0.15">
      <c r="B517" s="33"/>
      <c r="C517" s="174" t="s">
        <v>878</v>
      </c>
      <c r="D517" s="174" t="s">
        <v>288</v>
      </c>
      <c r="E517" s="175" t="s">
        <v>879</v>
      </c>
      <c r="F517" s="176" t="s">
        <v>880</v>
      </c>
      <c r="G517" s="177" t="s">
        <v>490</v>
      </c>
      <c r="H517" s="178">
        <v>12</v>
      </c>
      <c r="I517" s="179"/>
      <c r="J517" s="178">
        <f>ROUND(I517*H517,2)</f>
        <v>0</v>
      </c>
      <c r="K517" s="176" t="s">
        <v>1</v>
      </c>
      <c r="L517" s="37"/>
      <c r="M517" s="180" t="s">
        <v>1</v>
      </c>
      <c r="N517" s="181" t="s">
        <v>41</v>
      </c>
      <c r="O517" s="59"/>
      <c r="P517" s="182">
        <f>O517*H517</f>
        <v>0</v>
      </c>
      <c r="Q517" s="182">
        <v>0</v>
      </c>
      <c r="R517" s="182">
        <f>Q517*H517</f>
        <v>0</v>
      </c>
      <c r="S517" s="182">
        <v>0</v>
      </c>
      <c r="T517" s="183">
        <f>S517*H517</f>
        <v>0</v>
      </c>
      <c r="AR517" s="16" t="s">
        <v>99</v>
      </c>
      <c r="AT517" s="16" t="s">
        <v>288</v>
      </c>
      <c r="AU517" s="16" t="s">
        <v>77</v>
      </c>
      <c r="AY517" s="16" t="s">
        <v>287</v>
      </c>
      <c r="BE517" s="184">
        <f>IF(N517="základní",J517,0)</f>
        <v>0</v>
      </c>
      <c r="BF517" s="184">
        <f>IF(N517="snížená",J517,0)</f>
        <v>0</v>
      </c>
      <c r="BG517" s="184">
        <f>IF(N517="zákl. přenesená",J517,0)</f>
        <v>0</v>
      </c>
      <c r="BH517" s="184">
        <f>IF(N517="sníž. přenesená",J517,0)</f>
        <v>0</v>
      </c>
      <c r="BI517" s="184">
        <f>IF(N517="nulová",J517,0)</f>
        <v>0</v>
      </c>
      <c r="BJ517" s="16" t="s">
        <v>77</v>
      </c>
      <c r="BK517" s="184">
        <f>ROUND(I517*H517,2)</f>
        <v>0</v>
      </c>
      <c r="BL517" s="16" t="s">
        <v>99</v>
      </c>
      <c r="BM517" s="16" t="s">
        <v>881</v>
      </c>
    </row>
    <row r="518" spans="2:65" s="11" customFormat="1" ht="11" x14ac:dyDescent="0.15">
      <c r="B518" s="185"/>
      <c r="C518" s="186"/>
      <c r="D518" s="187" t="s">
        <v>356</v>
      </c>
      <c r="E518" s="188" t="s">
        <v>1</v>
      </c>
      <c r="F518" s="189" t="s">
        <v>882</v>
      </c>
      <c r="G518" s="186"/>
      <c r="H518" s="190">
        <v>12</v>
      </c>
      <c r="I518" s="191"/>
      <c r="J518" s="186"/>
      <c r="K518" s="186"/>
      <c r="L518" s="192"/>
      <c r="M518" s="193"/>
      <c r="N518" s="194"/>
      <c r="O518" s="194"/>
      <c r="P518" s="194"/>
      <c r="Q518" s="194"/>
      <c r="R518" s="194"/>
      <c r="S518" s="194"/>
      <c r="T518" s="195"/>
      <c r="AT518" s="196" t="s">
        <v>356</v>
      </c>
      <c r="AU518" s="196" t="s">
        <v>77</v>
      </c>
      <c r="AV518" s="11" t="s">
        <v>79</v>
      </c>
      <c r="AW518" s="11" t="s">
        <v>33</v>
      </c>
      <c r="AX518" s="11" t="s">
        <v>70</v>
      </c>
      <c r="AY518" s="196" t="s">
        <v>287</v>
      </c>
    </row>
    <row r="519" spans="2:65" s="12" customFormat="1" ht="11" x14ac:dyDescent="0.15">
      <c r="B519" s="197"/>
      <c r="C519" s="198"/>
      <c r="D519" s="187" t="s">
        <v>356</v>
      </c>
      <c r="E519" s="199" t="s">
        <v>1</v>
      </c>
      <c r="F519" s="200" t="s">
        <v>359</v>
      </c>
      <c r="G519" s="198"/>
      <c r="H519" s="201">
        <v>12</v>
      </c>
      <c r="I519" s="202"/>
      <c r="J519" s="198"/>
      <c r="K519" s="198"/>
      <c r="L519" s="203"/>
      <c r="M519" s="204"/>
      <c r="N519" s="205"/>
      <c r="O519" s="205"/>
      <c r="P519" s="205"/>
      <c r="Q519" s="205"/>
      <c r="R519" s="205"/>
      <c r="S519" s="205"/>
      <c r="T519" s="206"/>
      <c r="AT519" s="207" t="s">
        <v>356</v>
      </c>
      <c r="AU519" s="207" t="s">
        <v>77</v>
      </c>
      <c r="AV519" s="12" t="s">
        <v>99</v>
      </c>
      <c r="AW519" s="12" t="s">
        <v>33</v>
      </c>
      <c r="AX519" s="12" t="s">
        <v>77</v>
      </c>
      <c r="AY519" s="207" t="s">
        <v>287</v>
      </c>
    </row>
    <row r="520" spans="2:65" s="1" customFormat="1" ht="16.5" customHeight="1" x14ac:dyDescent="0.15">
      <c r="B520" s="33"/>
      <c r="C520" s="174" t="s">
        <v>577</v>
      </c>
      <c r="D520" s="174" t="s">
        <v>288</v>
      </c>
      <c r="E520" s="175" t="s">
        <v>883</v>
      </c>
      <c r="F520" s="176" t="s">
        <v>884</v>
      </c>
      <c r="G520" s="177" t="s">
        <v>490</v>
      </c>
      <c r="H520" s="178">
        <v>8</v>
      </c>
      <c r="I520" s="179"/>
      <c r="J520" s="178">
        <f>ROUND(I520*H520,2)</f>
        <v>0</v>
      </c>
      <c r="K520" s="176" t="s">
        <v>1</v>
      </c>
      <c r="L520" s="37"/>
      <c r="M520" s="180" t="s">
        <v>1</v>
      </c>
      <c r="N520" s="181" t="s">
        <v>41</v>
      </c>
      <c r="O520" s="59"/>
      <c r="P520" s="182">
        <f>O520*H520</f>
        <v>0</v>
      </c>
      <c r="Q520" s="182">
        <v>0</v>
      </c>
      <c r="R520" s="182">
        <f>Q520*H520</f>
        <v>0</v>
      </c>
      <c r="S520" s="182">
        <v>0</v>
      </c>
      <c r="T520" s="183">
        <f>S520*H520</f>
        <v>0</v>
      </c>
      <c r="AR520" s="16" t="s">
        <v>99</v>
      </c>
      <c r="AT520" s="16" t="s">
        <v>288</v>
      </c>
      <c r="AU520" s="16" t="s">
        <v>77</v>
      </c>
      <c r="AY520" s="16" t="s">
        <v>287</v>
      </c>
      <c r="BE520" s="184">
        <f>IF(N520="základní",J520,0)</f>
        <v>0</v>
      </c>
      <c r="BF520" s="184">
        <f>IF(N520="snížená",J520,0)</f>
        <v>0</v>
      </c>
      <c r="BG520" s="184">
        <f>IF(N520="zákl. přenesená",J520,0)</f>
        <v>0</v>
      </c>
      <c r="BH520" s="184">
        <f>IF(N520="sníž. přenesená",J520,0)</f>
        <v>0</v>
      </c>
      <c r="BI520" s="184">
        <f>IF(N520="nulová",J520,0)</f>
        <v>0</v>
      </c>
      <c r="BJ520" s="16" t="s">
        <v>77</v>
      </c>
      <c r="BK520" s="184">
        <f>ROUND(I520*H520,2)</f>
        <v>0</v>
      </c>
      <c r="BL520" s="16" t="s">
        <v>99</v>
      </c>
      <c r="BM520" s="16" t="s">
        <v>885</v>
      </c>
    </row>
    <row r="521" spans="2:65" s="11" customFormat="1" ht="11" x14ac:dyDescent="0.15">
      <c r="B521" s="185"/>
      <c r="C521" s="186"/>
      <c r="D521" s="187" t="s">
        <v>356</v>
      </c>
      <c r="E521" s="188" t="s">
        <v>1</v>
      </c>
      <c r="F521" s="189" t="s">
        <v>886</v>
      </c>
      <c r="G521" s="186"/>
      <c r="H521" s="190">
        <v>4</v>
      </c>
      <c r="I521" s="191"/>
      <c r="J521" s="186"/>
      <c r="K521" s="186"/>
      <c r="L521" s="192"/>
      <c r="M521" s="193"/>
      <c r="N521" s="194"/>
      <c r="O521" s="194"/>
      <c r="P521" s="194"/>
      <c r="Q521" s="194"/>
      <c r="R521" s="194"/>
      <c r="S521" s="194"/>
      <c r="T521" s="195"/>
      <c r="AT521" s="196" t="s">
        <v>356</v>
      </c>
      <c r="AU521" s="196" t="s">
        <v>77</v>
      </c>
      <c r="AV521" s="11" t="s">
        <v>79</v>
      </c>
      <c r="AW521" s="11" t="s">
        <v>33</v>
      </c>
      <c r="AX521" s="11" t="s">
        <v>70</v>
      </c>
      <c r="AY521" s="196" t="s">
        <v>287</v>
      </c>
    </row>
    <row r="522" spans="2:65" s="11" customFormat="1" ht="11" x14ac:dyDescent="0.15">
      <c r="B522" s="185"/>
      <c r="C522" s="186"/>
      <c r="D522" s="187" t="s">
        <v>356</v>
      </c>
      <c r="E522" s="188" t="s">
        <v>1</v>
      </c>
      <c r="F522" s="189" t="s">
        <v>887</v>
      </c>
      <c r="G522" s="186"/>
      <c r="H522" s="190">
        <v>4</v>
      </c>
      <c r="I522" s="191"/>
      <c r="J522" s="186"/>
      <c r="K522" s="186"/>
      <c r="L522" s="192"/>
      <c r="M522" s="193"/>
      <c r="N522" s="194"/>
      <c r="O522" s="194"/>
      <c r="P522" s="194"/>
      <c r="Q522" s="194"/>
      <c r="R522" s="194"/>
      <c r="S522" s="194"/>
      <c r="T522" s="195"/>
      <c r="AT522" s="196" t="s">
        <v>356</v>
      </c>
      <c r="AU522" s="196" t="s">
        <v>77</v>
      </c>
      <c r="AV522" s="11" t="s">
        <v>79</v>
      </c>
      <c r="AW522" s="11" t="s">
        <v>33</v>
      </c>
      <c r="AX522" s="11" t="s">
        <v>70</v>
      </c>
      <c r="AY522" s="196" t="s">
        <v>287</v>
      </c>
    </row>
    <row r="523" spans="2:65" s="12" customFormat="1" ht="11" x14ac:dyDescent="0.15">
      <c r="B523" s="197"/>
      <c r="C523" s="198"/>
      <c r="D523" s="187" t="s">
        <v>356</v>
      </c>
      <c r="E523" s="199" t="s">
        <v>1</v>
      </c>
      <c r="F523" s="200" t="s">
        <v>359</v>
      </c>
      <c r="G523" s="198"/>
      <c r="H523" s="201">
        <v>8</v>
      </c>
      <c r="I523" s="202"/>
      <c r="J523" s="198"/>
      <c r="K523" s="198"/>
      <c r="L523" s="203"/>
      <c r="M523" s="204"/>
      <c r="N523" s="205"/>
      <c r="O523" s="205"/>
      <c r="P523" s="205"/>
      <c r="Q523" s="205"/>
      <c r="R523" s="205"/>
      <c r="S523" s="205"/>
      <c r="T523" s="206"/>
      <c r="AT523" s="207" t="s">
        <v>356</v>
      </c>
      <c r="AU523" s="207" t="s">
        <v>77</v>
      </c>
      <c r="AV523" s="12" t="s">
        <v>99</v>
      </c>
      <c r="AW523" s="12" t="s">
        <v>33</v>
      </c>
      <c r="AX523" s="12" t="s">
        <v>77</v>
      </c>
      <c r="AY523" s="207" t="s">
        <v>287</v>
      </c>
    </row>
    <row r="524" spans="2:65" s="1" customFormat="1" ht="16.5" customHeight="1" x14ac:dyDescent="0.15">
      <c r="B524" s="33"/>
      <c r="C524" s="174" t="s">
        <v>888</v>
      </c>
      <c r="D524" s="174" t="s">
        <v>288</v>
      </c>
      <c r="E524" s="175" t="s">
        <v>889</v>
      </c>
      <c r="F524" s="176" t="s">
        <v>890</v>
      </c>
      <c r="G524" s="177" t="s">
        <v>490</v>
      </c>
      <c r="H524" s="178">
        <v>8</v>
      </c>
      <c r="I524" s="179"/>
      <c r="J524" s="178">
        <f>ROUND(I524*H524,2)</f>
        <v>0</v>
      </c>
      <c r="K524" s="176" t="s">
        <v>1</v>
      </c>
      <c r="L524" s="37"/>
      <c r="M524" s="180" t="s">
        <v>1</v>
      </c>
      <c r="N524" s="181" t="s">
        <v>41</v>
      </c>
      <c r="O524" s="59"/>
      <c r="P524" s="182">
        <f>O524*H524</f>
        <v>0</v>
      </c>
      <c r="Q524" s="182">
        <v>0</v>
      </c>
      <c r="R524" s="182">
        <f>Q524*H524</f>
        <v>0</v>
      </c>
      <c r="S524" s="182">
        <v>0</v>
      </c>
      <c r="T524" s="183">
        <f>S524*H524</f>
        <v>0</v>
      </c>
      <c r="AR524" s="16" t="s">
        <v>99</v>
      </c>
      <c r="AT524" s="16" t="s">
        <v>288</v>
      </c>
      <c r="AU524" s="16" t="s">
        <v>77</v>
      </c>
      <c r="AY524" s="16" t="s">
        <v>287</v>
      </c>
      <c r="BE524" s="184">
        <f>IF(N524="základní",J524,0)</f>
        <v>0</v>
      </c>
      <c r="BF524" s="184">
        <f>IF(N524="snížená",J524,0)</f>
        <v>0</v>
      </c>
      <c r="BG524" s="184">
        <f>IF(N524="zákl. přenesená",J524,0)</f>
        <v>0</v>
      </c>
      <c r="BH524" s="184">
        <f>IF(N524="sníž. přenesená",J524,0)</f>
        <v>0</v>
      </c>
      <c r="BI524" s="184">
        <f>IF(N524="nulová",J524,0)</f>
        <v>0</v>
      </c>
      <c r="BJ524" s="16" t="s">
        <v>77</v>
      </c>
      <c r="BK524" s="184">
        <f>ROUND(I524*H524,2)</f>
        <v>0</v>
      </c>
      <c r="BL524" s="16" t="s">
        <v>99</v>
      </c>
      <c r="BM524" s="16" t="s">
        <v>891</v>
      </c>
    </row>
    <row r="525" spans="2:65" s="11" customFormat="1" ht="11" x14ac:dyDescent="0.15">
      <c r="B525" s="185"/>
      <c r="C525" s="186"/>
      <c r="D525" s="187" t="s">
        <v>356</v>
      </c>
      <c r="E525" s="188" t="s">
        <v>1</v>
      </c>
      <c r="F525" s="189" t="s">
        <v>892</v>
      </c>
      <c r="G525" s="186"/>
      <c r="H525" s="190">
        <v>8</v>
      </c>
      <c r="I525" s="191"/>
      <c r="J525" s="186"/>
      <c r="K525" s="186"/>
      <c r="L525" s="192"/>
      <c r="M525" s="193"/>
      <c r="N525" s="194"/>
      <c r="O525" s="194"/>
      <c r="P525" s="194"/>
      <c r="Q525" s="194"/>
      <c r="R525" s="194"/>
      <c r="S525" s="194"/>
      <c r="T525" s="195"/>
      <c r="AT525" s="196" t="s">
        <v>356</v>
      </c>
      <c r="AU525" s="196" t="s">
        <v>77</v>
      </c>
      <c r="AV525" s="11" t="s">
        <v>79</v>
      </c>
      <c r="AW525" s="11" t="s">
        <v>33</v>
      </c>
      <c r="AX525" s="11" t="s">
        <v>70</v>
      </c>
      <c r="AY525" s="196" t="s">
        <v>287</v>
      </c>
    </row>
    <row r="526" spans="2:65" s="12" customFormat="1" ht="11" x14ac:dyDescent="0.15">
      <c r="B526" s="197"/>
      <c r="C526" s="198"/>
      <c r="D526" s="187" t="s">
        <v>356</v>
      </c>
      <c r="E526" s="199" t="s">
        <v>1</v>
      </c>
      <c r="F526" s="200" t="s">
        <v>359</v>
      </c>
      <c r="G526" s="198"/>
      <c r="H526" s="201">
        <v>8</v>
      </c>
      <c r="I526" s="202"/>
      <c r="J526" s="198"/>
      <c r="K526" s="198"/>
      <c r="L526" s="203"/>
      <c r="M526" s="204"/>
      <c r="N526" s="205"/>
      <c r="O526" s="205"/>
      <c r="P526" s="205"/>
      <c r="Q526" s="205"/>
      <c r="R526" s="205"/>
      <c r="S526" s="205"/>
      <c r="T526" s="206"/>
      <c r="AT526" s="207" t="s">
        <v>356</v>
      </c>
      <c r="AU526" s="207" t="s">
        <v>77</v>
      </c>
      <c r="AV526" s="12" t="s">
        <v>99</v>
      </c>
      <c r="AW526" s="12" t="s">
        <v>33</v>
      </c>
      <c r="AX526" s="12" t="s">
        <v>77</v>
      </c>
      <c r="AY526" s="207" t="s">
        <v>287</v>
      </c>
    </row>
    <row r="527" spans="2:65" s="10" customFormat="1" ht="26" customHeight="1" x14ac:dyDescent="0.2">
      <c r="B527" s="160"/>
      <c r="C527" s="161"/>
      <c r="D527" s="162" t="s">
        <v>69</v>
      </c>
      <c r="E527" s="163" t="s">
        <v>790</v>
      </c>
      <c r="F527" s="163" t="s">
        <v>893</v>
      </c>
      <c r="G527" s="161"/>
      <c r="H527" s="161"/>
      <c r="I527" s="164"/>
      <c r="J527" s="165">
        <f>BK527</f>
        <v>0</v>
      </c>
      <c r="K527" s="161"/>
      <c r="L527" s="166"/>
      <c r="M527" s="167"/>
      <c r="N527" s="168"/>
      <c r="O527" s="168"/>
      <c r="P527" s="169">
        <f>P528</f>
        <v>0</v>
      </c>
      <c r="Q527" s="168"/>
      <c r="R527" s="169">
        <f>R528</f>
        <v>0</v>
      </c>
      <c r="S527" s="168"/>
      <c r="T527" s="170">
        <f>T528</f>
        <v>0</v>
      </c>
      <c r="AR527" s="171" t="s">
        <v>77</v>
      </c>
      <c r="AT527" s="172" t="s">
        <v>69</v>
      </c>
      <c r="AU527" s="172" t="s">
        <v>70</v>
      </c>
      <c r="AY527" s="171" t="s">
        <v>287</v>
      </c>
      <c r="BK527" s="173">
        <f>BK528</f>
        <v>0</v>
      </c>
    </row>
    <row r="528" spans="2:65" s="1" customFormat="1" ht="16.5" customHeight="1" x14ac:dyDescent="0.15">
      <c r="B528" s="33"/>
      <c r="C528" s="174" t="s">
        <v>585</v>
      </c>
      <c r="D528" s="174" t="s">
        <v>288</v>
      </c>
      <c r="E528" s="175" t="s">
        <v>894</v>
      </c>
      <c r="F528" s="176" t="s">
        <v>895</v>
      </c>
      <c r="G528" s="177" t="s">
        <v>388</v>
      </c>
      <c r="H528" s="178">
        <v>1492.19</v>
      </c>
      <c r="I528" s="179"/>
      <c r="J528" s="178">
        <f>ROUND(I528*H528,2)</f>
        <v>0</v>
      </c>
      <c r="K528" s="176" t="s">
        <v>1</v>
      </c>
      <c r="L528" s="37"/>
      <c r="M528" s="180" t="s">
        <v>1</v>
      </c>
      <c r="N528" s="181" t="s">
        <v>41</v>
      </c>
      <c r="O528" s="59"/>
      <c r="P528" s="182">
        <f>O528*H528</f>
        <v>0</v>
      </c>
      <c r="Q528" s="182">
        <v>0</v>
      </c>
      <c r="R528" s="182">
        <f>Q528*H528</f>
        <v>0</v>
      </c>
      <c r="S528" s="182">
        <v>0</v>
      </c>
      <c r="T528" s="183">
        <f>S528*H528</f>
        <v>0</v>
      </c>
      <c r="AR528" s="16" t="s">
        <v>99</v>
      </c>
      <c r="AT528" s="16" t="s">
        <v>288</v>
      </c>
      <c r="AU528" s="16" t="s">
        <v>77</v>
      </c>
      <c r="AY528" s="16" t="s">
        <v>287</v>
      </c>
      <c r="BE528" s="184">
        <f>IF(N528="základní",J528,0)</f>
        <v>0</v>
      </c>
      <c r="BF528" s="184">
        <f>IF(N528="snížená",J528,0)</f>
        <v>0</v>
      </c>
      <c r="BG528" s="184">
        <f>IF(N528="zákl. přenesená",J528,0)</f>
        <v>0</v>
      </c>
      <c r="BH528" s="184">
        <f>IF(N528="sníž. přenesená",J528,0)</f>
        <v>0</v>
      </c>
      <c r="BI528" s="184">
        <f>IF(N528="nulová",J528,0)</f>
        <v>0</v>
      </c>
      <c r="BJ528" s="16" t="s">
        <v>77</v>
      </c>
      <c r="BK528" s="184">
        <f>ROUND(I528*H528,2)</f>
        <v>0</v>
      </c>
      <c r="BL528" s="16" t="s">
        <v>99</v>
      </c>
      <c r="BM528" s="16" t="s">
        <v>896</v>
      </c>
    </row>
    <row r="529" spans="2:65" s="10" customFormat="1" ht="26" customHeight="1" x14ac:dyDescent="0.2">
      <c r="B529" s="160"/>
      <c r="C529" s="161"/>
      <c r="D529" s="162" t="s">
        <v>69</v>
      </c>
      <c r="E529" s="163" t="s">
        <v>897</v>
      </c>
      <c r="F529" s="163" t="s">
        <v>898</v>
      </c>
      <c r="G529" s="161"/>
      <c r="H529" s="161"/>
      <c r="I529" s="164"/>
      <c r="J529" s="165">
        <f>BK529</f>
        <v>0</v>
      </c>
      <c r="K529" s="161"/>
      <c r="L529" s="166"/>
      <c r="M529" s="167"/>
      <c r="N529" s="168"/>
      <c r="O529" s="168"/>
      <c r="P529" s="169">
        <f>SUM(P530:P556)</f>
        <v>0</v>
      </c>
      <c r="Q529" s="168"/>
      <c r="R529" s="169">
        <f>SUM(R530:R556)</f>
        <v>0</v>
      </c>
      <c r="S529" s="168"/>
      <c r="T529" s="170">
        <f>SUM(T530:T556)</f>
        <v>0</v>
      </c>
      <c r="AR529" s="171" t="s">
        <v>79</v>
      </c>
      <c r="AT529" s="172" t="s">
        <v>69</v>
      </c>
      <c r="AU529" s="172" t="s">
        <v>70</v>
      </c>
      <c r="AY529" s="171" t="s">
        <v>287</v>
      </c>
      <c r="BK529" s="173">
        <f>SUM(BK530:BK556)</f>
        <v>0</v>
      </c>
    </row>
    <row r="530" spans="2:65" s="1" customFormat="1" ht="16.5" customHeight="1" x14ac:dyDescent="0.15">
      <c r="B530" s="33"/>
      <c r="C530" s="174" t="s">
        <v>899</v>
      </c>
      <c r="D530" s="174" t="s">
        <v>288</v>
      </c>
      <c r="E530" s="175" t="s">
        <v>900</v>
      </c>
      <c r="F530" s="176" t="s">
        <v>901</v>
      </c>
      <c r="G530" s="177" t="s">
        <v>291</v>
      </c>
      <c r="H530" s="178">
        <v>12.75</v>
      </c>
      <c r="I530" s="179"/>
      <c r="J530" s="178">
        <f>ROUND(I530*H530,2)</f>
        <v>0</v>
      </c>
      <c r="K530" s="176" t="s">
        <v>1</v>
      </c>
      <c r="L530" s="37"/>
      <c r="M530" s="180" t="s">
        <v>1</v>
      </c>
      <c r="N530" s="181" t="s">
        <v>41</v>
      </c>
      <c r="O530" s="59"/>
      <c r="P530" s="182">
        <f>O530*H530</f>
        <v>0</v>
      </c>
      <c r="Q530" s="182">
        <v>0</v>
      </c>
      <c r="R530" s="182">
        <f>Q530*H530</f>
        <v>0</v>
      </c>
      <c r="S530" s="182">
        <v>0</v>
      </c>
      <c r="T530" s="183">
        <f>S530*H530</f>
        <v>0</v>
      </c>
      <c r="AR530" s="16" t="s">
        <v>316</v>
      </c>
      <c r="AT530" s="16" t="s">
        <v>288</v>
      </c>
      <c r="AU530" s="16" t="s">
        <v>77</v>
      </c>
      <c r="AY530" s="16" t="s">
        <v>287</v>
      </c>
      <c r="BE530" s="184">
        <f>IF(N530="základní",J530,0)</f>
        <v>0</v>
      </c>
      <c r="BF530" s="184">
        <f>IF(N530="snížená",J530,0)</f>
        <v>0</v>
      </c>
      <c r="BG530" s="184">
        <f>IF(N530="zákl. přenesená",J530,0)</f>
        <v>0</v>
      </c>
      <c r="BH530" s="184">
        <f>IF(N530="sníž. přenesená",J530,0)</f>
        <v>0</v>
      </c>
      <c r="BI530" s="184">
        <f>IF(N530="nulová",J530,0)</f>
        <v>0</v>
      </c>
      <c r="BJ530" s="16" t="s">
        <v>77</v>
      </c>
      <c r="BK530" s="184">
        <f>ROUND(I530*H530,2)</f>
        <v>0</v>
      </c>
      <c r="BL530" s="16" t="s">
        <v>316</v>
      </c>
      <c r="BM530" s="16" t="s">
        <v>902</v>
      </c>
    </row>
    <row r="531" spans="2:65" s="1" customFormat="1" ht="30" x14ac:dyDescent="0.15">
      <c r="B531" s="33"/>
      <c r="C531" s="34"/>
      <c r="D531" s="187" t="s">
        <v>383</v>
      </c>
      <c r="E531" s="34"/>
      <c r="F531" s="208" t="s">
        <v>903</v>
      </c>
      <c r="G531" s="34"/>
      <c r="H531" s="34"/>
      <c r="I531" s="111"/>
      <c r="J531" s="34"/>
      <c r="K531" s="34"/>
      <c r="L531" s="37"/>
      <c r="M531" s="209"/>
      <c r="N531" s="59"/>
      <c r="O531" s="59"/>
      <c r="P531" s="59"/>
      <c r="Q531" s="59"/>
      <c r="R531" s="59"/>
      <c r="S531" s="59"/>
      <c r="T531" s="60"/>
      <c r="AT531" s="16" t="s">
        <v>383</v>
      </c>
      <c r="AU531" s="16" t="s">
        <v>77</v>
      </c>
    </row>
    <row r="532" spans="2:65" s="11" customFormat="1" ht="11" x14ac:dyDescent="0.15">
      <c r="B532" s="185"/>
      <c r="C532" s="186"/>
      <c r="D532" s="187" t="s">
        <v>356</v>
      </c>
      <c r="E532" s="188" t="s">
        <v>1</v>
      </c>
      <c r="F532" s="189" t="s">
        <v>904</v>
      </c>
      <c r="G532" s="186"/>
      <c r="H532" s="190">
        <v>12.75</v>
      </c>
      <c r="I532" s="191"/>
      <c r="J532" s="186"/>
      <c r="K532" s="186"/>
      <c r="L532" s="192"/>
      <c r="M532" s="193"/>
      <c r="N532" s="194"/>
      <c r="O532" s="194"/>
      <c r="P532" s="194"/>
      <c r="Q532" s="194"/>
      <c r="R532" s="194"/>
      <c r="S532" s="194"/>
      <c r="T532" s="195"/>
      <c r="AT532" s="196" t="s">
        <v>356</v>
      </c>
      <c r="AU532" s="196" t="s">
        <v>77</v>
      </c>
      <c r="AV532" s="11" t="s">
        <v>79</v>
      </c>
      <c r="AW532" s="11" t="s">
        <v>33</v>
      </c>
      <c r="AX532" s="11" t="s">
        <v>70</v>
      </c>
      <c r="AY532" s="196" t="s">
        <v>287</v>
      </c>
    </row>
    <row r="533" spans="2:65" s="12" customFormat="1" ht="11" x14ac:dyDescent="0.15">
      <c r="B533" s="197"/>
      <c r="C533" s="198"/>
      <c r="D533" s="187" t="s">
        <v>356</v>
      </c>
      <c r="E533" s="199" t="s">
        <v>1</v>
      </c>
      <c r="F533" s="200" t="s">
        <v>359</v>
      </c>
      <c r="G533" s="198"/>
      <c r="H533" s="201">
        <v>12.75</v>
      </c>
      <c r="I533" s="202"/>
      <c r="J533" s="198"/>
      <c r="K533" s="198"/>
      <c r="L533" s="203"/>
      <c r="M533" s="204"/>
      <c r="N533" s="205"/>
      <c r="O533" s="205"/>
      <c r="P533" s="205"/>
      <c r="Q533" s="205"/>
      <c r="R533" s="205"/>
      <c r="S533" s="205"/>
      <c r="T533" s="206"/>
      <c r="AT533" s="207" t="s">
        <v>356</v>
      </c>
      <c r="AU533" s="207" t="s">
        <v>77</v>
      </c>
      <c r="AV533" s="12" t="s">
        <v>99</v>
      </c>
      <c r="AW533" s="12" t="s">
        <v>33</v>
      </c>
      <c r="AX533" s="12" t="s">
        <v>77</v>
      </c>
      <c r="AY533" s="207" t="s">
        <v>287</v>
      </c>
    </row>
    <row r="534" spans="2:65" s="1" customFormat="1" ht="16.5" customHeight="1" x14ac:dyDescent="0.15">
      <c r="B534" s="33"/>
      <c r="C534" s="174" t="s">
        <v>590</v>
      </c>
      <c r="D534" s="174" t="s">
        <v>288</v>
      </c>
      <c r="E534" s="175" t="s">
        <v>905</v>
      </c>
      <c r="F534" s="176" t="s">
        <v>906</v>
      </c>
      <c r="G534" s="177" t="s">
        <v>362</v>
      </c>
      <c r="H534" s="178">
        <v>13.3</v>
      </c>
      <c r="I534" s="179"/>
      <c r="J534" s="178">
        <f>ROUND(I534*H534,2)</f>
        <v>0</v>
      </c>
      <c r="K534" s="176" t="s">
        <v>1</v>
      </c>
      <c r="L534" s="37"/>
      <c r="M534" s="180" t="s">
        <v>1</v>
      </c>
      <c r="N534" s="181" t="s">
        <v>41</v>
      </c>
      <c r="O534" s="59"/>
      <c r="P534" s="182">
        <f>O534*H534</f>
        <v>0</v>
      </c>
      <c r="Q534" s="182">
        <v>0</v>
      </c>
      <c r="R534" s="182">
        <f>Q534*H534</f>
        <v>0</v>
      </c>
      <c r="S534" s="182">
        <v>0</v>
      </c>
      <c r="T534" s="183">
        <f>S534*H534</f>
        <v>0</v>
      </c>
      <c r="AR534" s="16" t="s">
        <v>316</v>
      </c>
      <c r="AT534" s="16" t="s">
        <v>288</v>
      </c>
      <c r="AU534" s="16" t="s">
        <v>77</v>
      </c>
      <c r="AY534" s="16" t="s">
        <v>287</v>
      </c>
      <c r="BE534" s="184">
        <f>IF(N534="základní",J534,0)</f>
        <v>0</v>
      </c>
      <c r="BF534" s="184">
        <f>IF(N534="snížená",J534,0)</f>
        <v>0</v>
      </c>
      <c r="BG534" s="184">
        <f>IF(N534="zákl. přenesená",J534,0)</f>
        <v>0</v>
      </c>
      <c r="BH534" s="184">
        <f>IF(N534="sníž. přenesená",J534,0)</f>
        <v>0</v>
      </c>
      <c r="BI534" s="184">
        <f>IF(N534="nulová",J534,0)</f>
        <v>0</v>
      </c>
      <c r="BJ534" s="16" t="s">
        <v>77</v>
      </c>
      <c r="BK534" s="184">
        <f>ROUND(I534*H534,2)</f>
        <v>0</v>
      </c>
      <c r="BL534" s="16" t="s">
        <v>316</v>
      </c>
      <c r="BM534" s="16" t="s">
        <v>907</v>
      </c>
    </row>
    <row r="535" spans="2:65" s="11" customFormat="1" ht="11" x14ac:dyDescent="0.15">
      <c r="B535" s="185"/>
      <c r="C535" s="186"/>
      <c r="D535" s="187" t="s">
        <v>356</v>
      </c>
      <c r="E535" s="188" t="s">
        <v>1</v>
      </c>
      <c r="F535" s="189" t="s">
        <v>908</v>
      </c>
      <c r="G535" s="186"/>
      <c r="H535" s="190">
        <v>13.3</v>
      </c>
      <c r="I535" s="191"/>
      <c r="J535" s="186"/>
      <c r="K535" s="186"/>
      <c r="L535" s="192"/>
      <c r="M535" s="193"/>
      <c r="N535" s="194"/>
      <c r="O535" s="194"/>
      <c r="P535" s="194"/>
      <c r="Q535" s="194"/>
      <c r="R535" s="194"/>
      <c r="S535" s="194"/>
      <c r="T535" s="195"/>
      <c r="AT535" s="196" t="s">
        <v>356</v>
      </c>
      <c r="AU535" s="196" t="s">
        <v>77</v>
      </c>
      <c r="AV535" s="11" t="s">
        <v>79</v>
      </c>
      <c r="AW535" s="11" t="s">
        <v>33</v>
      </c>
      <c r="AX535" s="11" t="s">
        <v>70</v>
      </c>
      <c r="AY535" s="196" t="s">
        <v>287</v>
      </c>
    </row>
    <row r="536" spans="2:65" s="12" customFormat="1" ht="11" x14ac:dyDescent="0.15">
      <c r="B536" s="197"/>
      <c r="C536" s="198"/>
      <c r="D536" s="187" t="s">
        <v>356</v>
      </c>
      <c r="E536" s="199" t="s">
        <v>1</v>
      </c>
      <c r="F536" s="200" t="s">
        <v>359</v>
      </c>
      <c r="G536" s="198"/>
      <c r="H536" s="201">
        <v>13.3</v>
      </c>
      <c r="I536" s="202"/>
      <c r="J536" s="198"/>
      <c r="K536" s="198"/>
      <c r="L536" s="203"/>
      <c r="M536" s="204"/>
      <c r="N536" s="205"/>
      <c r="O536" s="205"/>
      <c r="P536" s="205"/>
      <c r="Q536" s="205"/>
      <c r="R536" s="205"/>
      <c r="S536" s="205"/>
      <c r="T536" s="206"/>
      <c r="AT536" s="207" t="s">
        <v>356</v>
      </c>
      <c r="AU536" s="207" t="s">
        <v>77</v>
      </c>
      <c r="AV536" s="12" t="s">
        <v>99</v>
      </c>
      <c r="AW536" s="12" t="s">
        <v>33</v>
      </c>
      <c r="AX536" s="12" t="s">
        <v>77</v>
      </c>
      <c r="AY536" s="207" t="s">
        <v>287</v>
      </c>
    </row>
    <row r="537" spans="2:65" s="1" customFormat="1" ht="16.5" customHeight="1" x14ac:dyDescent="0.15">
      <c r="B537" s="33"/>
      <c r="C537" s="174" t="s">
        <v>909</v>
      </c>
      <c r="D537" s="174" t="s">
        <v>288</v>
      </c>
      <c r="E537" s="175" t="s">
        <v>910</v>
      </c>
      <c r="F537" s="176" t="s">
        <v>911</v>
      </c>
      <c r="G537" s="177" t="s">
        <v>490</v>
      </c>
      <c r="H537" s="178">
        <v>4</v>
      </c>
      <c r="I537" s="179"/>
      <c r="J537" s="178">
        <f>ROUND(I537*H537,2)</f>
        <v>0</v>
      </c>
      <c r="K537" s="176" t="s">
        <v>1</v>
      </c>
      <c r="L537" s="37"/>
      <c r="M537" s="180" t="s">
        <v>1</v>
      </c>
      <c r="N537" s="181" t="s">
        <v>41</v>
      </c>
      <c r="O537" s="59"/>
      <c r="P537" s="182">
        <f>O537*H537</f>
        <v>0</v>
      </c>
      <c r="Q537" s="182">
        <v>0</v>
      </c>
      <c r="R537" s="182">
        <f>Q537*H537</f>
        <v>0</v>
      </c>
      <c r="S537" s="182">
        <v>0</v>
      </c>
      <c r="T537" s="183">
        <f>S537*H537</f>
        <v>0</v>
      </c>
      <c r="AR537" s="16" t="s">
        <v>316</v>
      </c>
      <c r="AT537" s="16" t="s">
        <v>288</v>
      </c>
      <c r="AU537" s="16" t="s">
        <v>77</v>
      </c>
      <c r="AY537" s="16" t="s">
        <v>287</v>
      </c>
      <c r="BE537" s="184">
        <f>IF(N537="základní",J537,0)</f>
        <v>0</v>
      </c>
      <c r="BF537" s="184">
        <f>IF(N537="snížená",J537,0)</f>
        <v>0</v>
      </c>
      <c r="BG537" s="184">
        <f>IF(N537="zákl. přenesená",J537,0)</f>
        <v>0</v>
      </c>
      <c r="BH537" s="184">
        <f>IF(N537="sníž. přenesená",J537,0)</f>
        <v>0</v>
      </c>
      <c r="BI537" s="184">
        <f>IF(N537="nulová",J537,0)</f>
        <v>0</v>
      </c>
      <c r="BJ537" s="16" t="s">
        <v>77</v>
      </c>
      <c r="BK537" s="184">
        <f>ROUND(I537*H537,2)</f>
        <v>0</v>
      </c>
      <c r="BL537" s="16" t="s">
        <v>316</v>
      </c>
      <c r="BM537" s="16" t="s">
        <v>912</v>
      </c>
    </row>
    <row r="538" spans="2:65" s="11" customFormat="1" ht="11" x14ac:dyDescent="0.15">
      <c r="B538" s="185"/>
      <c r="C538" s="186"/>
      <c r="D538" s="187" t="s">
        <v>356</v>
      </c>
      <c r="E538" s="188" t="s">
        <v>1</v>
      </c>
      <c r="F538" s="189" t="s">
        <v>913</v>
      </c>
      <c r="G538" s="186"/>
      <c r="H538" s="190">
        <v>4</v>
      </c>
      <c r="I538" s="191"/>
      <c r="J538" s="186"/>
      <c r="K538" s="186"/>
      <c r="L538" s="192"/>
      <c r="M538" s="193"/>
      <c r="N538" s="194"/>
      <c r="O538" s="194"/>
      <c r="P538" s="194"/>
      <c r="Q538" s="194"/>
      <c r="R538" s="194"/>
      <c r="S538" s="194"/>
      <c r="T538" s="195"/>
      <c r="AT538" s="196" t="s">
        <v>356</v>
      </c>
      <c r="AU538" s="196" t="s">
        <v>77</v>
      </c>
      <c r="AV538" s="11" t="s">
        <v>79</v>
      </c>
      <c r="AW538" s="11" t="s">
        <v>33</v>
      </c>
      <c r="AX538" s="11" t="s">
        <v>70</v>
      </c>
      <c r="AY538" s="196" t="s">
        <v>287</v>
      </c>
    </row>
    <row r="539" spans="2:65" s="12" customFormat="1" ht="11" x14ac:dyDescent="0.15">
      <c r="B539" s="197"/>
      <c r="C539" s="198"/>
      <c r="D539" s="187" t="s">
        <v>356</v>
      </c>
      <c r="E539" s="199" t="s">
        <v>1</v>
      </c>
      <c r="F539" s="200" t="s">
        <v>359</v>
      </c>
      <c r="G539" s="198"/>
      <c r="H539" s="201">
        <v>4</v>
      </c>
      <c r="I539" s="202"/>
      <c r="J539" s="198"/>
      <c r="K539" s="198"/>
      <c r="L539" s="203"/>
      <c r="M539" s="204"/>
      <c r="N539" s="205"/>
      <c r="O539" s="205"/>
      <c r="P539" s="205"/>
      <c r="Q539" s="205"/>
      <c r="R539" s="205"/>
      <c r="S539" s="205"/>
      <c r="T539" s="206"/>
      <c r="AT539" s="207" t="s">
        <v>356</v>
      </c>
      <c r="AU539" s="207" t="s">
        <v>77</v>
      </c>
      <c r="AV539" s="12" t="s">
        <v>99</v>
      </c>
      <c r="AW539" s="12" t="s">
        <v>33</v>
      </c>
      <c r="AX539" s="12" t="s">
        <v>77</v>
      </c>
      <c r="AY539" s="207" t="s">
        <v>287</v>
      </c>
    </row>
    <row r="540" spans="2:65" s="1" customFormat="1" ht="16.5" customHeight="1" x14ac:dyDescent="0.15">
      <c r="B540" s="33"/>
      <c r="C540" s="174" t="s">
        <v>595</v>
      </c>
      <c r="D540" s="174" t="s">
        <v>288</v>
      </c>
      <c r="E540" s="175" t="s">
        <v>914</v>
      </c>
      <c r="F540" s="176" t="s">
        <v>915</v>
      </c>
      <c r="G540" s="177" t="s">
        <v>291</v>
      </c>
      <c r="H540" s="178">
        <v>349.2</v>
      </c>
      <c r="I540" s="179"/>
      <c r="J540" s="178">
        <f>ROUND(I540*H540,2)</f>
        <v>0</v>
      </c>
      <c r="K540" s="176" t="s">
        <v>1</v>
      </c>
      <c r="L540" s="37"/>
      <c r="M540" s="180" t="s">
        <v>1</v>
      </c>
      <c r="N540" s="181" t="s">
        <v>41</v>
      </c>
      <c r="O540" s="59"/>
      <c r="P540" s="182">
        <f>O540*H540</f>
        <v>0</v>
      </c>
      <c r="Q540" s="182">
        <v>0</v>
      </c>
      <c r="R540" s="182">
        <f>Q540*H540</f>
        <v>0</v>
      </c>
      <c r="S540" s="182">
        <v>0</v>
      </c>
      <c r="T540" s="183">
        <f>S540*H540</f>
        <v>0</v>
      </c>
      <c r="AR540" s="16" t="s">
        <v>316</v>
      </c>
      <c r="AT540" s="16" t="s">
        <v>288</v>
      </c>
      <c r="AU540" s="16" t="s">
        <v>77</v>
      </c>
      <c r="AY540" s="16" t="s">
        <v>287</v>
      </c>
      <c r="BE540" s="184">
        <f>IF(N540="základní",J540,0)</f>
        <v>0</v>
      </c>
      <c r="BF540" s="184">
        <f>IF(N540="snížená",J540,0)</f>
        <v>0</v>
      </c>
      <c r="BG540" s="184">
        <f>IF(N540="zákl. přenesená",J540,0)</f>
        <v>0</v>
      </c>
      <c r="BH540" s="184">
        <f>IF(N540="sníž. přenesená",J540,0)</f>
        <v>0</v>
      </c>
      <c r="BI540" s="184">
        <f>IF(N540="nulová",J540,0)</f>
        <v>0</v>
      </c>
      <c r="BJ540" s="16" t="s">
        <v>77</v>
      </c>
      <c r="BK540" s="184">
        <f>ROUND(I540*H540,2)</f>
        <v>0</v>
      </c>
      <c r="BL540" s="16" t="s">
        <v>316</v>
      </c>
      <c r="BM540" s="16" t="s">
        <v>916</v>
      </c>
    </row>
    <row r="541" spans="2:65" s="11" customFormat="1" ht="11" x14ac:dyDescent="0.15">
      <c r="B541" s="185"/>
      <c r="C541" s="186"/>
      <c r="D541" s="187" t="s">
        <v>356</v>
      </c>
      <c r="E541" s="188" t="s">
        <v>1</v>
      </c>
      <c r="F541" s="189" t="s">
        <v>917</v>
      </c>
      <c r="G541" s="186"/>
      <c r="H541" s="190">
        <v>127.29</v>
      </c>
      <c r="I541" s="191"/>
      <c r="J541" s="186"/>
      <c r="K541" s="186"/>
      <c r="L541" s="192"/>
      <c r="M541" s="193"/>
      <c r="N541" s="194"/>
      <c r="O541" s="194"/>
      <c r="P541" s="194"/>
      <c r="Q541" s="194"/>
      <c r="R541" s="194"/>
      <c r="S541" s="194"/>
      <c r="T541" s="195"/>
      <c r="AT541" s="196" t="s">
        <v>356</v>
      </c>
      <c r="AU541" s="196" t="s">
        <v>77</v>
      </c>
      <c r="AV541" s="11" t="s">
        <v>79</v>
      </c>
      <c r="AW541" s="11" t="s">
        <v>33</v>
      </c>
      <c r="AX541" s="11" t="s">
        <v>70</v>
      </c>
      <c r="AY541" s="196" t="s">
        <v>287</v>
      </c>
    </row>
    <row r="542" spans="2:65" s="11" customFormat="1" ht="11" x14ac:dyDescent="0.15">
      <c r="B542" s="185"/>
      <c r="C542" s="186"/>
      <c r="D542" s="187" t="s">
        <v>356</v>
      </c>
      <c r="E542" s="188" t="s">
        <v>1</v>
      </c>
      <c r="F542" s="189" t="s">
        <v>918</v>
      </c>
      <c r="G542" s="186"/>
      <c r="H542" s="190">
        <v>207.93</v>
      </c>
      <c r="I542" s="191"/>
      <c r="J542" s="186"/>
      <c r="K542" s="186"/>
      <c r="L542" s="192"/>
      <c r="M542" s="193"/>
      <c r="N542" s="194"/>
      <c r="O542" s="194"/>
      <c r="P542" s="194"/>
      <c r="Q542" s="194"/>
      <c r="R542" s="194"/>
      <c r="S542" s="194"/>
      <c r="T542" s="195"/>
      <c r="AT542" s="196" t="s">
        <v>356</v>
      </c>
      <c r="AU542" s="196" t="s">
        <v>77</v>
      </c>
      <c r="AV542" s="11" t="s">
        <v>79</v>
      </c>
      <c r="AW542" s="11" t="s">
        <v>33</v>
      </c>
      <c r="AX542" s="11" t="s">
        <v>70</v>
      </c>
      <c r="AY542" s="196" t="s">
        <v>287</v>
      </c>
    </row>
    <row r="543" spans="2:65" s="11" customFormat="1" ht="11" x14ac:dyDescent="0.15">
      <c r="B543" s="185"/>
      <c r="C543" s="186"/>
      <c r="D543" s="187" t="s">
        <v>356</v>
      </c>
      <c r="E543" s="188" t="s">
        <v>1</v>
      </c>
      <c r="F543" s="189" t="s">
        <v>919</v>
      </c>
      <c r="G543" s="186"/>
      <c r="H543" s="190">
        <v>13.98</v>
      </c>
      <c r="I543" s="191"/>
      <c r="J543" s="186"/>
      <c r="K543" s="186"/>
      <c r="L543" s="192"/>
      <c r="M543" s="193"/>
      <c r="N543" s="194"/>
      <c r="O543" s="194"/>
      <c r="P543" s="194"/>
      <c r="Q543" s="194"/>
      <c r="R543" s="194"/>
      <c r="S543" s="194"/>
      <c r="T543" s="195"/>
      <c r="AT543" s="196" t="s">
        <v>356</v>
      </c>
      <c r="AU543" s="196" t="s">
        <v>77</v>
      </c>
      <c r="AV543" s="11" t="s">
        <v>79</v>
      </c>
      <c r="AW543" s="11" t="s">
        <v>33</v>
      </c>
      <c r="AX543" s="11" t="s">
        <v>70</v>
      </c>
      <c r="AY543" s="196" t="s">
        <v>287</v>
      </c>
    </row>
    <row r="544" spans="2:65" s="12" customFormat="1" ht="11" x14ac:dyDescent="0.15">
      <c r="B544" s="197"/>
      <c r="C544" s="198"/>
      <c r="D544" s="187" t="s">
        <v>356</v>
      </c>
      <c r="E544" s="199" t="s">
        <v>1</v>
      </c>
      <c r="F544" s="200" t="s">
        <v>359</v>
      </c>
      <c r="G544" s="198"/>
      <c r="H544" s="201">
        <v>349.2</v>
      </c>
      <c r="I544" s="202"/>
      <c r="J544" s="198"/>
      <c r="K544" s="198"/>
      <c r="L544" s="203"/>
      <c r="M544" s="204"/>
      <c r="N544" s="205"/>
      <c r="O544" s="205"/>
      <c r="P544" s="205"/>
      <c r="Q544" s="205"/>
      <c r="R544" s="205"/>
      <c r="S544" s="205"/>
      <c r="T544" s="206"/>
      <c r="AT544" s="207" t="s">
        <v>356</v>
      </c>
      <c r="AU544" s="207" t="s">
        <v>77</v>
      </c>
      <c r="AV544" s="12" t="s">
        <v>99</v>
      </c>
      <c r="AW544" s="12" t="s">
        <v>33</v>
      </c>
      <c r="AX544" s="12" t="s">
        <v>77</v>
      </c>
      <c r="AY544" s="207" t="s">
        <v>287</v>
      </c>
    </row>
    <row r="545" spans="2:65" s="1" customFormat="1" ht="16.5" customHeight="1" x14ac:dyDescent="0.15">
      <c r="B545" s="33"/>
      <c r="C545" s="174" t="s">
        <v>920</v>
      </c>
      <c r="D545" s="174" t="s">
        <v>288</v>
      </c>
      <c r="E545" s="175" t="s">
        <v>921</v>
      </c>
      <c r="F545" s="176" t="s">
        <v>922</v>
      </c>
      <c r="G545" s="177" t="s">
        <v>291</v>
      </c>
      <c r="H545" s="178">
        <v>211.5</v>
      </c>
      <c r="I545" s="179"/>
      <c r="J545" s="178">
        <f>ROUND(I545*H545,2)</f>
        <v>0</v>
      </c>
      <c r="K545" s="176" t="s">
        <v>1</v>
      </c>
      <c r="L545" s="37"/>
      <c r="M545" s="180" t="s">
        <v>1</v>
      </c>
      <c r="N545" s="181" t="s">
        <v>41</v>
      </c>
      <c r="O545" s="59"/>
      <c r="P545" s="182">
        <f>O545*H545</f>
        <v>0</v>
      </c>
      <c r="Q545" s="182">
        <v>0</v>
      </c>
      <c r="R545" s="182">
        <f>Q545*H545</f>
        <v>0</v>
      </c>
      <c r="S545" s="182">
        <v>0</v>
      </c>
      <c r="T545" s="183">
        <f>S545*H545</f>
        <v>0</v>
      </c>
      <c r="AR545" s="16" t="s">
        <v>316</v>
      </c>
      <c r="AT545" s="16" t="s">
        <v>288</v>
      </c>
      <c r="AU545" s="16" t="s">
        <v>77</v>
      </c>
      <c r="AY545" s="16" t="s">
        <v>287</v>
      </c>
      <c r="BE545" s="184">
        <f>IF(N545="základní",J545,0)</f>
        <v>0</v>
      </c>
      <c r="BF545" s="184">
        <f>IF(N545="snížená",J545,0)</f>
        <v>0</v>
      </c>
      <c r="BG545" s="184">
        <f>IF(N545="zákl. přenesená",J545,0)</f>
        <v>0</v>
      </c>
      <c r="BH545" s="184">
        <f>IF(N545="sníž. přenesená",J545,0)</f>
        <v>0</v>
      </c>
      <c r="BI545" s="184">
        <f>IF(N545="nulová",J545,0)</f>
        <v>0</v>
      </c>
      <c r="BJ545" s="16" t="s">
        <v>77</v>
      </c>
      <c r="BK545" s="184">
        <f>ROUND(I545*H545,2)</f>
        <v>0</v>
      </c>
      <c r="BL545" s="16" t="s">
        <v>316</v>
      </c>
      <c r="BM545" s="16" t="s">
        <v>923</v>
      </c>
    </row>
    <row r="546" spans="2:65" s="11" customFormat="1" ht="11" x14ac:dyDescent="0.15">
      <c r="B546" s="185"/>
      <c r="C546" s="186"/>
      <c r="D546" s="187" t="s">
        <v>356</v>
      </c>
      <c r="E546" s="188" t="s">
        <v>1</v>
      </c>
      <c r="F546" s="189" t="s">
        <v>924</v>
      </c>
      <c r="G546" s="186"/>
      <c r="H546" s="190">
        <v>78.17</v>
      </c>
      <c r="I546" s="191"/>
      <c r="J546" s="186"/>
      <c r="K546" s="186"/>
      <c r="L546" s="192"/>
      <c r="M546" s="193"/>
      <c r="N546" s="194"/>
      <c r="O546" s="194"/>
      <c r="P546" s="194"/>
      <c r="Q546" s="194"/>
      <c r="R546" s="194"/>
      <c r="S546" s="194"/>
      <c r="T546" s="195"/>
      <c r="AT546" s="196" t="s">
        <v>356</v>
      </c>
      <c r="AU546" s="196" t="s">
        <v>77</v>
      </c>
      <c r="AV546" s="11" t="s">
        <v>79</v>
      </c>
      <c r="AW546" s="11" t="s">
        <v>33</v>
      </c>
      <c r="AX546" s="11" t="s">
        <v>70</v>
      </c>
      <c r="AY546" s="196" t="s">
        <v>287</v>
      </c>
    </row>
    <row r="547" spans="2:65" s="11" customFormat="1" ht="11" x14ac:dyDescent="0.15">
      <c r="B547" s="185"/>
      <c r="C547" s="186"/>
      <c r="D547" s="187" t="s">
        <v>356</v>
      </c>
      <c r="E547" s="188" t="s">
        <v>1</v>
      </c>
      <c r="F547" s="189" t="s">
        <v>925</v>
      </c>
      <c r="G547" s="186"/>
      <c r="H547" s="190">
        <v>25.11</v>
      </c>
      <c r="I547" s="191"/>
      <c r="J547" s="186"/>
      <c r="K547" s="186"/>
      <c r="L547" s="192"/>
      <c r="M547" s="193"/>
      <c r="N547" s="194"/>
      <c r="O547" s="194"/>
      <c r="P547" s="194"/>
      <c r="Q547" s="194"/>
      <c r="R547" s="194"/>
      <c r="S547" s="194"/>
      <c r="T547" s="195"/>
      <c r="AT547" s="196" t="s">
        <v>356</v>
      </c>
      <c r="AU547" s="196" t="s">
        <v>77</v>
      </c>
      <c r="AV547" s="11" t="s">
        <v>79</v>
      </c>
      <c r="AW547" s="11" t="s">
        <v>33</v>
      </c>
      <c r="AX547" s="11" t="s">
        <v>70</v>
      </c>
      <c r="AY547" s="196" t="s">
        <v>287</v>
      </c>
    </row>
    <row r="548" spans="2:65" s="11" customFormat="1" ht="11" x14ac:dyDescent="0.15">
      <c r="B548" s="185"/>
      <c r="C548" s="186"/>
      <c r="D548" s="187" t="s">
        <v>356</v>
      </c>
      <c r="E548" s="188" t="s">
        <v>1</v>
      </c>
      <c r="F548" s="189" t="s">
        <v>926</v>
      </c>
      <c r="G548" s="186"/>
      <c r="H548" s="190">
        <v>106.02</v>
      </c>
      <c r="I548" s="191"/>
      <c r="J548" s="186"/>
      <c r="K548" s="186"/>
      <c r="L548" s="192"/>
      <c r="M548" s="193"/>
      <c r="N548" s="194"/>
      <c r="O548" s="194"/>
      <c r="P548" s="194"/>
      <c r="Q548" s="194"/>
      <c r="R548" s="194"/>
      <c r="S548" s="194"/>
      <c r="T548" s="195"/>
      <c r="AT548" s="196" t="s">
        <v>356</v>
      </c>
      <c r="AU548" s="196" t="s">
        <v>77</v>
      </c>
      <c r="AV548" s="11" t="s">
        <v>79</v>
      </c>
      <c r="AW548" s="11" t="s">
        <v>33</v>
      </c>
      <c r="AX548" s="11" t="s">
        <v>70</v>
      </c>
      <c r="AY548" s="196" t="s">
        <v>287</v>
      </c>
    </row>
    <row r="549" spans="2:65" s="11" customFormat="1" ht="11" x14ac:dyDescent="0.15">
      <c r="B549" s="185"/>
      <c r="C549" s="186"/>
      <c r="D549" s="187" t="s">
        <v>356</v>
      </c>
      <c r="E549" s="188" t="s">
        <v>1</v>
      </c>
      <c r="F549" s="189" t="s">
        <v>927</v>
      </c>
      <c r="G549" s="186"/>
      <c r="H549" s="190">
        <v>2.2000000000000002</v>
      </c>
      <c r="I549" s="191"/>
      <c r="J549" s="186"/>
      <c r="K549" s="186"/>
      <c r="L549" s="192"/>
      <c r="M549" s="193"/>
      <c r="N549" s="194"/>
      <c r="O549" s="194"/>
      <c r="P549" s="194"/>
      <c r="Q549" s="194"/>
      <c r="R549" s="194"/>
      <c r="S549" s="194"/>
      <c r="T549" s="195"/>
      <c r="AT549" s="196" t="s">
        <v>356</v>
      </c>
      <c r="AU549" s="196" t="s">
        <v>77</v>
      </c>
      <c r="AV549" s="11" t="s">
        <v>79</v>
      </c>
      <c r="AW549" s="11" t="s">
        <v>33</v>
      </c>
      <c r="AX549" s="11" t="s">
        <v>70</v>
      </c>
      <c r="AY549" s="196" t="s">
        <v>287</v>
      </c>
    </row>
    <row r="550" spans="2:65" s="12" customFormat="1" ht="11" x14ac:dyDescent="0.15">
      <c r="B550" s="197"/>
      <c r="C550" s="198"/>
      <c r="D550" s="187" t="s">
        <v>356</v>
      </c>
      <c r="E550" s="199" t="s">
        <v>1</v>
      </c>
      <c r="F550" s="200" t="s">
        <v>359</v>
      </c>
      <c r="G550" s="198"/>
      <c r="H550" s="201">
        <v>211.5</v>
      </c>
      <c r="I550" s="202"/>
      <c r="J550" s="198"/>
      <c r="K550" s="198"/>
      <c r="L550" s="203"/>
      <c r="M550" s="204"/>
      <c r="N550" s="205"/>
      <c r="O550" s="205"/>
      <c r="P550" s="205"/>
      <c r="Q550" s="205"/>
      <c r="R550" s="205"/>
      <c r="S550" s="205"/>
      <c r="T550" s="206"/>
      <c r="AT550" s="207" t="s">
        <v>356</v>
      </c>
      <c r="AU550" s="207" t="s">
        <v>77</v>
      </c>
      <c r="AV550" s="12" t="s">
        <v>99</v>
      </c>
      <c r="AW550" s="12" t="s">
        <v>33</v>
      </c>
      <c r="AX550" s="12" t="s">
        <v>77</v>
      </c>
      <c r="AY550" s="207" t="s">
        <v>287</v>
      </c>
    </row>
    <row r="551" spans="2:65" s="1" customFormat="1" ht="16.5" customHeight="1" x14ac:dyDescent="0.15">
      <c r="B551" s="33"/>
      <c r="C551" s="174" t="s">
        <v>598</v>
      </c>
      <c r="D551" s="174" t="s">
        <v>288</v>
      </c>
      <c r="E551" s="175" t="s">
        <v>928</v>
      </c>
      <c r="F551" s="176" t="s">
        <v>929</v>
      </c>
      <c r="G551" s="177" t="s">
        <v>291</v>
      </c>
      <c r="H551" s="178">
        <v>349.2</v>
      </c>
      <c r="I551" s="179"/>
      <c r="J551" s="178">
        <f t="shared" ref="J551:J556" si="20">ROUND(I551*H551,2)</f>
        <v>0</v>
      </c>
      <c r="K551" s="176" t="s">
        <v>1</v>
      </c>
      <c r="L551" s="37"/>
      <c r="M551" s="180" t="s">
        <v>1</v>
      </c>
      <c r="N551" s="181" t="s">
        <v>41</v>
      </c>
      <c r="O551" s="59"/>
      <c r="P551" s="182">
        <f t="shared" ref="P551:P556" si="21">O551*H551</f>
        <v>0</v>
      </c>
      <c r="Q551" s="182">
        <v>0</v>
      </c>
      <c r="R551" s="182">
        <f t="shared" ref="R551:R556" si="22">Q551*H551</f>
        <v>0</v>
      </c>
      <c r="S551" s="182">
        <v>0</v>
      </c>
      <c r="T551" s="183">
        <f t="shared" ref="T551:T556" si="23">S551*H551</f>
        <v>0</v>
      </c>
      <c r="AR551" s="16" t="s">
        <v>316</v>
      </c>
      <c r="AT551" s="16" t="s">
        <v>288</v>
      </c>
      <c r="AU551" s="16" t="s">
        <v>77</v>
      </c>
      <c r="AY551" s="16" t="s">
        <v>287</v>
      </c>
      <c r="BE551" s="184">
        <f t="shared" ref="BE551:BE556" si="24">IF(N551="základní",J551,0)</f>
        <v>0</v>
      </c>
      <c r="BF551" s="184">
        <f t="shared" ref="BF551:BF556" si="25">IF(N551="snížená",J551,0)</f>
        <v>0</v>
      </c>
      <c r="BG551" s="184">
        <f t="shared" ref="BG551:BG556" si="26">IF(N551="zákl. přenesená",J551,0)</f>
        <v>0</v>
      </c>
      <c r="BH551" s="184">
        <f t="shared" ref="BH551:BH556" si="27">IF(N551="sníž. přenesená",J551,0)</f>
        <v>0</v>
      </c>
      <c r="BI551" s="184">
        <f t="shared" ref="BI551:BI556" si="28">IF(N551="nulová",J551,0)</f>
        <v>0</v>
      </c>
      <c r="BJ551" s="16" t="s">
        <v>77</v>
      </c>
      <c r="BK551" s="184">
        <f t="shared" ref="BK551:BK556" si="29">ROUND(I551*H551,2)</f>
        <v>0</v>
      </c>
      <c r="BL551" s="16" t="s">
        <v>316</v>
      </c>
      <c r="BM551" s="16" t="s">
        <v>930</v>
      </c>
    </row>
    <row r="552" spans="2:65" s="1" customFormat="1" ht="16.5" customHeight="1" x14ac:dyDescent="0.15">
      <c r="B552" s="33"/>
      <c r="C552" s="174" t="s">
        <v>931</v>
      </c>
      <c r="D552" s="174" t="s">
        <v>288</v>
      </c>
      <c r="E552" s="175" t="s">
        <v>932</v>
      </c>
      <c r="F552" s="176" t="s">
        <v>933</v>
      </c>
      <c r="G552" s="177" t="s">
        <v>291</v>
      </c>
      <c r="H552" s="178">
        <v>349.2</v>
      </c>
      <c r="I552" s="179"/>
      <c r="J552" s="178">
        <f t="shared" si="20"/>
        <v>0</v>
      </c>
      <c r="K552" s="176" t="s">
        <v>1</v>
      </c>
      <c r="L552" s="37"/>
      <c r="M552" s="180" t="s">
        <v>1</v>
      </c>
      <c r="N552" s="181" t="s">
        <v>41</v>
      </c>
      <c r="O552" s="59"/>
      <c r="P552" s="182">
        <f t="shared" si="21"/>
        <v>0</v>
      </c>
      <c r="Q552" s="182">
        <v>0</v>
      </c>
      <c r="R552" s="182">
        <f t="shared" si="22"/>
        <v>0</v>
      </c>
      <c r="S552" s="182">
        <v>0</v>
      </c>
      <c r="T552" s="183">
        <f t="shared" si="23"/>
        <v>0</v>
      </c>
      <c r="AR552" s="16" t="s">
        <v>316</v>
      </c>
      <c r="AT552" s="16" t="s">
        <v>288</v>
      </c>
      <c r="AU552" s="16" t="s">
        <v>77</v>
      </c>
      <c r="AY552" s="16" t="s">
        <v>287</v>
      </c>
      <c r="BE552" s="184">
        <f t="shared" si="24"/>
        <v>0</v>
      </c>
      <c r="BF552" s="184">
        <f t="shared" si="25"/>
        <v>0</v>
      </c>
      <c r="BG552" s="184">
        <f t="shared" si="26"/>
        <v>0</v>
      </c>
      <c r="BH552" s="184">
        <f t="shared" si="27"/>
        <v>0</v>
      </c>
      <c r="BI552" s="184">
        <f t="shared" si="28"/>
        <v>0</v>
      </c>
      <c r="BJ552" s="16" t="s">
        <v>77</v>
      </c>
      <c r="BK552" s="184">
        <f t="shared" si="29"/>
        <v>0</v>
      </c>
      <c r="BL552" s="16" t="s">
        <v>316</v>
      </c>
      <c r="BM552" s="16" t="s">
        <v>934</v>
      </c>
    </row>
    <row r="553" spans="2:65" s="1" customFormat="1" ht="16.5" customHeight="1" x14ac:dyDescent="0.15">
      <c r="B553" s="33"/>
      <c r="C553" s="174" t="s">
        <v>602</v>
      </c>
      <c r="D553" s="174" t="s">
        <v>288</v>
      </c>
      <c r="E553" s="175" t="s">
        <v>935</v>
      </c>
      <c r="F553" s="176" t="s">
        <v>936</v>
      </c>
      <c r="G553" s="177" t="s">
        <v>291</v>
      </c>
      <c r="H553" s="178">
        <v>211.51</v>
      </c>
      <c r="I553" s="179"/>
      <c r="J553" s="178">
        <f t="shared" si="20"/>
        <v>0</v>
      </c>
      <c r="K553" s="176" t="s">
        <v>1</v>
      </c>
      <c r="L553" s="37"/>
      <c r="M553" s="180" t="s">
        <v>1</v>
      </c>
      <c r="N553" s="181" t="s">
        <v>41</v>
      </c>
      <c r="O553" s="59"/>
      <c r="P553" s="182">
        <f t="shared" si="21"/>
        <v>0</v>
      </c>
      <c r="Q553" s="182">
        <v>0</v>
      </c>
      <c r="R553" s="182">
        <f t="shared" si="22"/>
        <v>0</v>
      </c>
      <c r="S553" s="182">
        <v>0</v>
      </c>
      <c r="T553" s="183">
        <f t="shared" si="23"/>
        <v>0</v>
      </c>
      <c r="AR553" s="16" t="s">
        <v>316</v>
      </c>
      <c r="AT553" s="16" t="s">
        <v>288</v>
      </c>
      <c r="AU553" s="16" t="s">
        <v>77</v>
      </c>
      <c r="AY553" s="16" t="s">
        <v>287</v>
      </c>
      <c r="BE553" s="184">
        <f t="shared" si="24"/>
        <v>0</v>
      </c>
      <c r="BF553" s="184">
        <f t="shared" si="25"/>
        <v>0</v>
      </c>
      <c r="BG553" s="184">
        <f t="shared" si="26"/>
        <v>0</v>
      </c>
      <c r="BH553" s="184">
        <f t="shared" si="27"/>
        <v>0</v>
      </c>
      <c r="BI553" s="184">
        <f t="shared" si="28"/>
        <v>0</v>
      </c>
      <c r="BJ553" s="16" t="s">
        <v>77</v>
      </c>
      <c r="BK553" s="184">
        <f t="shared" si="29"/>
        <v>0</v>
      </c>
      <c r="BL553" s="16" t="s">
        <v>316</v>
      </c>
      <c r="BM553" s="16" t="s">
        <v>937</v>
      </c>
    </row>
    <row r="554" spans="2:65" s="1" customFormat="1" ht="16.5" customHeight="1" x14ac:dyDescent="0.15">
      <c r="B554" s="33"/>
      <c r="C554" s="174" t="s">
        <v>938</v>
      </c>
      <c r="D554" s="174" t="s">
        <v>288</v>
      </c>
      <c r="E554" s="175" t="s">
        <v>939</v>
      </c>
      <c r="F554" s="176" t="s">
        <v>940</v>
      </c>
      <c r="G554" s="177" t="s">
        <v>291</v>
      </c>
      <c r="H554" s="178">
        <v>211.51</v>
      </c>
      <c r="I554" s="179"/>
      <c r="J554" s="178">
        <f t="shared" si="20"/>
        <v>0</v>
      </c>
      <c r="K554" s="176" t="s">
        <v>1</v>
      </c>
      <c r="L554" s="37"/>
      <c r="M554" s="180" t="s">
        <v>1</v>
      </c>
      <c r="N554" s="181" t="s">
        <v>41</v>
      </c>
      <c r="O554" s="59"/>
      <c r="P554" s="182">
        <f t="shared" si="21"/>
        <v>0</v>
      </c>
      <c r="Q554" s="182">
        <v>0</v>
      </c>
      <c r="R554" s="182">
        <f t="shared" si="22"/>
        <v>0</v>
      </c>
      <c r="S554" s="182">
        <v>0</v>
      </c>
      <c r="T554" s="183">
        <f t="shared" si="23"/>
        <v>0</v>
      </c>
      <c r="AR554" s="16" t="s">
        <v>316</v>
      </c>
      <c r="AT554" s="16" t="s">
        <v>288</v>
      </c>
      <c r="AU554" s="16" t="s">
        <v>77</v>
      </c>
      <c r="AY554" s="16" t="s">
        <v>287</v>
      </c>
      <c r="BE554" s="184">
        <f t="shared" si="24"/>
        <v>0</v>
      </c>
      <c r="BF554" s="184">
        <f t="shared" si="25"/>
        <v>0</v>
      </c>
      <c r="BG554" s="184">
        <f t="shared" si="26"/>
        <v>0</v>
      </c>
      <c r="BH554" s="184">
        <f t="shared" si="27"/>
        <v>0</v>
      </c>
      <c r="BI554" s="184">
        <f t="shared" si="28"/>
        <v>0</v>
      </c>
      <c r="BJ554" s="16" t="s">
        <v>77</v>
      </c>
      <c r="BK554" s="184">
        <f t="shared" si="29"/>
        <v>0</v>
      </c>
      <c r="BL554" s="16" t="s">
        <v>316</v>
      </c>
      <c r="BM554" s="16" t="s">
        <v>941</v>
      </c>
    </row>
    <row r="555" spans="2:65" s="1" customFormat="1" ht="16.5" customHeight="1" x14ac:dyDescent="0.15">
      <c r="B555" s="33"/>
      <c r="C555" s="174" t="s">
        <v>605</v>
      </c>
      <c r="D555" s="174" t="s">
        <v>288</v>
      </c>
      <c r="E555" s="175" t="s">
        <v>942</v>
      </c>
      <c r="F555" s="176" t="s">
        <v>943</v>
      </c>
      <c r="G555" s="177" t="s">
        <v>291</v>
      </c>
      <c r="H555" s="178">
        <v>1205.51</v>
      </c>
      <c r="I555" s="179"/>
      <c r="J555" s="178">
        <f t="shared" si="20"/>
        <v>0</v>
      </c>
      <c r="K555" s="176" t="s">
        <v>1</v>
      </c>
      <c r="L555" s="37"/>
      <c r="M555" s="180" t="s">
        <v>1</v>
      </c>
      <c r="N555" s="181" t="s">
        <v>41</v>
      </c>
      <c r="O555" s="59"/>
      <c r="P555" s="182">
        <f t="shared" si="21"/>
        <v>0</v>
      </c>
      <c r="Q555" s="182">
        <v>0</v>
      </c>
      <c r="R555" s="182">
        <f t="shared" si="22"/>
        <v>0</v>
      </c>
      <c r="S555" s="182">
        <v>0</v>
      </c>
      <c r="T555" s="183">
        <f t="shared" si="23"/>
        <v>0</v>
      </c>
      <c r="AR555" s="16" t="s">
        <v>316</v>
      </c>
      <c r="AT555" s="16" t="s">
        <v>288</v>
      </c>
      <c r="AU555" s="16" t="s">
        <v>77</v>
      </c>
      <c r="AY555" s="16" t="s">
        <v>287</v>
      </c>
      <c r="BE555" s="184">
        <f t="shared" si="24"/>
        <v>0</v>
      </c>
      <c r="BF555" s="184">
        <f t="shared" si="25"/>
        <v>0</v>
      </c>
      <c r="BG555" s="184">
        <f t="shared" si="26"/>
        <v>0</v>
      </c>
      <c r="BH555" s="184">
        <f t="shared" si="27"/>
        <v>0</v>
      </c>
      <c r="BI555" s="184">
        <f t="shared" si="28"/>
        <v>0</v>
      </c>
      <c r="BJ555" s="16" t="s">
        <v>77</v>
      </c>
      <c r="BK555" s="184">
        <f t="shared" si="29"/>
        <v>0</v>
      </c>
      <c r="BL555" s="16" t="s">
        <v>316</v>
      </c>
      <c r="BM555" s="16" t="s">
        <v>944</v>
      </c>
    </row>
    <row r="556" spans="2:65" s="1" customFormat="1" ht="16.5" customHeight="1" x14ac:dyDescent="0.15">
      <c r="B556" s="33"/>
      <c r="C556" s="174" t="s">
        <v>945</v>
      </c>
      <c r="D556" s="174" t="s">
        <v>288</v>
      </c>
      <c r="E556" s="175" t="s">
        <v>946</v>
      </c>
      <c r="F556" s="176" t="s">
        <v>947</v>
      </c>
      <c r="G556" s="177" t="s">
        <v>388</v>
      </c>
      <c r="H556" s="178">
        <v>1.63</v>
      </c>
      <c r="I556" s="179"/>
      <c r="J556" s="178">
        <f t="shared" si="20"/>
        <v>0</v>
      </c>
      <c r="K556" s="176" t="s">
        <v>1</v>
      </c>
      <c r="L556" s="37"/>
      <c r="M556" s="180" t="s">
        <v>1</v>
      </c>
      <c r="N556" s="181" t="s">
        <v>41</v>
      </c>
      <c r="O556" s="59"/>
      <c r="P556" s="182">
        <f t="shared" si="21"/>
        <v>0</v>
      </c>
      <c r="Q556" s="182">
        <v>0</v>
      </c>
      <c r="R556" s="182">
        <f t="shared" si="22"/>
        <v>0</v>
      </c>
      <c r="S556" s="182">
        <v>0</v>
      </c>
      <c r="T556" s="183">
        <f t="shared" si="23"/>
        <v>0</v>
      </c>
      <c r="AR556" s="16" t="s">
        <v>316</v>
      </c>
      <c r="AT556" s="16" t="s">
        <v>288</v>
      </c>
      <c r="AU556" s="16" t="s">
        <v>77</v>
      </c>
      <c r="AY556" s="16" t="s">
        <v>287</v>
      </c>
      <c r="BE556" s="184">
        <f t="shared" si="24"/>
        <v>0</v>
      </c>
      <c r="BF556" s="184">
        <f t="shared" si="25"/>
        <v>0</v>
      </c>
      <c r="BG556" s="184">
        <f t="shared" si="26"/>
        <v>0</v>
      </c>
      <c r="BH556" s="184">
        <f t="shared" si="27"/>
        <v>0</v>
      </c>
      <c r="BI556" s="184">
        <f t="shared" si="28"/>
        <v>0</v>
      </c>
      <c r="BJ556" s="16" t="s">
        <v>77</v>
      </c>
      <c r="BK556" s="184">
        <f t="shared" si="29"/>
        <v>0</v>
      </c>
      <c r="BL556" s="16" t="s">
        <v>316</v>
      </c>
      <c r="BM556" s="16" t="s">
        <v>948</v>
      </c>
    </row>
    <row r="557" spans="2:65" s="10" customFormat="1" ht="26" customHeight="1" x14ac:dyDescent="0.2">
      <c r="B557" s="160"/>
      <c r="C557" s="161"/>
      <c r="D557" s="162" t="s">
        <v>69</v>
      </c>
      <c r="E557" s="163" t="s">
        <v>949</v>
      </c>
      <c r="F557" s="163" t="s">
        <v>950</v>
      </c>
      <c r="G557" s="161"/>
      <c r="H557" s="161"/>
      <c r="I557" s="164"/>
      <c r="J557" s="165">
        <f>BK557</f>
        <v>0</v>
      </c>
      <c r="K557" s="161"/>
      <c r="L557" s="166"/>
      <c r="M557" s="167"/>
      <c r="N557" s="168"/>
      <c r="O557" s="168"/>
      <c r="P557" s="169">
        <f>SUM(P558:P565)</f>
        <v>0</v>
      </c>
      <c r="Q557" s="168"/>
      <c r="R557" s="169">
        <f>SUM(R558:R565)</f>
        <v>0</v>
      </c>
      <c r="S557" s="168"/>
      <c r="T557" s="170">
        <f>SUM(T558:T565)</f>
        <v>0</v>
      </c>
      <c r="AR557" s="171" t="s">
        <v>79</v>
      </c>
      <c r="AT557" s="172" t="s">
        <v>69</v>
      </c>
      <c r="AU557" s="172" t="s">
        <v>70</v>
      </c>
      <c r="AY557" s="171" t="s">
        <v>287</v>
      </c>
      <c r="BK557" s="173">
        <f>SUM(BK558:BK565)</f>
        <v>0</v>
      </c>
    </row>
    <row r="558" spans="2:65" s="1" customFormat="1" ht="22.5" customHeight="1" x14ac:dyDescent="0.15">
      <c r="B558" s="33"/>
      <c r="C558" s="174" t="s">
        <v>609</v>
      </c>
      <c r="D558" s="174" t="s">
        <v>288</v>
      </c>
      <c r="E558" s="175" t="s">
        <v>951</v>
      </c>
      <c r="F558" s="176" t="s">
        <v>952</v>
      </c>
      <c r="G558" s="177" t="s">
        <v>291</v>
      </c>
      <c r="H558" s="178">
        <v>482.01</v>
      </c>
      <c r="I558" s="179"/>
      <c r="J558" s="178">
        <f>ROUND(I558*H558,2)</f>
        <v>0</v>
      </c>
      <c r="K558" s="176" t="s">
        <v>1</v>
      </c>
      <c r="L558" s="37"/>
      <c r="M558" s="180" t="s">
        <v>1</v>
      </c>
      <c r="N558" s="181" t="s">
        <v>41</v>
      </c>
      <c r="O558" s="59"/>
      <c r="P558" s="182">
        <f>O558*H558</f>
        <v>0</v>
      </c>
      <c r="Q558" s="182">
        <v>0</v>
      </c>
      <c r="R558" s="182">
        <f>Q558*H558</f>
        <v>0</v>
      </c>
      <c r="S558" s="182">
        <v>0</v>
      </c>
      <c r="T558" s="183">
        <f>S558*H558</f>
        <v>0</v>
      </c>
      <c r="AR558" s="16" t="s">
        <v>316</v>
      </c>
      <c r="AT558" s="16" t="s">
        <v>288</v>
      </c>
      <c r="AU558" s="16" t="s">
        <v>77</v>
      </c>
      <c r="AY558" s="16" t="s">
        <v>287</v>
      </c>
      <c r="BE558" s="184">
        <f>IF(N558="základní",J558,0)</f>
        <v>0</v>
      </c>
      <c r="BF558" s="184">
        <f>IF(N558="snížená",J558,0)</f>
        <v>0</v>
      </c>
      <c r="BG558" s="184">
        <f>IF(N558="zákl. přenesená",J558,0)</f>
        <v>0</v>
      </c>
      <c r="BH558" s="184">
        <f>IF(N558="sníž. přenesená",J558,0)</f>
        <v>0</v>
      </c>
      <c r="BI558" s="184">
        <f>IF(N558="nulová",J558,0)</f>
        <v>0</v>
      </c>
      <c r="BJ558" s="16" t="s">
        <v>77</v>
      </c>
      <c r="BK558" s="184">
        <f>ROUND(I558*H558,2)</f>
        <v>0</v>
      </c>
      <c r="BL558" s="16" t="s">
        <v>316</v>
      </c>
      <c r="BM558" s="16" t="s">
        <v>953</v>
      </c>
    </row>
    <row r="559" spans="2:65" s="1" customFormat="1" ht="30" x14ac:dyDescent="0.15">
      <c r="B559" s="33"/>
      <c r="C559" s="34"/>
      <c r="D559" s="187" t="s">
        <v>383</v>
      </c>
      <c r="E559" s="34"/>
      <c r="F559" s="208" t="s">
        <v>954</v>
      </c>
      <c r="G559" s="34"/>
      <c r="H559" s="34"/>
      <c r="I559" s="111"/>
      <c r="J559" s="34"/>
      <c r="K559" s="34"/>
      <c r="L559" s="37"/>
      <c r="M559" s="209"/>
      <c r="N559" s="59"/>
      <c r="O559" s="59"/>
      <c r="P559" s="59"/>
      <c r="Q559" s="59"/>
      <c r="R559" s="59"/>
      <c r="S559" s="59"/>
      <c r="T559" s="60"/>
      <c r="AT559" s="16" t="s">
        <v>383</v>
      </c>
      <c r="AU559" s="16" t="s">
        <v>77</v>
      </c>
    </row>
    <row r="560" spans="2:65" s="11" customFormat="1" ht="11" x14ac:dyDescent="0.15">
      <c r="B560" s="185"/>
      <c r="C560" s="186"/>
      <c r="D560" s="187" t="s">
        <v>356</v>
      </c>
      <c r="E560" s="188" t="s">
        <v>1</v>
      </c>
      <c r="F560" s="189" t="s">
        <v>955</v>
      </c>
      <c r="G560" s="186"/>
      <c r="H560" s="190">
        <v>469.69</v>
      </c>
      <c r="I560" s="191"/>
      <c r="J560" s="186"/>
      <c r="K560" s="186"/>
      <c r="L560" s="192"/>
      <c r="M560" s="193"/>
      <c r="N560" s="194"/>
      <c r="O560" s="194"/>
      <c r="P560" s="194"/>
      <c r="Q560" s="194"/>
      <c r="R560" s="194"/>
      <c r="S560" s="194"/>
      <c r="T560" s="195"/>
      <c r="AT560" s="196" t="s">
        <v>356</v>
      </c>
      <c r="AU560" s="196" t="s">
        <v>77</v>
      </c>
      <c r="AV560" s="11" t="s">
        <v>79</v>
      </c>
      <c r="AW560" s="11" t="s">
        <v>33</v>
      </c>
      <c r="AX560" s="11" t="s">
        <v>70</v>
      </c>
      <c r="AY560" s="196" t="s">
        <v>287</v>
      </c>
    </row>
    <row r="561" spans="2:65" s="11" customFormat="1" ht="11" x14ac:dyDescent="0.15">
      <c r="B561" s="185"/>
      <c r="C561" s="186"/>
      <c r="D561" s="187" t="s">
        <v>356</v>
      </c>
      <c r="E561" s="188" t="s">
        <v>1</v>
      </c>
      <c r="F561" s="189" t="s">
        <v>956</v>
      </c>
      <c r="G561" s="186"/>
      <c r="H561" s="190">
        <v>4.7</v>
      </c>
      <c r="I561" s="191"/>
      <c r="J561" s="186"/>
      <c r="K561" s="186"/>
      <c r="L561" s="192"/>
      <c r="M561" s="193"/>
      <c r="N561" s="194"/>
      <c r="O561" s="194"/>
      <c r="P561" s="194"/>
      <c r="Q561" s="194"/>
      <c r="R561" s="194"/>
      <c r="S561" s="194"/>
      <c r="T561" s="195"/>
      <c r="AT561" s="196" t="s">
        <v>356</v>
      </c>
      <c r="AU561" s="196" t="s">
        <v>77</v>
      </c>
      <c r="AV561" s="11" t="s">
        <v>79</v>
      </c>
      <c r="AW561" s="11" t="s">
        <v>33</v>
      </c>
      <c r="AX561" s="11" t="s">
        <v>70</v>
      </c>
      <c r="AY561" s="196" t="s">
        <v>287</v>
      </c>
    </row>
    <row r="562" spans="2:65" s="11" customFormat="1" ht="11" x14ac:dyDescent="0.15">
      <c r="B562" s="185"/>
      <c r="C562" s="186"/>
      <c r="D562" s="187" t="s">
        <v>356</v>
      </c>
      <c r="E562" s="188" t="s">
        <v>1</v>
      </c>
      <c r="F562" s="189" t="s">
        <v>957</v>
      </c>
      <c r="G562" s="186"/>
      <c r="H562" s="190">
        <v>7.62</v>
      </c>
      <c r="I562" s="191"/>
      <c r="J562" s="186"/>
      <c r="K562" s="186"/>
      <c r="L562" s="192"/>
      <c r="M562" s="193"/>
      <c r="N562" s="194"/>
      <c r="O562" s="194"/>
      <c r="P562" s="194"/>
      <c r="Q562" s="194"/>
      <c r="R562" s="194"/>
      <c r="S562" s="194"/>
      <c r="T562" s="195"/>
      <c r="AT562" s="196" t="s">
        <v>356</v>
      </c>
      <c r="AU562" s="196" t="s">
        <v>77</v>
      </c>
      <c r="AV562" s="11" t="s">
        <v>79</v>
      </c>
      <c r="AW562" s="11" t="s">
        <v>33</v>
      </c>
      <c r="AX562" s="11" t="s">
        <v>70</v>
      </c>
      <c r="AY562" s="196" t="s">
        <v>287</v>
      </c>
    </row>
    <row r="563" spans="2:65" s="12" customFormat="1" ht="11" x14ac:dyDescent="0.15">
      <c r="B563" s="197"/>
      <c r="C563" s="198"/>
      <c r="D563" s="187" t="s">
        <v>356</v>
      </c>
      <c r="E563" s="199" t="s">
        <v>1</v>
      </c>
      <c r="F563" s="200" t="s">
        <v>359</v>
      </c>
      <c r="G563" s="198"/>
      <c r="H563" s="201">
        <v>482.01</v>
      </c>
      <c r="I563" s="202"/>
      <c r="J563" s="198"/>
      <c r="K563" s="198"/>
      <c r="L563" s="203"/>
      <c r="M563" s="204"/>
      <c r="N563" s="205"/>
      <c r="O563" s="205"/>
      <c r="P563" s="205"/>
      <c r="Q563" s="205"/>
      <c r="R563" s="205"/>
      <c r="S563" s="205"/>
      <c r="T563" s="206"/>
      <c r="AT563" s="207" t="s">
        <v>356</v>
      </c>
      <c r="AU563" s="207" t="s">
        <v>77</v>
      </c>
      <c r="AV563" s="12" t="s">
        <v>99</v>
      </c>
      <c r="AW563" s="12" t="s">
        <v>33</v>
      </c>
      <c r="AX563" s="12" t="s">
        <v>77</v>
      </c>
      <c r="AY563" s="207" t="s">
        <v>287</v>
      </c>
    </row>
    <row r="564" spans="2:65" s="1" customFormat="1" ht="16.5" customHeight="1" x14ac:dyDescent="0.15">
      <c r="B564" s="33"/>
      <c r="C564" s="174" t="s">
        <v>958</v>
      </c>
      <c r="D564" s="174" t="s">
        <v>288</v>
      </c>
      <c r="E564" s="175" t="s">
        <v>959</v>
      </c>
      <c r="F564" s="176" t="s">
        <v>960</v>
      </c>
      <c r="G564" s="177" t="s">
        <v>612</v>
      </c>
      <c r="H564" s="178">
        <v>2</v>
      </c>
      <c r="I564" s="179"/>
      <c r="J564" s="178">
        <f>ROUND(I564*H564,2)</f>
        <v>0</v>
      </c>
      <c r="K564" s="176" t="s">
        <v>1</v>
      </c>
      <c r="L564" s="37"/>
      <c r="M564" s="180" t="s">
        <v>1</v>
      </c>
      <c r="N564" s="181" t="s">
        <v>41</v>
      </c>
      <c r="O564" s="59"/>
      <c r="P564" s="182">
        <f>O564*H564</f>
        <v>0</v>
      </c>
      <c r="Q564" s="182">
        <v>0</v>
      </c>
      <c r="R564" s="182">
        <f>Q564*H564</f>
        <v>0</v>
      </c>
      <c r="S564" s="182">
        <v>0</v>
      </c>
      <c r="T564" s="183">
        <f>S564*H564</f>
        <v>0</v>
      </c>
      <c r="AR564" s="16" t="s">
        <v>316</v>
      </c>
      <c r="AT564" s="16" t="s">
        <v>288</v>
      </c>
      <c r="AU564" s="16" t="s">
        <v>77</v>
      </c>
      <c r="AY564" s="16" t="s">
        <v>287</v>
      </c>
      <c r="BE564" s="184">
        <f>IF(N564="základní",J564,0)</f>
        <v>0</v>
      </c>
      <c r="BF564" s="184">
        <f>IF(N564="snížená",J564,0)</f>
        <v>0</v>
      </c>
      <c r="BG564" s="184">
        <f>IF(N564="zákl. přenesená",J564,0)</f>
        <v>0</v>
      </c>
      <c r="BH564" s="184">
        <f>IF(N564="sníž. přenesená",J564,0)</f>
        <v>0</v>
      </c>
      <c r="BI564" s="184">
        <f>IF(N564="nulová",J564,0)</f>
        <v>0</v>
      </c>
      <c r="BJ564" s="16" t="s">
        <v>77</v>
      </c>
      <c r="BK564" s="184">
        <f>ROUND(I564*H564,2)</f>
        <v>0</v>
      </c>
      <c r="BL564" s="16" t="s">
        <v>316</v>
      </c>
      <c r="BM564" s="16" t="s">
        <v>961</v>
      </c>
    </row>
    <row r="565" spans="2:65" s="1" customFormat="1" ht="16.5" customHeight="1" x14ac:dyDescent="0.15">
      <c r="B565" s="33"/>
      <c r="C565" s="174" t="s">
        <v>613</v>
      </c>
      <c r="D565" s="174" t="s">
        <v>288</v>
      </c>
      <c r="E565" s="175" t="s">
        <v>962</v>
      </c>
      <c r="F565" s="176" t="s">
        <v>963</v>
      </c>
      <c r="G565" s="177" t="s">
        <v>388</v>
      </c>
      <c r="H565" s="178">
        <v>1.62</v>
      </c>
      <c r="I565" s="179"/>
      <c r="J565" s="178">
        <f>ROUND(I565*H565,2)</f>
        <v>0</v>
      </c>
      <c r="K565" s="176" t="s">
        <v>1</v>
      </c>
      <c r="L565" s="37"/>
      <c r="M565" s="180" t="s">
        <v>1</v>
      </c>
      <c r="N565" s="181" t="s">
        <v>41</v>
      </c>
      <c r="O565" s="59"/>
      <c r="P565" s="182">
        <f>O565*H565</f>
        <v>0</v>
      </c>
      <c r="Q565" s="182">
        <v>0</v>
      </c>
      <c r="R565" s="182">
        <f>Q565*H565</f>
        <v>0</v>
      </c>
      <c r="S565" s="182">
        <v>0</v>
      </c>
      <c r="T565" s="183">
        <f>S565*H565</f>
        <v>0</v>
      </c>
      <c r="AR565" s="16" t="s">
        <v>316</v>
      </c>
      <c r="AT565" s="16" t="s">
        <v>288</v>
      </c>
      <c r="AU565" s="16" t="s">
        <v>77</v>
      </c>
      <c r="AY565" s="16" t="s">
        <v>287</v>
      </c>
      <c r="BE565" s="184">
        <f>IF(N565="základní",J565,0)</f>
        <v>0</v>
      </c>
      <c r="BF565" s="184">
        <f>IF(N565="snížená",J565,0)</f>
        <v>0</v>
      </c>
      <c r="BG565" s="184">
        <f>IF(N565="zákl. přenesená",J565,0)</f>
        <v>0</v>
      </c>
      <c r="BH565" s="184">
        <f>IF(N565="sníž. přenesená",J565,0)</f>
        <v>0</v>
      </c>
      <c r="BI565" s="184">
        <f>IF(N565="nulová",J565,0)</f>
        <v>0</v>
      </c>
      <c r="BJ565" s="16" t="s">
        <v>77</v>
      </c>
      <c r="BK565" s="184">
        <f>ROUND(I565*H565,2)</f>
        <v>0</v>
      </c>
      <c r="BL565" s="16" t="s">
        <v>316</v>
      </c>
      <c r="BM565" s="16" t="s">
        <v>964</v>
      </c>
    </row>
    <row r="566" spans="2:65" s="10" customFormat="1" ht="26" customHeight="1" x14ac:dyDescent="0.2">
      <c r="B566" s="160"/>
      <c r="C566" s="161"/>
      <c r="D566" s="162" t="s">
        <v>69</v>
      </c>
      <c r="E566" s="163" t="s">
        <v>965</v>
      </c>
      <c r="F566" s="163" t="s">
        <v>966</v>
      </c>
      <c r="G566" s="161"/>
      <c r="H566" s="161"/>
      <c r="I566" s="164"/>
      <c r="J566" s="165">
        <f>BK566</f>
        <v>0</v>
      </c>
      <c r="K566" s="161"/>
      <c r="L566" s="166"/>
      <c r="M566" s="167"/>
      <c r="N566" s="168"/>
      <c r="O566" s="168"/>
      <c r="P566" s="169">
        <f>SUM(P567:P628)</f>
        <v>0</v>
      </c>
      <c r="Q566" s="168"/>
      <c r="R566" s="169">
        <f>SUM(R567:R628)</f>
        <v>0</v>
      </c>
      <c r="S566" s="168"/>
      <c r="T566" s="170">
        <f>SUM(T567:T628)</f>
        <v>0</v>
      </c>
      <c r="AR566" s="171" t="s">
        <v>79</v>
      </c>
      <c r="AT566" s="172" t="s">
        <v>69</v>
      </c>
      <c r="AU566" s="172" t="s">
        <v>70</v>
      </c>
      <c r="AY566" s="171" t="s">
        <v>287</v>
      </c>
      <c r="BK566" s="173">
        <f>SUM(BK567:BK628)</f>
        <v>0</v>
      </c>
    </row>
    <row r="567" spans="2:65" s="1" customFormat="1" ht="16.5" customHeight="1" x14ac:dyDescent="0.15">
      <c r="B567" s="33"/>
      <c r="C567" s="174" t="s">
        <v>967</v>
      </c>
      <c r="D567" s="174" t="s">
        <v>288</v>
      </c>
      <c r="E567" s="175" t="s">
        <v>968</v>
      </c>
      <c r="F567" s="176" t="s">
        <v>969</v>
      </c>
      <c r="G567" s="177" t="s">
        <v>291</v>
      </c>
      <c r="H567" s="178">
        <v>255.07</v>
      </c>
      <c r="I567" s="179"/>
      <c r="J567" s="178">
        <f>ROUND(I567*H567,2)</f>
        <v>0</v>
      </c>
      <c r="K567" s="176" t="s">
        <v>1</v>
      </c>
      <c r="L567" s="37"/>
      <c r="M567" s="180" t="s">
        <v>1</v>
      </c>
      <c r="N567" s="181" t="s">
        <v>41</v>
      </c>
      <c r="O567" s="59"/>
      <c r="P567" s="182">
        <f>O567*H567</f>
        <v>0</v>
      </c>
      <c r="Q567" s="182">
        <v>0</v>
      </c>
      <c r="R567" s="182">
        <f>Q567*H567</f>
        <v>0</v>
      </c>
      <c r="S567" s="182">
        <v>0</v>
      </c>
      <c r="T567" s="183">
        <f>S567*H567</f>
        <v>0</v>
      </c>
      <c r="AR567" s="16" t="s">
        <v>316</v>
      </c>
      <c r="AT567" s="16" t="s">
        <v>288</v>
      </c>
      <c r="AU567" s="16" t="s">
        <v>77</v>
      </c>
      <c r="AY567" s="16" t="s">
        <v>287</v>
      </c>
      <c r="BE567" s="184">
        <f>IF(N567="základní",J567,0)</f>
        <v>0</v>
      </c>
      <c r="BF567" s="184">
        <f>IF(N567="snížená",J567,0)</f>
        <v>0</v>
      </c>
      <c r="BG567" s="184">
        <f>IF(N567="zákl. přenesená",J567,0)</f>
        <v>0</v>
      </c>
      <c r="BH567" s="184">
        <f>IF(N567="sníž. přenesená",J567,0)</f>
        <v>0</v>
      </c>
      <c r="BI567" s="184">
        <f>IF(N567="nulová",J567,0)</f>
        <v>0</v>
      </c>
      <c r="BJ567" s="16" t="s">
        <v>77</v>
      </c>
      <c r="BK567" s="184">
        <f>ROUND(I567*H567,2)</f>
        <v>0</v>
      </c>
      <c r="BL567" s="16" t="s">
        <v>316</v>
      </c>
      <c r="BM567" s="16" t="s">
        <v>970</v>
      </c>
    </row>
    <row r="568" spans="2:65" s="11" customFormat="1" ht="11" x14ac:dyDescent="0.15">
      <c r="B568" s="185"/>
      <c r="C568" s="186"/>
      <c r="D568" s="187" t="s">
        <v>356</v>
      </c>
      <c r="E568" s="188" t="s">
        <v>1</v>
      </c>
      <c r="F568" s="189" t="s">
        <v>971</v>
      </c>
      <c r="G568" s="186"/>
      <c r="H568" s="190">
        <v>189.28</v>
      </c>
      <c r="I568" s="191"/>
      <c r="J568" s="186"/>
      <c r="K568" s="186"/>
      <c r="L568" s="192"/>
      <c r="M568" s="193"/>
      <c r="N568" s="194"/>
      <c r="O568" s="194"/>
      <c r="P568" s="194"/>
      <c r="Q568" s="194"/>
      <c r="R568" s="194"/>
      <c r="S568" s="194"/>
      <c r="T568" s="195"/>
      <c r="AT568" s="196" t="s">
        <v>356</v>
      </c>
      <c r="AU568" s="196" t="s">
        <v>77</v>
      </c>
      <c r="AV568" s="11" t="s">
        <v>79</v>
      </c>
      <c r="AW568" s="11" t="s">
        <v>33</v>
      </c>
      <c r="AX568" s="11" t="s">
        <v>70</v>
      </c>
      <c r="AY568" s="196" t="s">
        <v>287</v>
      </c>
    </row>
    <row r="569" spans="2:65" s="11" customFormat="1" ht="11" x14ac:dyDescent="0.15">
      <c r="B569" s="185"/>
      <c r="C569" s="186"/>
      <c r="D569" s="187" t="s">
        <v>356</v>
      </c>
      <c r="E569" s="188" t="s">
        <v>1</v>
      </c>
      <c r="F569" s="189" t="s">
        <v>972</v>
      </c>
      <c r="G569" s="186"/>
      <c r="H569" s="190">
        <v>65.790000000000006</v>
      </c>
      <c r="I569" s="191"/>
      <c r="J569" s="186"/>
      <c r="K569" s="186"/>
      <c r="L569" s="192"/>
      <c r="M569" s="193"/>
      <c r="N569" s="194"/>
      <c r="O569" s="194"/>
      <c r="P569" s="194"/>
      <c r="Q569" s="194"/>
      <c r="R569" s="194"/>
      <c r="S569" s="194"/>
      <c r="T569" s="195"/>
      <c r="AT569" s="196" t="s">
        <v>356</v>
      </c>
      <c r="AU569" s="196" t="s">
        <v>77</v>
      </c>
      <c r="AV569" s="11" t="s">
        <v>79</v>
      </c>
      <c r="AW569" s="11" t="s">
        <v>33</v>
      </c>
      <c r="AX569" s="11" t="s">
        <v>70</v>
      </c>
      <c r="AY569" s="196" t="s">
        <v>287</v>
      </c>
    </row>
    <row r="570" spans="2:65" s="12" customFormat="1" ht="11" x14ac:dyDescent="0.15">
      <c r="B570" s="197"/>
      <c r="C570" s="198"/>
      <c r="D570" s="187" t="s">
        <v>356</v>
      </c>
      <c r="E570" s="199" t="s">
        <v>1</v>
      </c>
      <c r="F570" s="200" t="s">
        <v>359</v>
      </c>
      <c r="G570" s="198"/>
      <c r="H570" s="201">
        <v>255.07</v>
      </c>
      <c r="I570" s="202"/>
      <c r="J570" s="198"/>
      <c r="K570" s="198"/>
      <c r="L570" s="203"/>
      <c r="M570" s="204"/>
      <c r="N570" s="205"/>
      <c r="O570" s="205"/>
      <c r="P570" s="205"/>
      <c r="Q570" s="205"/>
      <c r="R570" s="205"/>
      <c r="S570" s="205"/>
      <c r="T570" s="206"/>
      <c r="AT570" s="207" t="s">
        <v>356</v>
      </c>
      <c r="AU570" s="207" t="s">
        <v>77</v>
      </c>
      <c r="AV570" s="12" t="s">
        <v>99</v>
      </c>
      <c r="AW570" s="12" t="s">
        <v>33</v>
      </c>
      <c r="AX570" s="12" t="s">
        <v>77</v>
      </c>
      <c r="AY570" s="207" t="s">
        <v>287</v>
      </c>
    </row>
    <row r="571" spans="2:65" s="1" customFormat="1" ht="16.5" customHeight="1" x14ac:dyDescent="0.15">
      <c r="B571" s="33"/>
      <c r="C571" s="174" t="s">
        <v>617</v>
      </c>
      <c r="D571" s="174" t="s">
        <v>288</v>
      </c>
      <c r="E571" s="175" t="s">
        <v>973</v>
      </c>
      <c r="F571" s="176" t="s">
        <v>974</v>
      </c>
      <c r="G571" s="177" t="s">
        <v>291</v>
      </c>
      <c r="H571" s="178">
        <v>461.22</v>
      </c>
      <c r="I571" s="179"/>
      <c r="J571" s="178">
        <f>ROUND(I571*H571,2)</f>
        <v>0</v>
      </c>
      <c r="K571" s="176" t="s">
        <v>1</v>
      </c>
      <c r="L571" s="37"/>
      <c r="M571" s="180" t="s">
        <v>1</v>
      </c>
      <c r="N571" s="181" t="s">
        <v>41</v>
      </c>
      <c r="O571" s="59"/>
      <c r="P571" s="182">
        <f>O571*H571</f>
        <v>0</v>
      </c>
      <c r="Q571" s="182">
        <v>0</v>
      </c>
      <c r="R571" s="182">
        <f>Q571*H571</f>
        <v>0</v>
      </c>
      <c r="S571" s="182">
        <v>0</v>
      </c>
      <c r="T571" s="183">
        <f>S571*H571</f>
        <v>0</v>
      </c>
      <c r="AR571" s="16" t="s">
        <v>316</v>
      </c>
      <c r="AT571" s="16" t="s">
        <v>288</v>
      </c>
      <c r="AU571" s="16" t="s">
        <v>77</v>
      </c>
      <c r="AY571" s="16" t="s">
        <v>287</v>
      </c>
      <c r="BE571" s="184">
        <f>IF(N571="základní",J571,0)</f>
        <v>0</v>
      </c>
      <c r="BF571" s="184">
        <f>IF(N571="snížená",J571,0)</f>
        <v>0</v>
      </c>
      <c r="BG571" s="184">
        <f>IF(N571="zákl. přenesená",J571,0)</f>
        <v>0</v>
      </c>
      <c r="BH571" s="184">
        <f>IF(N571="sníž. přenesená",J571,0)</f>
        <v>0</v>
      </c>
      <c r="BI571" s="184">
        <f>IF(N571="nulová",J571,0)</f>
        <v>0</v>
      </c>
      <c r="BJ571" s="16" t="s">
        <v>77</v>
      </c>
      <c r="BK571" s="184">
        <f>ROUND(I571*H571,2)</f>
        <v>0</v>
      </c>
      <c r="BL571" s="16" t="s">
        <v>316</v>
      </c>
      <c r="BM571" s="16" t="s">
        <v>975</v>
      </c>
    </row>
    <row r="572" spans="2:65" s="1" customFormat="1" ht="30" x14ac:dyDescent="0.15">
      <c r="B572" s="33"/>
      <c r="C572" s="34"/>
      <c r="D572" s="187" t="s">
        <v>383</v>
      </c>
      <c r="E572" s="34"/>
      <c r="F572" s="208" t="s">
        <v>976</v>
      </c>
      <c r="G572" s="34"/>
      <c r="H572" s="34"/>
      <c r="I572" s="111"/>
      <c r="J572" s="34"/>
      <c r="K572" s="34"/>
      <c r="L572" s="37"/>
      <c r="M572" s="209"/>
      <c r="N572" s="59"/>
      <c r="O572" s="59"/>
      <c r="P572" s="59"/>
      <c r="Q572" s="59"/>
      <c r="R572" s="59"/>
      <c r="S572" s="59"/>
      <c r="T572" s="60"/>
      <c r="AT572" s="16" t="s">
        <v>383</v>
      </c>
      <c r="AU572" s="16" t="s">
        <v>77</v>
      </c>
    </row>
    <row r="573" spans="2:65" s="11" customFormat="1" ht="11" x14ac:dyDescent="0.15">
      <c r="B573" s="185"/>
      <c r="C573" s="186"/>
      <c r="D573" s="187" t="s">
        <v>356</v>
      </c>
      <c r="E573" s="188" t="s">
        <v>1</v>
      </c>
      <c r="F573" s="189" t="s">
        <v>977</v>
      </c>
      <c r="G573" s="186"/>
      <c r="H573" s="190">
        <v>76.92</v>
      </c>
      <c r="I573" s="191"/>
      <c r="J573" s="186"/>
      <c r="K573" s="186"/>
      <c r="L573" s="192"/>
      <c r="M573" s="193"/>
      <c r="N573" s="194"/>
      <c r="O573" s="194"/>
      <c r="P573" s="194"/>
      <c r="Q573" s="194"/>
      <c r="R573" s="194"/>
      <c r="S573" s="194"/>
      <c r="T573" s="195"/>
      <c r="AT573" s="196" t="s">
        <v>356</v>
      </c>
      <c r="AU573" s="196" t="s">
        <v>77</v>
      </c>
      <c r="AV573" s="11" t="s">
        <v>79</v>
      </c>
      <c r="AW573" s="11" t="s">
        <v>33</v>
      </c>
      <c r="AX573" s="11" t="s">
        <v>70</v>
      </c>
      <c r="AY573" s="196" t="s">
        <v>287</v>
      </c>
    </row>
    <row r="574" spans="2:65" s="11" customFormat="1" ht="11" x14ac:dyDescent="0.15">
      <c r="B574" s="185"/>
      <c r="C574" s="186"/>
      <c r="D574" s="187" t="s">
        <v>356</v>
      </c>
      <c r="E574" s="188" t="s">
        <v>1</v>
      </c>
      <c r="F574" s="189" t="s">
        <v>978</v>
      </c>
      <c r="G574" s="186"/>
      <c r="H574" s="190">
        <v>26.03</v>
      </c>
      <c r="I574" s="191"/>
      <c r="J574" s="186"/>
      <c r="K574" s="186"/>
      <c r="L574" s="192"/>
      <c r="M574" s="193"/>
      <c r="N574" s="194"/>
      <c r="O574" s="194"/>
      <c r="P574" s="194"/>
      <c r="Q574" s="194"/>
      <c r="R574" s="194"/>
      <c r="S574" s="194"/>
      <c r="T574" s="195"/>
      <c r="AT574" s="196" t="s">
        <v>356</v>
      </c>
      <c r="AU574" s="196" t="s">
        <v>77</v>
      </c>
      <c r="AV574" s="11" t="s">
        <v>79</v>
      </c>
      <c r="AW574" s="11" t="s">
        <v>33</v>
      </c>
      <c r="AX574" s="11" t="s">
        <v>70</v>
      </c>
      <c r="AY574" s="196" t="s">
        <v>287</v>
      </c>
    </row>
    <row r="575" spans="2:65" s="11" customFormat="1" ht="11" x14ac:dyDescent="0.15">
      <c r="B575" s="185"/>
      <c r="C575" s="186"/>
      <c r="D575" s="187" t="s">
        <v>356</v>
      </c>
      <c r="E575" s="188" t="s">
        <v>1</v>
      </c>
      <c r="F575" s="189" t="s">
        <v>979</v>
      </c>
      <c r="G575" s="186"/>
      <c r="H575" s="190">
        <v>108.24</v>
      </c>
      <c r="I575" s="191"/>
      <c r="J575" s="186"/>
      <c r="K575" s="186"/>
      <c r="L575" s="192"/>
      <c r="M575" s="193"/>
      <c r="N575" s="194"/>
      <c r="O575" s="194"/>
      <c r="P575" s="194"/>
      <c r="Q575" s="194"/>
      <c r="R575" s="194"/>
      <c r="S575" s="194"/>
      <c r="T575" s="195"/>
      <c r="AT575" s="196" t="s">
        <v>356</v>
      </c>
      <c r="AU575" s="196" t="s">
        <v>77</v>
      </c>
      <c r="AV575" s="11" t="s">
        <v>79</v>
      </c>
      <c r="AW575" s="11" t="s">
        <v>33</v>
      </c>
      <c r="AX575" s="11" t="s">
        <v>70</v>
      </c>
      <c r="AY575" s="196" t="s">
        <v>287</v>
      </c>
    </row>
    <row r="576" spans="2:65" s="11" customFormat="1" ht="11" x14ac:dyDescent="0.15">
      <c r="B576" s="185"/>
      <c r="C576" s="186"/>
      <c r="D576" s="187" t="s">
        <v>356</v>
      </c>
      <c r="E576" s="188" t="s">
        <v>1</v>
      </c>
      <c r="F576" s="189" t="s">
        <v>980</v>
      </c>
      <c r="G576" s="186"/>
      <c r="H576" s="190">
        <v>2.36</v>
      </c>
      <c r="I576" s="191"/>
      <c r="J576" s="186"/>
      <c r="K576" s="186"/>
      <c r="L576" s="192"/>
      <c r="M576" s="193"/>
      <c r="N576" s="194"/>
      <c r="O576" s="194"/>
      <c r="P576" s="194"/>
      <c r="Q576" s="194"/>
      <c r="R576" s="194"/>
      <c r="S576" s="194"/>
      <c r="T576" s="195"/>
      <c r="AT576" s="196" t="s">
        <v>356</v>
      </c>
      <c r="AU576" s="196" t="s">
        <v>77</v>
      </c>
      <c r="AV576" s="11" t="s">
        <v>79</v>
      </c>
      <c r="AW576" s="11" t="s">
        <v>33</v>
      </c>
      <c r="AX576" s="11" t="s">
        <v>70</v>
      </c>
      <c r="AY576" s="196" t="s">
        <v>287</v>
      </c>
    </row>
    <row r="577" spans="2:65" s="13" customFormat="1" ht="11" x14ac:dyDescent="0.15">
      <c r="B577" s="210"/>
      <c r="C577" s="211"/>
      <c r="D577" s="187" t="s">
        <v>356</v>
      </c>
      <c r="E577" s="212" t="s">
        <v>1</v>
      </c>
      <c r="F577" s="213" t="s">
        <v>390</v>
      </c>
      <c r="G577" s="211"/>
      <c r="H577" s="212" t="s">
        <v>1</v>
      </c>
      <c r="I577" s="214"/>
      <c r="J577" s="211"/>
      <c r="K577" s="211"/>
      <c r="L577" s="215"/>
      <c r="M577" s="216"/>
      <c r="N577" s="217"/>
      <c r="O577" s="217"/>
      <c r="P577" s="217"/>
      <c r="Q577" s="217"/>
      <c r="R577" s="217"/>
      <c r="S577" s="217"/>
      <c r="T577" s="218"/>
      <c r="AT577" s="219" t="s">
        <v>356</v>
      </c>
      <c r="AU577" s="219" t="s">
        <v>77</v>
      </c>
      <c r="AV577" s="13" t="s">
        <v>77</v>
      </c>
      <c r="AW577" s="13" t="s">
        <v>33</v>
      </c>
      <c r="AX577" s="13" t="s">
        <v>70</v>
      </c>
      <c r="AY577" s="219" t="s">
        <v>287</v>
      </c>
    </row>
    <row r="578" spans="2:65" s="13" customFormat="1" ht="22" x14ac:dyDescent="0.15">
      <c r="B578" s="210"/>
      <c r="C578" s="211"/>
      <c r="D578" s="187" t="s">
        <v>356</v>
      </c>
      <c r="E578" s="212" t="s">
        <v>1</v>
      </c>
      <c r="F578" s="213" t="s">
        <v>981</v>
      </c>
      <c r="G578" s="211"/>
      <c r="H578" s="212" t="s">
        <v>1</v>
      </c>
      <c r="I578" s="214"/>
      <c r="J578" s="211"/>
      <c r="K578" s="211"/>
      <c r="L578" s="215"/>
      <c r="M578" s="216"/>
      <c r="N578" s="217"/>
      <c r="O578" s="217"/>
      <c r="P578" s="217"/>
      <c r="Q578" s="217"/>
      <c r="R578" s="217"/>
      <c r="S578" s="217"/>
      <c r="T578" s="218"/>
      <c r="AT578" s="219" t="s">
        <v>356</v>
      </c>
      <c r="AU578" s="219" t="s">
        <v>77</v>
      </c>
      <c r="AV578" s="13" t="s">
        <v>77</v>
      </c>
      <c r="AW578" s="13" t="s">
        <v>33</v>
      </c>
      <c r="AX578" s="13" t="s">
        <v>70</v>
      </c>
      <c r="AY578" s="219" t="s">
        <v>287</v>
      </c>
    </row>
    <row r="579" spans="2:65" s="13" customFormat="1" ht="11" x14ac:dyDescent="0.15">
      <c r="B579" s="210"/>
      <c r="C579" s="211"/>
      <c r="D579" s="187" t="s">
        <v>356</v>
      </c>
      <c r="E579" s="212" t="s">
        <v>1</v>
      </c>
      <c r="F579" s="213" t="s">
        <v>982</v>
      </c>
      <c r="G579" s="211"/>
      <c r="H579" s="212" t="s">
        <v>1</v>
      </c>
      <c r="I579" s="214"/>
      <c r="J579" s="211"/>
      <c r="K579" s="211"/>
      <c r="L579" s="215"/>
      <c r="M579" s="216"/>
      <c r="N579" s="217"/>
      <c r="O579" s="217"/>
      <c r="P579" s="217"/>
      <c r="Q579" s="217"/>
      <c r="R579" s="217"/>
      <c r="S579" s="217"/>
      <c r="T579" s="218"/>
      <c r="AT579" s="219" t="s">
        <v>356</v>
      </c>
      <c r="AU579" s="219" t="s">
        <v>77</v>
      </c>
      <c r="AV579" s="13" t="s">
        <v>77</v>
      </c>
      <c r="AW579" s="13" t="s">
        <v>33</v>
      </c>
      <c r="AX579" s="13" t="s">
        <v>70</v>
      </c>
      <c r="AY579" s="219" t="s">
        <v>287</v>
      </c>
    </row>
    <row r="580" spans="2:65" s="13" customFormat="1" ht="11" x14ac:dyDescent="0.15">
      <c r="B580" s="210"/>
      <c r="C580" s="211"/>
      <c r="D580" s="187" t="s">
        <v>356</v>
      </c>
      <c r="E580" s="212" t="s">
        <v>1</v>
      </c>
      <c r="F580" s="213" t="s">
        <v>983</v>
      </c>
      <c r="G580" s="211"/>
      <c r="H580" s="212" t="s">
        <v>1</v>
      </c>
      <c r="I580" s="214"/>
      <c r="J580" s="211"/>
      <c r="K580" s="211"/>
      <c r="L580" s="215"/>
      <c r="M580" s="216"/>
      <c r="N580" s="217"/>
      <c r="O580" s="217"/>
      <c r="P580" s="217"/>
      <c r="Q580" s="217"/>
      <c r="R580" s="217"/>
      <c r="S580" s="217"/>
      <c r="T580" s="218"/>
      <c r="AT580" s="219" t="s">
        <v>356</v>
      </c>
      <c r="AU580" s="219" t="s">
        <v>77</v>
      </c>
      <c r="AV580" s="13" t="s">
        <v>77</v>
      </c>
      <c r="AW580" s="13" t="s">
        <v>33</v>
      </c>
      <c r="AX580" s="13" t="s">
        <v>70</v>
      </c>
      <c r="AY580" s="219" t="s">
        <v>287</v>
      </c>
    </row>
    <row r="581" spans="2:65" s="13" customFormat="1" ht="11" x14ac:dyDescent="0.15">
      <c r="B581" s="210"/>
      <c r="C581" s="211"/>
      <c r="D581" s="187" t="s">
        <v>356</v>
      </c>
      <c r="E581" s="212" t="s">
        <v>1</v>
      </c>
      <c r="F581" s="213" t="s">
        <v>393</v>
      </c>
      <c r="G581" s="211"/>
      <c r="H581" s="212" t="s">
        <v>1</v>
      </c>
      <c r="I581" s="214"/>
      <c r="J581" s="211"/>
      <c r="K581" s="211"/>
      <c r="L581" s="215"/>
      <c r="M581" s="216"/>
      <c r="N581" s="217"/>
      <c r="O581" s="217"/>
      <c r="P581" s="217"/>
      <c r="Q581" s="217"/>
      <c r="R581" s="217"/>
      <c r="S581" s="217"/>
      <c r="T581" s="218"/>
      <c r="AT581" s="219" t="s">
        <v>356</v>
      </c>
      <c r="AU581" s="219" t="s">
        <v>77</v>
      </c>
      <c r="AV581" s="13" t="s">
        <v>77</v>
      </c>
      <c r="AW581" s="13" t="s">
        <v>33</v>
      </c>
      <c r="AX581" s="13" t="s">
        <v>70</v>
      </c>
      <c r="AY581" s="219" t="s">
        <v>287</v>
      </c>
    </row>
    <row r="582" spans="2:65" s="11" customFormat="1" ht="11" x14ac:dyDescent="0.15">
      <c r="B582" s="185"/>
      <c r="C582" s="186"/>
      <c r="D582" s="187" t="s">
        <v>356</v>
      </c>
      <c r="E582" s="188" t="s">
        <v>1</v>
      </c>
      <c r="F582" s="189" t="s">
        <v>984</v>
      </c>
      <c r="G582" s="186"/>
      <c r="H582" s="190">
        <v>247.67</v>
      </c>
      <c r="I582" s="191"/>
      <c r="J582" s="186"/>
      <c r="K582" s="186"/>
      <c r="L582" s="192"/>
      <c r="M582" s="193"/>
      <c r="N582" s="194"/>
      <c r="O582" s="194"/>
      <c r="P582" s="194"/>
      <c r="Q582" s="194"/>
      <c r="R582" s="194"/>
      <c r="S582" s="194"/>
      <c r="T582" s="195"/>
      <c r="AT582" s="196" t="s">
        <v>356</v>
      </c>
      <c r="AU582" s="196" t="s">
        <v>77</v>
      </c>
      <c r="AV582" s="11" t="s">
        <v>79</v>
      </c>
      <c r="AW582" s="11" t="s">
        <v>33</v>
      </c>
      <c r="AX582" s="11" t="s">
        <v>70</v>
      </c>
      <c r="AY582" s="196" t="s">
        <v>287</v>
      </c>
    </row>
    <row r="583" spans="2:65" s="12" customFormat="1" ht="11" x14ac:dyDescent="0.15">
      <c r="B583" s="197"/>
      <c r="C583" s="198"/>
      <c r="D583" s="187" t="s">
        <v>356</v>
      </c>
      <c r="E583" s="199" t="s">
        <v>1</v>
      </c>
      <c r="F583" s="200" t="s">
        <v>359</v>
      </c>
      <c r="G583" s="198"/>
      <c r="H583" s="201">
        <v>461.22</v>
      </c>
      <c r="I583" s="202"/>
      <c r="J583" s="198"/>
      <c r="K583" s="198"/>
      <c r="L583" s="203"/>
      <c r="M583" s="204"/>
      <c r="N583" s="205"/>
      <c r="O583" s="205"/>
      <c r="P583" s="205"/>
      <c r="Q583" s="205"/>
      <c r="R583" s="205"/>
      <c r="S583" s="205"/>
      <c r="T583" s="206"/>
      <c r="AT583" s="207" t="s">
        <v>356</v>
      </c>
      <c r="AU583" s="207" t="s">
        <v>77</v>
      </c>
      <c r="AV583" s="12" t="s">
        <v>99</v>
      </c>
      <c r="AW583" s="12" t="s">
        <v>33</v>
      </c>
      <c r="AX583" s="12" t="s">
        <v>77</v>
      </c>
      <c r="AY583" s="207" t="s">
        <v>287</v>
      </c>
    </row>
    <row r="584" spans="2:65" s="1" customFormat="1" ht="22.5" customHeight="1" x14ac:dyDescent="0.15">
      <c r="B584" s="33"/>
      <c r="C584" s="174" t="s">
        <v>985</v>
      </c>
      <c r="D584" s="174" t="s">
        <v>288</v>
      </c>
      <c r="E584" s="175" t="s">
        <v>986</v>
      </c>
      <c r="F584" s="176" t="s">
        <v>987</v>
      </c>
      <c r="G584" s="177" t="s">
        <v>291</v>
      </c>
      <c r="H584" s="178">
        <v>279.73</v>
      </c>
      <c r="I584" s="179"/>
      <c r="J584" s="178">
        <f>ROUND(I584*H584,2)</f>
        <v>0</v>
      </c>
      <c r="K584" s="176" t="s">
        <v>1</v>
      </c>
      <c r="L584" s="37"/>
      <c r="M584" s="180" t="s">
        <v>1</v>
      </c>
      <c r="N584" s="181" t="s">
        <v>41</v>
      </c>
      <c r="O584" s="59"/>
      <c r="P584" s="182">
        <f>O584*H584</f>
        <v>0</v>
      </c>
      <c r="Q584" s="182">
        <v>0</v>
      </c>
      <c r="R584" s="182">
        <f>Q584*H584</f>
        <v>0</v>
      </c>
      <c r="S584" s="182">
        <v>0</v>
      </c>
      <c r="T584" s="183">
        <f>S584*H584</f>
        <v>0</v>
      </c>
      <c r="AR584" s="16" t="s">
        <v>316</v>
      </c>
      <c r="AT584" s="16" t="s">
        <v>288</v>
      </c>
      <c r="AU584" s="16" t="s">
        <v>77</v>
      </c>
      <c r="AY584" s="16" t="s">
        <v>287</v>
      </c>
      <c r="BE584" s="184">
        <f>IF(N584="základní",J584,0)</f>
        <v>0</v>
      </c>
      <c r="BF584" s="184">
        <f>IF(N584="snížená",J584,0)</f>
        <v>0</v>
      </c>
      <c r="BG584" s="184">
        <f>IF(N584="zákl. přenesená",J584,0)</f>
        <v>0</v>
      </c>
      <c r="BH584" s="184">
        <f>IF(N584="sníž. přenesená",J584,0)</f>
        <v>0</v>
      </c>
      <c r="BI584" s="184">
        <f>IF(N584="nulová",J584,0)</f>
        <v>0</v>
      </c>
      <c r="BJ584" s="16" t="s">
        <v>77</v>
      </c>
      <c r="BK584" s="184">
        <f>ROUND(I584*H584,2)</f>
        <v>0</v>
      </c>
      <c r="BL584" s="16" t="s">
        <v>316</v>
      </c>
      <c r="BM584" s="16" t="s">
        <v>988</v>
      </c>
    </row>
    <row r="585" spans="2:65" s="11" customFormat="1" ht="11" x14ac:dyDescent="0.15">
      <c r="B585" s="185"/>
      <c r="C585" s="186"/>
      <c r="D585" s="187" t="s">
        <v>356</v>
      </c>
      <c r="E585" s="188" t="s">
        <v>1</v>
      </c>
      <c r="F585" s="189" t="s">
        <v>989</v>
      </c>
      <c r="G585" s="186"/>
      <c r="H585" s="190">
        <v>259.64</v>
      </c>
      <c r="I585" s="191"/>
      <c r="J585" s="186"/>
      <c r="K585" s="186"/>
      <c r="L585" s="192"/>
      <c r="M585" s="193"/>
      <c r="N585" s="194"/>
      <c r="O585" s="194"/>
      <c r="P585" s="194"/>
      <c r="Q585" s="194"/>
      <c r="R585" s="194"/>
      <c r="S585" s="194"/>
      <c r="T585" s="195"/>
      <c r="AT585" s="196" t="s">
        <v>356</v>
      </c>
      <c r="AU585" s="196" t="s">
        <v>77</v>
      </c>
      <c r="AV585" s="11" t="s">
        <v>79</v>
      </c>
      <c r="AW585" s="11" t="s">
        <v>33</v>
      </c>
      <c r="AX585" s="11" t="s">
        <v>70</v>
      </c>
      <c r="AY585" s="196" t="s">
        <v>287</v>
      </c>
    </row>
    <row r="586" spans="2:65" s="11" customFormat="1" ht="11" x14ac:dyDescent="0.15">
      <c r="B586" s="185"/>
      <c r="C586" s="186"/>
      <c r="D586" s="187" t="s">
        <v>356</v>
      </c>
      <c r="E586" s="188" t="s">
        <v>1</v>
      </c>
      <c r="F586" s="189" t="s">
        <v>990</v>
      </c>
      <c r="G586" s="186"/>
      <c r="H586" s="190">
        <v>4.05</v>
      </c>
      <c r="I586" s="191"/>
      <c r="J586" s="186"/>
      <c r="K586" s="186"/>
      <c r="L586" s="192"/>
      <c r="M586" s="193"/>
      <c r="N586" s="194"/>
      <c r="O586" s="194"/>
      <c r="P586" s="194"/>
      <c r="Q586" s="194"/>
      <c r="R586" s="194"/>
      <c r="S586" s="194"/>
      <c r="T586" s="195"/>
      <c r="AT586" s="196" t="s">
        <v>356</v>
      </c>
      <c r="AU586" s="196" t="s">
        <v>77</v>
      </c>
      <c r="AV586" s="11" t="s">
        <v>79</v>
      </c>
      <c r="AW586" s="11" t="s">
        <v>33</v>
      </c>
      <c r="AX586" s="11" t="s">
        <v>70</v>
      </c>
      <c r="AY586" s="196" t="s">
        <v>287</v>
      </c>
    </row>
    <row r="587" spans="2:65" s="11" customFormat="1" ht="11" x14ac:dyDescent="0.15">
      <c r="B587" s="185"/>
      <c r="C587" s="186"/>
      <c r="D587" s="187" t="s">
        <v>356</v>
      </c>
      <c r="E587" s="188" t="s">
        <v>1</v>
      </c>
      <c r="F587" s="189" t="s">
        <v>991</v>
      </c>
      <c r="G587" s="186"/>
      <c r="H587" s="190">
        <v>16.04</v>
      </c>
      <c r="I587" s="191"/>
      <c r="J587" s="186"/>
      <c r="K587" s="186"/>
      <c r="L587" s="192"/>
      <c r="M587" s="193"/>
      <c r="N587" s="194"/>
      <c r="O587" s="194"/>
      <c r="P587" s="194"/>
      <c r="Q587" s="194"/>
      <c r="R587" s="194"/>
      <c r="S587" s="194"/>
      <c r="T587" s="195"/>
      <c r="AT587" s="196" t="s">
        <v>356</v>
      </c>
      <c r="AU587" s="196" t="s">
        <v>77</v>
      </c>
      <c r="AV587" s="11" t="s">
        <v>79</v>
      </c>
      <c r="AW587" s="11" t="s">
        <v>33</v>
      </c>
      <c r="AX587" s="11" t="s">
        <v>70</v>
      </c>
      <c r="AY587" s="196" t="s">
        <v>287</v>
      </c>
    </row>
    <row r="588" spans="2:65" s="12" customFormat="1" ht="11" x14ac:dyDescent="0.15">
      <c r="B588" s="197"/>
      <c r="C588" s="198"/>
      <c r="D588" s="187" t="s">
        <v>356</v>
      </c>
      <c r="E588" s="199" t="s">
        <v>1</v>
      </c>
      <c r="F588" s="200" t="s">
        <v>359</v>
      </c>
      <c r="G588" s="198"/>
      <c r="H588" s="201">
        <v>279.73</v>
      </c>
      <c r="I588" s="202"/>
      <c r="J588" s="198"/>
      <c r="K588" s="198"/>
      <c r="L588" s="203"/>
      <c r="M588" s="204"/>
      <c r="N588" s="205"/>
      <c r="O588" s="205"/>
      <c r="P588" s="205"/>
      <c r="Q588" s="205"/>
      <c r="R588" s="205"/>
      <c r="S588" s="205"/>
      <c r="T588" s="206"/>
      <c r="AT588" s="207" t="s">
        <v>356</v>
      </c>
      <c r="AU588" s="207" t="s">
        <v>77</v>
      </c>
      <c r="AV588" s="12" t="s">
        <v>99</v>
      </c>
      <c r="AW588" s="12" t="s">
        <v>33</v>
      </c>
      <c r="AX588" s="12" t="s">
        <v>77</v>
      </c>
      <c r="AY588" s="207" t="s">
        <v>287</v>
      </c>
    </row>
    <row r="589" spans="2:65" s="1" customFormat="1" ht="16.5" customHeight="1" x14ac:dyDescent="0.15">
      <c r="B589" s="33"/>
      <c r="C589" s="174" t="s">
        <v>621</v>
      </c>
      <c r="D589" s="174" t="s">
        <v>288</v>
      </c>
      <c r="E589" s="175" t="s">
        <v>992</v>
      </c>
      <c r="F589" s="176" t="s">
        <v>993</v>
      </c>
      <c r="G589" s="177" t="s">
        <v>291</v>
      </c>
      <c r="H589" s="178">
        <v>259.64</v>
      </c>
      <c r="I589" s="179"/>
      <c r="J589" s="178">
        <f>ROUND(I589*H589,2)</f>
        <v>0</v>
      </c>
      <c r="K589" s="176" t="s">
        <v>1</v>
      </c>
      <c r="L589" s="37"/>
      <c r="M589" s="180" t="s">
        <v>1</v>
      </c>
      <c r="N589" s="181" t="s">
        <v>41</v>
      </c>
      <c r="O589" s="59"/>
      <c r="P589" s="182">
        <f>O589*H589</f>
        <v>0</v>
      </c>
      <c r="Q589" s="182">
        <v>0</v>
      </c>
      <c r="R589" s="182">
        <f>Q589*H589</f>
        <v>0</v>
      </c>
      <c r="S589" s="182">
        <v>0</v>
      </c>
      <c r="T589" s="183">
        <f>S589*H589</f>
        <v>0</v>
      </c>
      <c r="AR589" s="16" t="s">
        <v>316</v>
      </c>
      <c r="AT589" s="16" t="s">
        <v>288</v>
      </c>
      <c r="AU589" s="16" t="s">
        <v>77</v>
      </c>
      <c r="AY589" s="16" t="s">
        <v>287</v>
      </c>
      <c r="BE589" s="184">
        <f>IF(N589="základní",J589,0)</f>
        <v>0</v>
      </c>
      <c r="BF589" s="184">
        <f>IF(N589="snížená",J589,0)</f>
        <v>0</v>
      </c>
      <c r="BG589" s="184">
        <f>IF(N589="zákl. přenesená",J589,0)</f>
        <v>0</v>
      </c>
      <c r="BH589" s="184">
        <f>IF(N589="sníž. přenesená",J589,0)</f>
        <v>0</v>
      </c>
      <c r="BI589" s="184">
        <f>IF(N589="nulová",J589,0)</f>
        <v>0</v>
      </c>
      <c r="BJ589" s="16" t="s">
        <v>77</v>
      </c>
      <c r="BK589" s="184">
        <f>ROUND(I589*H589,2)</f>
        <v>0</v>
      </c>
      <c r="BL589" s="16" t="s">
        <v>316</v>
      </c>
      <c r="BM589" s="16" t="s">
        <v>994</v>
      </c>
    </row>
    <row r="590" spans="2:65" s="11" customFormat="1" ht="11" x14ac:dyDescent="0.15">
      <c r="B590" s="185"/>
      <c r="C590" s="186"/>
      <c r="D590" s="187" t="s">
        <v>356</v>
      </c>
      <c r="E590" s="188" t="s">
        <v>1</v>
      </c>
      <c r="F590" s="189" t="s">
        <v>995</v>
      </c>
      <c r="G590" s="186"/>
      <c r="H590" s="190">
        <v>259.64</v>
      </c>
      <c r="I590" s="191"/>
      <c r="J590" s="186"/>
      <c r="K590" s="186"/>
      <c r="L590" s="192"/>
      <c r="M590" s="193"/>
      <c r="N590" s="194"/>
      <c r="O590" s="194"/>
      <c r="P590" s="194"/>
      <c r="Q590" s="194"/>
      <c r="R590" s="194"/>
      <c r="S590" s="194"/>
      <c r="T590" s="195"/>
      <c r="AT590" s="196" t="s">
        <v>356</v>
      </c>
      <c r="AU590" s="196" t="s">
        <v>77</v>
      </c>
      <c r="AV590" s="11" t="s">
        <v>79</v>
      </c>
      <c r="AW590" s="11" t="s">
        <v>33</v>
      </c>
      <c r="AX590" s="11" t="s">
        <v>70</v>
      </c>
      <c r="AY590" s="196" t="s">
        <v>287</v>
      </c>
    </row>
    <row r="591" spans="2:65" s="12" customFormat="1" ht="11" x14ac:dyDescent="0.15">
      <c r="B591" s="197"/>
      <c r="C591" s="198"/>
      <c r="D591" s="187" t="s">
        <v>356</v>
      </c>
      <c r="E591" s="199" t="s">
        <v>1</v>
      </c>
      <c r="F591" s="200" t="s">
        <v>359</v>
      </c>
      <c r="G591" s="198"/>
      <c r="H591" s="201">
        <v>259.64</v>
      </c>
      <c r="I591" s="202"/>
      <c r="J591" s="198"/>
      <c r="K591" s="198"/>
      <c r="L591" s="203"/>
      <c r="M591" s="204"/>
      <c r="N591" s="205"/>
      <c r="O591" s="205"/>
      <c r="P591" s="205"/>
      <c r="Q591" s="205"/>
      <c r="R591" s="205"/>
      <c r="S591" s="205"/>
      <c r="T591" s="206"/>
      <c r="AT591" s="207" t="s">
        <v>356</v>
      </c>
      <c r="AU591" s="207" t="s">
        <v>77</v>
      </c>
      <c r="AV591" s="12" t="s">
        <v>99</v>
      </c>
      <c r="AW591" s="12" t="s">
        <v>33</v>
      </c>
      <c r="AX591" s="12" t="s">
        <v>77</v>
      </c>
      <c r="AY591" s="207" t="s">
        <v>287</v>
      </c>
    </row>
    <row r="592" spans="2:65" s="1" customFormat="1" ht="16.5" customHeight="1" x14ac:dyDescent="0.15">
      <c r="B592" s="33"/>
      <c r="C592" s="174" t="s">
        <v>996</v>
      </c>
      <c r="D592" s="174" t="s">
        <v>288</v>
      </c>
      <c r="E592" s="175" t="s">
        <v>997</v>
      </c>
      <c r="F592" s="176" t="s">
        <v>998</v>
      </c>
      <c r="G592" s="177" t="s">
        <v>291</v>
      </c>
      <c r="H592" s="178">
        <v>13.26</v>
      </c>
      <c r="I592" s="179"/>
      <c r="J592" s="178">
        <f>ROUND(I592*H592,2)</f>
        <v>0</v>
      </c>
      <c r="K592" s="176" t="s">
        <v>1</v>
      </c>
      <c r="L592" s="37"/>
      <c r="M592" s="180" t="s">
        <v>1</v>
      </c>
      <c r="N592" s="181" t="s">
        <v>41</v>
      </c>
      <c r="O592" s="59"/>
      <c r="P592" s="182">
        <f>O592*H592</f>
        <v>0</v>
      </c>
      <c r="Q592" s="182">
        <v>0</v>
      </c>
      <c r="R592" s="182">
        <f>Q592*H592</f>
        <v>0</v>
      </c>
      <c r="S592" s="182">
        <v>0</v>
      </c>
      <c r="T592" s="183">
        <f>S592*H592</f>
        <v>0</v>
      </c>
      <c r="AR592" s="16" t="s">
        <v>316</v>
      </c>
      <c r="AT592" s="16" t="s">
        <v>288</v>
      </c>
      <c r="AU592" s="16" t="s">
        <v>77</v>
      </c>
      <c r="AY592" s="16" t="s">
        <v>287</v>
      </c>
      <c r="BE592" s="184">
        <f>IF(N592="základní",J592,0)</f>
        <v>0</v>
      </c>
      <c r="BF592" s="184">
        <f>IF(N592="snížená",J592,0)</f>
        <v>0</v>
      </c>
      <c r="BG592" s="184">
        <f>IF(N592="zákl. přenesená",J592,0)</f>
        <v>0</v>
      </c>
      <c r="BH592" s="184">
        <f>IF(N592="sníž. přenesená",J592,0)</f>
        <v>0</v>
      </c>
      <c r="BI592" s="184">
        <f>IF(N592="nulová",J592,0)</f>
        <v>0</v>
      </c>
      <c r="BJ592" s="16" t="s">
        <v>77</v>
      </c>
      <c r="BK592" s="184">
        <f>ROUND(I592*H592,2)</f>
        <v>0</v>
      </c>
      <c r="BL592" s="16" t="s">
        <v>316</v>
      </c>
      <c r="BM592" s="16" t="s">
        <v>999</v>
      </c>
    </row>
    <row r="593" spans="2:65" s="11" customFormat="1" ht="11" x14ac:dyDescent="0.15">
      <c r="B593" s="185"/>
      <c r="C593" s="186"/>
      <c r="D593" s="187" t="s">
        <v>356</v>
      </c>
      <c r="E593" s="188" t="s">
        <v>1</v>
      </c>
      <c r="F593" s="189" t="s">
        <v>1000</v>
      </c>
      <c r="G593" s="186"/>
      <c r="H593" s="190">
        <v>4.05</v>
      </c>
      <c r="I593" s="191"/>
      <c r="J593" s="186"/>
      <c r="K593" s="186"/>
      <c r="L593" s="192"/>
      <c r="M593" s="193"/>
      <c r="N593" s="194"/>
      <c r="O593" s="194"/>
      <c r="P593" s="194"/>
      <c r="Q593" s="194"/>
      <c r="R593" s="194"/>
      <c r="S593" s="194"/>
      <c r="T593" s="195"/>
      <c r="AT593" s="196" t="s">
        <v>356</v>
      </c>
      <c r="AU593" s="196" t="s">
        <v>77</v>
      </c>
      <c r="AV593" s="11" t="s">
        <v>79</v>
      </c>
      <c r="AW593" s="11" t="s">
        <v>33</v>
      </c>
      <c r="AX593" s="11" t="s">
        <v>70</v>
      </c>
      <c r="AY593" s="196" t="s">
        <v>287</v>
      </c>
    </row>
    <row r="594" spans="2:65" s="11" customFormat="1" ht="11" x14ac:dyDescent="0.15">
      <c r="B594" s="185"/>
      <c r="C594" s="186"/>
      <c r="D594" s="187" t="s">
        <v>356</v>
      </c>
      <c r="E594" s="188" t="s">
        <v>1</v>
      </c>
      <c r="F594" s="189" t="s">
        <v>1001</v>
      </c>
      <c r="G594" s="186"/>
      <c r="H594" s="190">
        <v>9.2100000000000009</v>
      </c>
      <c r="I594" s="191"/>
      <c r="J594" s="186"/>
      <c r="K594" s="186"/>
      <c r="L594" s="192"/>
      <c r="M594" s="193"/>
      <c r="N594" s="194"/>
      <c r="O594" s="194"/>
      <c r="P594" s="194"/>
      <c r="Q594" s="194"/>
      <c r="R594" s="194"/>
      <c r="S594" s="194"/>
      <c r="T594" s="195"/>
      <c r="AT594" s="196" t="s">
        <v>356</v>
      </c>
      <c r="AU594" s="196" t="s">
        <v>77</v>
      </c>
      <c r="AV594" s="11" t="s">
        <v>79</v>
      </c>
      <c r="AW594" s="11" t="s">
        <v>33</v>
      </c>
      <c r="AX594" s="11" t="s">
        <v>70</v>
      </c>
      <c r="AY594" s="196" t="s">
        <v>287</v>
      </c>
    </row>
    <row r="595" spans="2:65" s="12" customFormat="1" ht="11" x14ac:dyDescent="0.15">
      <c r="B595" s="197"/>
      <c r="C595" s="198"/>
      <c r="D595" s="187" t="s">
        <v>356</v>
      </c>
      <c r="E595" s="199" t="s">
        <v>1</v>
      </c>
      <c r="F595" s="200" t="s">
        <v>359</v>
      </c>
      <c r="G595" s="198"/>
      <c r="H595" s="201">
        <v>13.26</v>
      </c>
      <c r="I595" s="202"/>
      <c r="J595" s="198"/>
      <c r="K595" s="198"/>
      <c r="L595" s="203"/>
      <c r="M595" s="204"/>
      <c r="N595" s="205"/>
      <c r="O595" s="205"/>
      <c r="P595" s="205"/>
      <c r="Q595" s="205"/>
      <c r="R595" s="205"/>
      <c r="S595" s="205"/>
      <c r="T595" s="206"/>
      <c r="AT595" s="207" t="s">
        <v>356</v>
      </c>
      <c r="AU595" s="207" t="s">
        <v>77</v>
      </c>
      <c r="AV595" s="12" t="s">
        <v>99</v>
      </c>
      <c r="AW595" s="12" t="s">
        <v>33</v>
      </c>
      <c r="AX595" s="12" t="s">
        <v>77</v>
      </c>
      <c r="AY595" s="207" t="s">
        <v>287</v>
      </c>
    </row>
    <row r="596" spans="2:65" s="1" customFormat="1" ht="16.5" customHeight="1" x14ac:dyDescent="0.15">
      <c r="B596" s="33"/>
      <c r="C596" s="174" t="s">
        <v>630</v>
      </c>
      <c r="D596" s="174" t="s">
        <v>288</v>
      </c>
      <c r="E596" s="175" t="s">
        <v>1002</v>
      </c>
      <c r="F596" s="176" t="s">
        <v>1003</v>
      </c>
      <c r="G596" s="177" t="s">
        <v>291</v>
      </c>
      <c r="H596" s="178">
        <v>257.25</v>
      </c>
      <c r="I596" s="179"/>
      <c r="J596" s="178">
        <f>ROUND(I596*H596,2)</f>
        <v>0</v>
      </c>
      <c r="K596" s="176" t="s">
        <v>1</v>
      </c>
      <c r="L596" s="37"/>
      <c r="M596" s="180" t="s">
        <v>1</v>
      </c>
      <c r="N596" s="181" t="s">
        <v>41</v>
      </c>
      <c r="O596" s="59"/>
      <c r="P596" s="182">
        <f>O596*H596</f>
        <v>0</v>
      </c>
      <c r="Q596" s="182">
        <v>0</v>
      </c>
      <c r="R596" s="182">
        <f>Q596*H596</f>
        <v>0</v>
      </c>
      <c r="S596" s="182">
        <v>0</v>
      </c>
      <c r="T596" s="183">
        <f>S596*H596</f>
        <v>0</v>
      </c>
      <c r="AR596" s="16" t="s">
        <v>316</v>
      </c>
      <c r="AT596" s="16" t="s">
        <v>288</v>
      </c>
      <c r="AU596" s="16" t="s">
        <v>77</v>
      </c>
      <c r="AY596" s="16" t="s">
        <v>287</v>
      </c>
      <c r="BE596" s="184">
        <f>IF(N596="základní",J596,0)</f>
        <v>0</v>
      </c>
      <c r="BF596" s="184">
        <f>IF(N596="snížená",J596,0)</f>
        <v>0</v>
      </c>
      <c r="BG596" s="184">
        <f>IF(N596="zákl. přenesená",J596,0)</f>
        <v>0</v>
      </c>
      <c r="BH596" s="184">
        <f>IF(N596="sníž. přenesená",J596,0)</f>
        <v>0</v>
      </c>
      <c r="BI596" s="184">
        <f>IF(N596="nulová",J596,0)</f>
        <v>0</v>
      </c>
      <c r="BJ596" s="16" t="s">
        <v>77</v>
      </c>
      <c r="BK596" s="184">
        <f>ROUND(I596*H596,2)</f>
        <v>0</v>
      </c>
      <c r="BL596" s="16" t="s">
        <v>316</v>
      </c>
      <c r="BM596" s="16" t="s">
        <v>1004</v>
      </c>
    </row>
    <row r="597" spans="2:65" s="11" customFormat="1" ht="22" x14ac:dyDescent="0.15">
      <c r="B597" s="185"/>
      <c r="C597" s="186"/>
      <c r="D597" s="187" t="s">
        <v>356</v>
      </c>
      <c r="E597" s="188" t="s">
        <v>1</v>
      </c>
      <c r="F597" s="189" t="s">
        <v>1005</v>
      </c>
      <c r="G597" s="186"/>
      <c r="H597" s="190">
        <v>235.54</v>
      </c>
      <c r="I597" s="191"/>
      <c r="J597" s="186"/>
      <c r="K597" s="186"/>
      <c r="L597" s="192"/>
      <c r="M597" s="193"/>
      <c r="N597" s="194"/>
      <c r="O597" s="194"/>
      <c r="P597" s="194"/>
      <c r="Q597" s="194"/>
      <c r="R597" s="194"/>
      <c r="S597" s="194"/>
      <c r="T597" s="195"/>
      <c r="AT597" s="196" t="s">
        <v>356</v>
      </c>
      <c r="AU597" s="196" t="s">
        <v>77</v>
      </c>
      <c r="AV597" s="11" t="s">
        <v>79</v>
      </c>
      <c r="AW597" s="11" t="s">
        <v>33</v>
      </c>
      <c r="AX597" s="11" t="s">
        <v>70</v>
      </c>
      <c r="AY597" s="196" t="s">
        <v>287</v>
      </c>
    </row>
    <row r="598" spans="2:65" s="11" customFormat="1" ht="11" x14ac:dyDescent="0.15">
      <c r="B598" s="185"/>
      <c r="C598" s="186"/>
      <c r="D598" s="187" t="s">
        <v>356</v>
      </c>
      <c r="E598" s="188" t="s">
        <v>1</v>
      </c>
      <c r="F598" s="189" t="s">
        <v>1006</v>
      </c>
      <c r="G598" s="186"/>
      <c r="H598" s="190">
        <v>-19.940000000000001</v>
      </c>
      <c r="I598" s="191"/>
      <c r="J598" s="186"/>
      <c r="K598" s="186"/>
      <c r="L598" s="192"/>
      <c r="M598" s="193"/>
      <c r="N598" s="194"/>
      <c r="O598" s="194"/>
      <c r="P598" s="194"/>
      <c r="Q598" s="194"/>
      <c r="R598" s="194"/>
      <c r="S598" s="194"/>
      <c r="T598" s="195"/>
      <c r="AT598" s="196" t="s">
        <v>356</v>
      </c>
      <c r="AU598" s="196" t="s">
        <v>77</v>
      </c>
      <c r="AV598" s="11" t="s">
        <v>79</v>
      </c>
      <c r="AW598" s="11" t="s">
        <v>33</v>
      </c>
      <c r="AX598" s="11" t="s">
        <v>70</v>
      </c>
      <c r="AY598" s="196" t="s">
        <v>287</v>
      </c>
    </row>
    <row r="599" spans="2:65" s="11" customFormat="1" ht="11" x14ac:dyDescent="0.15">
      <c r="B599" s="185"/>
      <c r="C599" s="186"/>
      <c r="D599" s="187" t="s">
        <v>356</v>
      </c>
      <c r="E599" s="188" t="s">
        <v>1</v>
      </c>
      <c r="F599" s="189" t="s">
        <v>1007</v>
      </c>
      <c r="G599" s="186"/>
      <c r="H599" s="190">
        <v>36.270000000000003</v>
      </c>
      <c r="I599" s="191"/>
      <c r="J599" s="186"/>
      <c r="K599" s="186"/>
      <c r="L599" s="192"/>
      <c r="M599" s="193"/>
      <c r="N599" s="194"/>
      <c r="O599" s="194"/>
      <c r="P599" s="194"/>
      <c r="Q599" s="194"/>
      <c r="R599" s="194"/>
      <c r="S599" s="194"/>
      <c r="T599" s="195"/>
      <c r="AT599" s="196" t="s">
        <v>356</v>
      </c>
      <c r="AU599" s="196" t="s">
        <v>77</v>
      </c>
      <c r="AV599" s="11" t="s">
        <v>79</v>
      </c>
      <c r="AW599" s="11" t="s">
        <v>33</v>
      </c>
      <c r="AX599" s="11" t="s">
        <v>70</v>
      </c>
      <c r="AY599" s="196" t="s">
        <v>287</v>
      </c>
    </row>
    <row r="600" spans="2:65" s="11" customFormat="1" ht="11" x14ac:dyDescent="0.15">
      <c r="B600" s="185"/>
      <c r="C600" s="186"/>
      <c r="D600" s="187" t="s">
        <v>356</v>
      </c>
      <c r="E600" s="188" t="s">
        <v>1</v>
      </c>
      <c r="F600" s="189" t="s">
        <v>1008</v>
      </c>
      <c r="G600" s="186"/>
      <c r="H600" s="190">
        <v>5.38</v>
      </c>
      <c r="I600" s="191"/>
      <c r="J600" s="186"/>
      <c r="K600" s="186"/>
      <c r="L600" s="192"/>
      <c r="M600" s="193"/>
      <c r="N600" s="194"/>
      <c r="O600" s="194"/>
      <c r="P600" s="194"/>
      <c r="Q600" s="194"/>
      <c r="R600" s="194"/>
      <c r="S600" s="194"/>
      <c r="T600" s="195"/>
      <c r="AT600" s="196" t="s">
        <v>356</v>
      </c>
      <c r="AU600" s="196" t="s">
        <v>77</v>
      </c>
      <c r="AV600" s="11" t="s">
        <v>79</v>
      </c>
      <c r="AW600" s="11" t="s">
        <v>33</v>
      </c>
      <c r="AX600" s="11" t="s">
        <v>70</v>
      </c>
      <c r="AY600" s="196" t="s">
        <v>287</v>
      </c>
    </row>
    <row r="601" spans="2:65" s="12" customFormat="1" ht="11" x14ac:dyDescent="0.15">
      <c r="B601" s="197"/>
      <c r="C601" s="198"/>
      <c r="D601" s="187" t="s">
        <v>356</v>
      </c>
      <c r="E601" s="199" t="s">
        <v>1</v>
      </c>
      <c r="F601" s="200" t="s">
        <v>359</v>
      </c>
      <c r="G601" s="198"/>
      <c r="H601" s="201">
        <v>257.25</v>
      </c>
      <c r="I601" s="202"/>
      <c r="J601" s="198"/>
      <c r="K601" s="198"/>
      <c r="L601" s="203"/>
      <c r="M601" s="204"/>
      <c r="N601" s="205"/>
      <c r="O601" s="205"/>
      <c r="P601" s="205"/>
      <c r="Q601" s="205"/>
      <c r="R601" s="205"/>
      <c r="S601" s="205"/>
      <c r="T601" s="206"/>
      <c r="AT601" s="207" t="s">
        <v>356</v>
      </c>
      <c r="AU601" s="207" t="s">
        <v>77</v>
      </c>
      <c r="AV601" s="12" t="s">
        <v>99</v>
      </c>
      <c r="AW601" s="12" t="s">
        <v>33</v>
      </c>
      <c r="AX601" s="12" t="s">
        <v>77</v>
      </c>
      <c r="AY601" s="207" t="s">
        <v>287</v>
      </c>
    </row>
    <row r="602" spans="2:65" s="1" customFormat="1" ht="22.5" customHeight="1" x14ac:dyDescent="0.15">
      <c r="B602" s="33"/>
      <c r="C602" s="174" t="s">
        <v>1009</v>
      </c>
      <c r="D602" s="174" t="s">
        <v>288</v>
      </c>
      <c r="E602" s="175" t="s">
        <v>1010</v>
      </c>
      <c r="F602" s="176" t="s">
        <v>1011</v>
      </c>
      <c r="G602" s="177" t="s">
        <v>308</v>
      </c>
      <c r="H602" s="178">
        <v>18.600000000000001</v>
      </c>
      <c r="I602" s="179"/>
      <c r="J602" s="178">
        <f>ROUND(I602*H602,2)</f>
        <v>0</v>
      </c>
      <c r="K602" s="176" t="s">
        <v>1</v>
      </c>
      <c r="L602" s="37"/>
      <c r="M602" s="180" t="s">
        <v>1</v>
      </c>
      <c r="N602" s="181" t="s">
        <v>41</v>
      </c>
      <c r="O602" s="59"/>
      <c r="P602" s="182">
        <f>O602*H602</f>
        <v>0</v>
      </c>
      <c r="Q602" s="182">
        <v>0</v>
      </c>
      <c r="R602" s="182">
        <f>Q602*H602</f>
        <v>0</v>
      </c>
      <c r="S602" s="182">
        <v>0</v>
      </c>
      <c r="T602" s="183">
        <f>S602*H602</f>
        <v>0</v>
      </c>
      <c r="AR602" s="16" t="s">
        <v>316</v>
      </c>
      <c r="AT602" s="16" t="s">
        <v>288</v>
      </c>
      <c r="AU602" s="16" t="s">
        <v>77</v>
      </c>
      <c r="AY602" s="16" t="s">
        <v>287</v>
      </c>
      <c r="BE602" s="184">
        <f>IF(N602="základní",J602,0)</f>
        <v>0</v>
      </c>
      <c r="BF602" s="184">
        <f>IF(N602="snížená",J602,0)</f>
        <v>0</v>
      </c>
      <c r="BG602" s="184">
        <f>IF(N602="zákl. přenesená",J602,0)</f>
        <v>0</v>
      </c>
      <c r="BH602" s="184">
        <f>IF(N602="sníž. přenesená",J602,0)</f>
        <v>0</v>
      </c>
      <c r="BI602" s="184">
        <f>IF(N602="nulová",J602,0)</f>
        <v>0</v>
      </c>
      <c r="BJ602" s="16" t="s">
        <v>77</v>
      </c>
      <c r="BK602" s="184">
        <f>ROUND(I602*H602,2)</f>
        <v>0</v>
      </c>
      <c r="BL602" s="16" t="s">
        <v>316</v>
      </c>
      <c r="BM602" s="16" t="s">
        <v>1012</v>
      </c>
    </row>
    <row r="603" spans="2:65" s="13" customFormat="1" ht="11" x14ac:dyDescent="0.15">
      <c r="B603" s="210"/>
      <c r="C603" s="211"/>
      <c r="D603" s="187" t="s">
        <v>356</v>
      </c>
      <c r="E603" s="212" t="s">
        <v>1</v>
      </c>
      <c r="F603" s="213" t="s">
        <v>390</v>
      </c>
      <c r="G603" s="211"/>
      <c r="H603" s="212" t="s">
        <v>1</v>
      </c>
      <c r="I603" s="214"/>
      <c r="J603" s="211"/>
      <c r="K603" s="211"/>
      <c r="L603" s="215"/>
      <c r="M603" s="216"/>
      <c r="N603" s="217"/>
      <c r="O603" s="217"/>
      <c r="P603" s="217"/>
      <c r="Q603" s="217"/>
      <c r="R603" s="217"/>
      <c r="S603" s="217"/>
      <c r="T603" s="218"/>
      <c r="AT603" s="219" t="s">
        <v>356</v>
      </c>
      <c r="AU603" s="219" t="s">
        <v>77</v>
      </c>
      <c r="AV603" s="13" t="s">
        <v>77</v>
      </c>
      <c r="AW603" s="13" t="s">
        <v>33</v>
      </c>
      <c r="AX603" s="13" t="s">
        <v>70</v>
      </c>
      <c r="AY603" s="219" t="s">
        <v>287</v>
      </c>
    </row>
    <row r="604" spans="2:65" s="13" customFormat="1" ht="11" x14ac:dyDescent="0.15">
      <c r="B604" s="210"/>
      <c r="C604" s="211"/>
      <c r="D604" s="187" t="s">
        <v>356</v>
      </c>
      <c r="E604" s="212" t="s">
        <v>1</v>
      </c>
      <c r="F604" s="213" t="s">
        <v>1013</v>
      </c>
      <c r="G604" s="211"/>
      <c r="H604" s="212" t="s">
        <v>1</v>
      </c>
      <c r="I604" s="214"/>
      <c r="J604" s="211"/>
      <c r="K604" s="211"/>
      <c r="L604" s="215"/>
      <c r="M604" s="216"/>
      <c r="N604" s="217"/>
      <c r="O604" s="217"/>
      <c r="P604" s="217"/>
      <c r="Q604" s="217"/>
      <c r="R604" s="217"/>
      <c r="S604" s="217"/>
      <c r="T604" s="218"/>
      <c r="AT604" s="219" t="s">
        <v>356</v>
      </c>
      <c r="AU604" s="219" t="s">
        <v>77</v>
      </c>
      <c r="AV604" s="13" t="s">
        <v>77</v>
      </c>
      <c r="AW604" s="13" t="s">
        <v>33</v>
      </c>
      <c r="AX604" s="13" t="s">
        <v>70</v>
      </c>
      <c r="AY604" s="219" t="s">
        <v>287</v>
      </c>
    </row>
    <row r="605" spans="2:65" s="13" customFormat="1" ht="11" x14ac:dyDescent="0.15">
      <c r="B605" s="210"/>
      <c r="C605" s="211"/>
      <c r="D605" s="187" t="s">
        <v>356</v>
      </c>
      <c r="E605" s="212" t="s">
        <v>1</v>
      </c>
      <c r="F605" s="213" t="s">
        <v>1014</v>
      </c>
      <c r="G605" s="211"/>
      <c r="H605" s="212" t="s">
        <v>1</v>
      </c>
      <c r="I605" s="214"/>
      <c r="J605" s="211"/>
      <c r="K605" s="211"/>
      <c r="L605" s="215"/>
      <c r="M605" s="216"/>
      <c r="N605" s="217"/>
      <c r="O605" s="217"/>
      <c r="P605" s="217"/>
      <c r="Q605" s="217"/>
      <c r="R605" s="217"/>
      <c r="S605" s="217"/>
      <c r="T605" s="218"/>
      <c r="AT605" s="219" t="s">
        <v>356</v>
      </c>
      <c r="AU605" s="219" t="s">
        <v>77</v>
      </c>
      <c r="AV605" s="13" t="s">
        <v>77</v>
      </c>
      <c r="AW605" s="13" t="s">
        <v>33</v>
      </c>
      <c r="AX605" s="13" t="s">
        <v>70</v>
      </c>
      <c r="AY605" s="219" t="s">
        <v>287</v>
      </c>
    </row>
    <row r="606" spans="2:65" s="13" customFormat="1" ht="11" x14ac:dyDescent="0.15">
      <c r="B606" s="210"/>
      <c r="C606" s="211"/>
      <c r="D606" s="187" t="s">
        <v>356</v>
      </c>
      <c r="E606" s="212" t="s">
        <v>1</v>
      </c>
      <c r="F606" s="213" t="s">
        <v>393</v>
      </c>
      <c r="G606" s="211"/>
      <c r="H606" s="212" t="s">
        <v>1</v>
      </c>
      <c r="I606" s="214"/>
      <c r="J606" s="211"/>
      <c r="K606" s="211"/>
      <c r="L606" s="215"/>
      <c r="M606" s="216"/>
      <c r="N606" s="217"/>
      <c r="O606" s="217"/>
      <c r="P606" s="217"/>
      <c r="Q606" s="217"/>
      <c r="R606" s="217"/>
      <c r="S606" s="217"/>
      <c r="T606" s="218"/>
      <c r="AT606" s="219" t="s">
        <v>356</v>
      </c>
      <c r="AU606" s="219" t="s">
        <v>77</v>
      </c>
      <c r="AV606" s="13" t="s">
        <v>77</v>
      </c>
      <c r="AW606" s="13" t="s">
        <v>33</v>
      </c>
      <c r="AX606" s="13" t="s">
        <v>70</v>
      </c>
      <c r="AY606" s="219" t="s">
        <v>287</v>
      </c>
    </row>
    <row r="607" spans="2:65" s="11" customFormat="1" ht="11" x14ac:dyDescent="0.15">
      <c r="B607" s="185"/>
      <c r="C607" s="186"/>
      <c r="D607" s="187" t="s">
        <v>356</v>
      </c>
      <c r="E607" s="188" t="s">
        <v>1</v>
      </c>
      <c r="F607" s="189" t="s">
        <v>1015</v>
      </c>
      <c r="G607" s="186"/>
      <c r="H607" s="190">
        <v>1.17</v>
      </c>
      <c r="I607" s="191"/>
      <c r="J607" s="186"/>
      <c r="K607" s="186"/>
      <c r="L607" s="192"/>
      <c r="M607" s="193"/>
      <c r="N607" s="194"/>
      <c r="O607" s="194"/>
      <c r="P607" s="194"/>
      <c r="Q607" s="194"/>
      <c r="R607" s="194"/>
      <c r="S607" s="194"/>
      <c r="T607" s="195"/>
      <c r="AT607" s="196" t="s">
        <v>356</v>
      </c>
      <c r="AU607" s="196" t="s">
        <v>77</v>
      </c>
      <c r="AV607" s="11" t="s">
        <v>79</v>
      </c>
      <c r="AW607" s="11" t="s">
        <v>33</v>
      </c>
      <c r="AX607" s="11" t="s">
        <v>70</v>
      </c>
      <c r="AY607" s="196" t="s">
        <v>287</v>
      </c>
    </row>
    <row r="608" spans="2:65" s="13" customFormat="1" ht="11" x14ac:dyDescent="0.15">
      <c r="B608" s="210"/>
      <c r="C608" s="211"/>
      <c r="D608" s="187" t="s">
        <v>356</v>
      </c>
      <c r="E608" s="212" t="s">
        <v>1</v>
      </c>
      <c r="F608" s="213" t="s">
        <v>390</v>
      </c>
      <c r="G608" s="211"/>
      <c r="H608" s="212" t="s">
        <v>1</v>
      </c>
      <c r="I608" s="214"/>
      <c r="J608" s="211"/>
      <c r="K608" s="211"/>
      <c r="L608" s="215"/>
      <c r="M608" s="216"/>
      <c r="N608" s="217"/>
      <c r="O608" s="217"/>
      <c r="P608" s="217"/>
      <c r="Q608" s="217"/>
      <c r="R608" s="217"/>
      <c r="S608" s="217"/>
      <c r="T608" s="218"/>
      <c r="AT608" s="219" t="s">
        <v>356</v>
      </c>
      <c r="AU608" s="219" t="s">
        <v>77</v>
      </c>
      <c r="AV608" s="13" t="s">
        <v>77</v>
      </c>
      <c r="AW608" s="13" t="s">
        <v>33</v>
      </c>
      <c r="AX608" s="13" t="s">
        <v>70</v>
      </c>
      <c r="AY608" s="219" t="s">
        <v>287</v>
      </c>
    </row>
    <row r="609" spans="2:65" s="13" customFormat="1" ht="11" x14ac:dyDescent="0.15">
      <c r="B609" s="210"/>
      <c r="C609" s="211"/>
      <c r="D609" s="187" t="s">
        <v>356</v>
      </c>
      <c r="E609" s="212" t="s">
        <v>1</v>
      </c>
      <c r="F609" s="213" t="s">
        <v>1016</v>
      </c>
      <c r="G609" s="211"/>
      <c r="H609" s="212" t="s">
        <v>1</v>
      </c>
      <c r="I609" s="214"/>
      <c r="J609" s="211"/>
      <c r="K609" s="211"/>
      <c r="L609" s="215"/>
      <c r="M609" s="216"/>
      <c r="N609" s="217"/>
      <c r="O609" s="217"/>
      <c r="P609" s="217"/>
      <c r="Q609" s="217"/>
      <c r="R609" s="217"/>
      <c r="S609" s="217"/>
      <c r="T609" s="218"/>
      <c r="AT609" s="219" t="s">
        <v>356</v>
      </c>
      <c r="AU609" s="219" t="s">
        <v>77</v>
      </c>
      <c r="AV609" s="13" t="s">
        <v>77</v>
      </c>
      <c r="AW609" s="13" t="s">
        <v>33</v>
      </c>
      <c r="AX609" s="13" t="s">
        <v>70</v>
      </c>
      <c r="AY609" s="219" t="s">
        <v>287</v>
      </c>
    </row>
    <row r="610" spans="2:65" s="13" customFormat="1" ht="11" x14ac:dyDescent="0.15">
      <c r="B610" s="210"/>
      <c r="C610" s="211"/>
      <c r="D610" s="187" t="s">
        <v>356</v>
      </c>
      <c r="E610" s="212" t="s">
        <v>1</v>
      </c>
      <c r="F610" s="213" t="s">
        <v>1017</v>
      </c>
      <c r="G610" s="211"/>
      <c r="H610" s="212" t="s">
        <v>1</v>
      </c>
      <c r="I610" s="214"/>
      <c r="J610" s="211"/>
      <c r="K610" s="211"/>
      <c r="L610" s="215"/>
      <c r="M610" s="216"/>
      <c r="N610" s="217"/>
      <c r="O610" s="217"/>
      <c r="P610" s="217"/>
      <c r="Q610" s="217"/>
      <c r="R610" s="217"/>
      <c r="S610" s="217"/>
      <c r="T610" s="218"/>
      <c r="AT610" s="219" t="s">
        <v>356</v>
      </c>
      <c r="AU610" s="219" t="s">
        <v>77</v>
      </c>
      <c r="AV610" s="13" t="s">
        <v>77</v>
      </c>
      <c r="AW610" s="13" t="s">
        <v>33</v>
      </c>
      <c r="AX610" s="13" t="s">
        <v>70</v>
      </c>
      <c r="AY610" s="219" t="s">
        <v>287</v>
      </c>
    </row>
    <row r="611" spans="2:65" s="13" customFormat="1" ht="11" x14ac:dyDescent="0.15">
      <c r="B611" s="210"/>
      <c r="C611" s="211"/>
      <c r="D611" s="187" t="s">
        <v>356</v>
      </c>
      <c r="E611" s="212" t="s">
        <v>1</v>
      </c>
      <c r="F611" s="213" t="s">
        <v>1018</v>
      </c>
      <c r="G611" s="211"/>
      <c r="H611" s="212" t="s">
        <v>1</v>
      </c>
      <c r="I611" s="214"/>
      <c r="J611" s="211"/>
      <c r="K611" s="211"/>
      <c r="L611" s="215"/>
      <c r="M611" s="216"/>
      <c r="N611" s="217"/>
      <c r="O611" s="217"/>
      <c r="P611" s="217"/>
      <c r="Q611" s="217"/>
      <c r="R611" s="217"/>
      <c r="S611" s="217"/>
      <c r="T611" s="218"/>
      <c r="AT611" s="219" t="s">
        <v>356</v>
      </c>
      <c r="AU611" s="219" t="s">
        <v>77</v>
      </c>
      <c r="AV611" s="13" t="s">
        <v>77</v>
      </c>
      <c r="AW611" s="13" t="s">
        <v>33</v>
      </c>
      <c r="AX611" s="13" t="s">
        <v>70</v>
      </c>
      <c r="AY611" s="219" t="s">
        <v>287</v>
      </c>
    </row>
    <row r="612" spans="2:65" s="13" customFormat="1" ht="11" x14ac:dyDescent="0.15">
      <c r="B612" s="210"/>
      <c r="C612" s="211"/>
      <c r="D612" s="187" t="s">
        <v>356</v>
      </c>
      <c r="E612" s="212" t="s">
        <v>1</v>
      </c>
      <c r="F612" s="213" t="s">
        <v>1019</v>
      </c>
      <c r="G612" s="211"/>
      <c r="H612" s="212" t="s">
        <v>1</v>
      </c>
      <c r="I612" s="214"/>
      <c r="J612" s="211"/>
      <c r="K612" s="211"/>
      <c r="L612" s="215"/>
      <c r="M612" s="216"/>
      <c r="N612" s="217"/>
      <c r="O612" s="217"/>
      <c r="P612" s="217"/>
      <c r="Q612" s="217"/>
      <c r="R612" s="217"/>
      <c r="S612" s="217"/>
      <c r="T612" s="218"/>
      <c r="AT612" s="219" t="s">
        <v>356</v>
      </c>
      <c r="AU612" s="219" t="s">
        <v>77</v>
      </c>
      <c r="AV612" s="13" t="s">
        <v>77</v>
      </c>
      <c r="AW612" s="13" t="s">
        <v>33</v>
      </c>
      <c r="AX612" s="13" t="s">
        <v>70</v>
      </c>
      <c r="AY612" s="219" t="s">
        <v>287</v>
      </c>
    </row>
    <row r="613" spans="2:65" s="13" customFormat="1" ht="11" x14ac:dyDescent="0.15">
      <c r="B613" s="210"/>
      <c r="C613" s="211"/>
      <c r="D613" s="187" t="s">
        <v>356</v>
      </c>
      <c r="E613" s="212" t="s">
        <v>1</v>
      </c>
      <c r="F613" s="213" t="s">
        <v>393</v>
      </c>
      <c r="G613" s="211"/>
      <c r="H613" s="212" t="s">
        <v>1</v>
      </c>
      <c r="I613" s="214"/>
      <c r="J613" s="211"/>
      <c r="K613" s="211"/>
      <c r="L613" s="215"/>
      <c r="M613" s="216"/>
      <c r="N613" s="217"/>
      <c r="O613" s="217"/>
      <c r="P613" s="217"/>
      <c r="Q613" s="217"/>
      <c r="R613" s="217"/>
      <c r="S613" s="217"/>
      <c r="T613" s="218"/>
      <c r="AT613" s="219" t="s">
        <v>356</v>
      </c>
      <c r="AU613" s="219" t="s">
        <v>77</v>
      </c>
      <c r="AV613" s="13" t="s">
        <v>77</v>
      </c>
      <c r="AW613" s="13" t="s">
        <v>33</v>
      </c>
      <c r="AX613" s="13" t="s">
        <v>70</v>
      </c>
      <c r="AY613" s="219" t="s">
        <v>287</v>
      </c>
    </row>
    <row r="614" spans="2:65" s="11" customFormat="1" ht="11" x14ac:dyDescent="0.15">
      <c r="B614" s="185"/>
      <c r="C614" s="186"/>
      <c r="D614" s="187" t="s">
        <v>356</v>
      </c>
      <c r="E614" s="188" t="s">
        <v>1</v>
      </c>
      <c r="F614" s="189" t="s">
        <v>1020</v>
      </c>
      <c r="G614" s="186"/>
      <c r="H614" s="190">
        <v>17.43</v>
      </c>
      <c r="I614" s="191"/>
      <c r="J614" s="186"/>
      <c r="K614" s="186"/>
      <c r="L614" s="192"/>
      <c r="M614" s="193"/>
      <c r="N614" s="194"/>
      <c r="O614" s="194"/>
      <c r="P614" s="194"/>
      <c r="Q614" s="194"/>
      <c r="R614" s="194"/>
      <c r="S614" s="194"/>
      <c r="T614" s="195"/>
      <c r="AT614" s="196" t="s">
        <v>356</v>
      </c>
      <c r="AU614" s="196" t="s">
        <v>77</v>
      </c>
      <c r="AV614" s="11" t="s">
        <v>79</v>
      </c>
      <c r="AW614" s="11" t="s">
        <v>33</v>
      </c>
      <c r="AX614" s="11" t="s">
        <v>70</v>
      </c>
      <c r="AY614" s="196" t="s">
        <v>287</v>
      </c>
    </row>
    <row r="615" spans="2:65" s="12" customFormat="1" ht="11" x14ac:dyDescent="0.15">
      <c r="B615" s="197"/>
      <c r="C615" s="198"/>
      <c r="D615" s="187" t="s">
        <v>356</v>
      </c>
      <c r="E615" s="199" t="s">
        <v>1</v>
      </c>
      <c r="F615" s="200" t="s">
        <v>359</v>
      </c>
      <c r="G615" s="198"/>
      <c r="H615" s="201">
        <v>18.600000000000001</v>
      </c>
      <c r="I615" s="202"/>
      <c r="J615" s="198"/>
      <c r="K615" s="198"/>
      <c r="L615" s="203"/>
      <c r="M615" s="204"/>
      <c r="N615" s="205"/>
      <c r="O615" s="205"/>
      <c r="P615" s="205"/>
      <c r="Q615" s="205"/>
      <c r="R615" s="205"/>
      <c r="S615" s="205"/>
      <c r="T615" s="206"/>
      <c r="AT615" s="207" t="s">
        <v>356</v>
      </c>
      <c r="AU615" s="207" t="s">
        <v>77</v>
      </c>
      <c r="AV615" s="12" t="s">
        <v>99</v>
      </c>
      <c r="AW615" s="12" t="s">
        <v>33</v>
      </c>
      <c r="AX615" s="12" t="s">
        <v>77</v>
      </c>
      <c r="AY615" s="207" t="s">
        <v>287</v>
      </c>
    </row>
    <row r="616" spans="2:65" s="1" customFormat="1" ht="22.5" customHeight="1" x14ac:dyDescent="0.15">
      <c r="B616" s="33"/>
      <c r="C616" s="174" t="s">
        <v>633</v>
      </c>
      <c r="D616" s="174" t="s">
        <v>288</v>
      </c>
      <c r="E616" s="175" t="s">
        <v>1021</v>
      </c>
      <c r="F616" s="176" t="s">
        <v>1022</v>
      </c>
      <c r="G616" s="177" t="s">
        <v>308</v>
      </c>
      <c r="H616" s="178">
        <v>13.39</v>
      </c>
      <c r="I616" s="179"/>
      <c r="J616" s="178">
        <f>ROUND(I616*H616,2)</f>
        <v>0</v>
      </c>
      <c r="K616" s="176" t="s">
        <v>1</v>
      </c>
      <c r="L616" s="37"/>
      <c r="M616" s="180" t="s">
        <v>1</v>
      </c>
      <c r="N616" s="181" t="s">
        <v>41</v>
      </c>
      <c r="O616" s="59"/>
      <c r="P616" s="182">
        <f>O616*H616</f>
        <v>0</v>
      </c>
      <c r="Q616" s="182">
        <v>0</v>
      </c>
      <c r="R616" s="182">
        <f>Q616*H616</f>
        <v>0</v>
      </c>
      <c r="S616" s="182">
        <v>0</v>
      </c>
      <c r="T616" s="183">
        <f>S616*H616</f>
        <v>0</v>
      </c>
      <c r="AR616" s="16" t="s">
        <v>316</v>
      </c>
      <c r="AT616" s="16" t="s">
        <v>288</v>
      </c>
      <c r="AU616" s="16" t="s">
        <v>77</v>
      </c>
      <c r="AY616" s="16" t="s">
        <v>287</v>
      </c>
      <c r="BE616" s="184">
        <f>IF(N616="základní",J616,0)</f>
        <v>0</v>
      </c>
      <c r="BF616" s="184">
        <f>IF(N616="snížená",J616,0)</f>
        <v>0</v>
      </c>
      <c r="BG616" s="184">
        <f>IF(N616="zákl. přenesená",J616,0)</f>
        <v>0</v>
      </c>
      <c r="BH616" s="184">
        <f>IF(N616="sníž. přenesená",J616,0)</f>
        <v>0</v>
      </c>
      <c r="BI616" s="184">
        <f>IF(N616="nulová",J616,0)</f>
        <v>0</v>
      </c>
      <c r="BJ616" s="16" t="s">
        <v>77</v>
      </c>
      <c r="BK616" s="184">
        <f>ROUND(I616*H616,2)</f>
        <v>0</v>
      </c>
      <c r="BL616" s="16" t="s">
        <v>316</v>
      </c>
      <c r="BM616" s="16" t="s">
        <v>1023</v>
      </c>
    </row>
    <row r="617" spans="2:65" s="11" customFormat="1" ht="11" x14ac:dyDescent="0.15">
      <c r="B617" s="185"/>
      <c r="C617" s="186"/>
      <c r="D617" s="187" t="s">
        <v>356</v>
      </c>
      <c r="E617" s="188" t="s">
        <v>1</v>
      </c>
      <c r="F617" s="189" t="s">
        <v>1024</v>
      </c>
      <c r="G617" s="186"/>
      <c r="H617" s="190">
        <v>9.94</v>
      </c>
      <c r="I617" s="191"/>
      <c r="J617" s="186"/>
      <c r="K617" s="186"/>
      <c r="L617" s="192"/>
      <c r="M617" s="193"/>
      <c r="N617" s="194"/>
      <c r="O617" s="194"/>
      <c r="P617" s="194"/>
      <c r="Q617" s="194"/>
      <c r="R617" s="194"/>
      <c r="S617" s="194"/>
      <c r="T617" s="195"/>
      <c r="AT617" s="196" t="s">
        <v>356</v>
      </c>
      <c r="AU617" s="196" t="s">
        <v>77</v>
      </c>
      <c r="AV617" s="11" t="s">
        <v>79</v>
      </c>
      <c r="AW617" s="11" t="s">
        <v>33</v>
      </c>
      <c r="AX617" s="11" t="s">
        <v>70</v>
      </c>
      <c r="AY617" s="196" t="s">
        <v>287</v>
      </c>
    </row>
    <row r="618" spans="2:65" s="11" customFormat="1" ht="11" x14ac:dyDescent="0.15">
      <c r="B618" s="185"/>
      <c r="C618" s="186"/>
      <c r="D618" s="187" t="s">
        <v>356</v>
      </c>
      <c r="E618" s="188" t="s">
        <v>1</v>
      </c>
      <c r="F618" s="189" t="s">
        <v>1025</v>
      </c>
      <c r="G618" s="186"/>
      <c r="H618" s="190">
        <v>3.45</v>
      </c>
      <c r="I618" s="191"/>
      <c r="J618" s="186"/>
      <c r="K618" s="186"/>
      <c r="L618" s="192"/>
      <c r="M618" s="193"/>
      <c r="N618" s="194"/>
      <c r="O618" s="194"/>
      <c r="P618" s="194"/>
      <c r="Q618" s="194"/>
      <c r="R618" s="194"/>
      <c r="S618" s="194"/>
      <c r="T618" s="195"/>
      <c r="AT618" s="196" t="s">
        <v>356</v>
      </c>
      <c r="AU618" s="196" t="s">
        <v>77</v>
      </c>
      <c r="AV618" s="11" t="s">
        <v>79</v>
      </c>
      <c r="AW618" s="11" t="s">
        <v>33</v>
      </c>
      <c r="AX618" s="11" t="s">
        <v>70</v>
      </c>
      <c r="AY618" s="196" t="s">
        <v>287</v>
      </c>
    </row>
    <row r="619" spans="2:65" s="12" customFormat="1" ht="11" x14ac:dyDescent="0.15">
      <c r="B619" s="197"/>
      <c r="C619" s="198"/>
      <c r="D619" s="187" t="s">
        <v>356</v>
      </c>
      <c r="E619" s="199" t="s">
        <v>1</v>
      </c>
      <c r="F619" s="200" t="s">
        <v>359</v>
      </c>
      <c r="G619" s="198"/>
      <c r="H619" s="201">
        <v>13.39</v>
      </c>
      <c r="I619" s="202"/>
      <c r="J619" s="198"/>
      <c r="K619" s="198"/>
      <c r="L619" s="203"/>
      <c r="M619" s="204"/>
      <c r="N619" s="205"/>
      <c r="O619" s="205"/>
      <c r="P619" s="205"/>
      <c r="Q619" s="205"/>
      <c r="R619" s="205"/>
      <c r="S619" s="205"/>
      <c r="T619" s="206"/>
      <c r="AT619" s="207" t="s">
        <v>356</v>
      </c>
      <c r="AU619" s="207" t="s">
        <v>77</v>
      </c>
      <c r="AV619" s="12" t="s">
        <v>99</v>
      </c>
      <c r="AW619" s="12" t="s">
        <v>33</v>
      </c>
      <c r="AX619" s="12" t="s">
        <v>77</v>
      </c>
      <c r="AY619" s="207" t="s">
        <v>287</v>
      </c>
    </row>
    <row r="620" spans="2:65" s="1" customFormat="1" ht="22.5" customHeight="1" x14ac:dyDescent="0.15">
      <c r="B620" s="33"/>
      <c r="C620" s="174" t="s">
        <v>1026</v>
      </c>
      <c r="D620" s="174" t="s">
        <v>288</v>
      </c>
      <c r="E620" s="175" t="s">
        <v>1027</v>
      </c>
      <c r="F620" s="176" t="s">
        <v>1028</v>
      </c>
      <c r="G620" s="177" t="s">
        <v>291</v>
      </c>
      <c r="H620" s="178">
        <v>264.83</v>
      </c>
      <c r="I620" s="179"/>
      <c r="J620" s="178">
        <f>ROUND(I620*H620,2)</f>
        <v>0</v>
      </c>
      <c r="K620" s="176" t="s">
        <v>1</v>
      </c>
      <c r="L620" s="37"/>
      <c r="M620" s="180" t="s">
        <v>1</v>
      </c>
      <c r="N620" s="181" t="s">
        <v>41</v>
      </c>
      <c r="O620" s="59"/>
      <c r="P620" s="182">
        <f>O620*H620</f>
        <v>0</v>
      </c>
      <c r="Q620" s="182">
        <v>0</v>
      </c>
      <c r="R620" s="182">
        <f>Q620*H620</f>
        <v>0</v>
      </c>
      <c r="S620" s="182">
        <v>0</v>
      </c>
      <c r="T620" s="183">
        <f>S620*H620</f>
        <v>0</v>
      </c>
      <c r="AR620" s="16" t="s">
        <v>316</v>
      </c>
      <c r="AT620" s="16" t="s">
        <v>288</v>
      </c>
      <c r="AU620" s="16" t="s">
        <v>77</v>
      </c>
      <c r="AY620" s="16" t="s">
        <v>287</v>
      </c>
      <c r="BE620" s="184">
        <f>IF(N620="základní",J620,0)</f>
        <v>0</v>
      </c>
      <c r="BF620" s="184">
        <f>IF(N620="snížená",J620,0)</f>
        <v>0</v>
      </c>
      <c r="BG620" s="184">
        <f>IF(N620="zákl. přenesená",J620,0)</f>
        <v>0</v>
      </c>
      <c r="BH620" s="184">
        <f>IF(N620="sníž. přenesená",J620,0)</f>
        <v>0</v>
      </c>
      <c r="BI620" s="184">
        <f>IF(N620="nulová",J620,0)</f>
        <v>0</v>
      </c>
      <c r="BJ620" s="16" t="s">
        <v>77</v>
      </c>
      <c r="BK620" s="184">
        <f>ROUND(I620*H620,2)</f>
        <v>0</v>
      </c>
      <c r="BL620" s="16" t="s">
        <v>316</v>
      </c>
      <c r="BM620" s="16" t="s">
        <v>1029</v>
      </c>
    </row>
    <row r="621" spans="2:65" s="1" customFormat="1" ht="30" x14ac:dyDescent="0.15">
      <c r="B621" s="33"/>
      <c r="C621" s="34"/>
      <c r="D621" s="187" t="s">
        <v>383</v>
      </c>
      <c r="E621" s="34"/>
      <c r="F621" s="208" t="s">
        <v>1030</v>
      </c>
      <c r="G621" s="34"/>
      <c r="H621" s="34"/>
      <c r="I621" s="111"/>
      <c r="J621" s="34"/>
      <c r="K621" s="34"/>
      <c r="L621" s="37"/>
      <c r="M621" s="209"/>
      <c r="N621" s="59"/>
      <c r="O621" s="59"/>
      <c r="P621" s="59"/>
      <c r="Q621" s="59"/>
      <c r="R621" s="59"/>
      <c r="S621" s="59"/>
      <c r="T621" s="60"/>
      <c r="AT621" s="16" t="s">
        <v>383</v>
      </c>
      <c r="AU621" s="16" t="s">
        <v>77</v>
      </c>
    </row>
    <row r="622" spans="2:65" s="11" customFormat="1" ht="11" x14ac:dyDescent="0.15">
      <c r="B622" s="185"/>
      <c r="C622" s="186"/>
      <c r="D622" s="187" t="s">
        <v>356</v>
      </c>
      <c r="E622" s="188" t="s">
        <v>1</v>
      </c>
      <c r="F622" s="189" t="s">
        <v>1031</v>
      </c>
      <c r="G622" s="186"/>
      <c r="H622" s="190">
        <v>264.83</v>
      </c>
      <c r="I622" s="191"/>
      <c r="J622" s="186"/>
      <c r="K622" s="186"/>
      <c r="L622" s="192"/>
      <c r="M622" s="193"/>
      <c r="N622" s="194"/>
      <c r="O622" s="194"/>
      <c r="P622" s="194"/>
      <c r="Q622" s="194"/>
      <c r="R622" s="194"/>
      <c r="S622" s="194"/>
      <c r="T622" s="195"/>
      <c r="AT622" s="196" t="s">
        <v>356</v>
      </c>
      <c r="AU622" s="196" t="s">
        <v>77</v>
      </c>
      <c r="AV622" s="11" t="s">
        <v>79</v>
      </c>
      <c r="AW622" s="11" t="s">
        <v>33</v>
      </c>
      <c r="AX622" s="11" t="s">
        <v>70</v>
      </c>
      <c r="AY622" s="196" t="s">
        <v>287</v>
      </c>
    </row>
    <row r="623" spans="2:65" s="12" customFormat="1" ht="11" x14ac:dyDescent="0.15">
      <c r="B623" s="197"/>
      <c r="C623" s="198"/>
      <c r="D623" s="187" t="s">
        <v>356</v>
      </c>
      <c r="E623" s="199" t="s">
        <v>1</v>
      </c>
      <c r="F623" s="200" t="s">
        <v>359</v>
      </c>
      <c r="G623" s="198"/>
      <c r="H623" s="201">
        <v>264.83</v>
      </c>
      <c r="I623" s="202"/>
      <c r="J623" s="198"/>
      <c r="K623" s="198"/>
      <c r="L623" s="203"/>
      <c r="M623" s="204"/>
      <c r="N623" s="205"/>
      <c r="O623" s="205"/>
      <c r="P623" s="205"/>
      <c r="Q623" s="205"/>
      <c r="R623" s="205"/>
      <c r="S623" s="205"/>
      <c r="T623" s="206"/>
      <c r="AT623" s="207" t="s">
        <v>356</v>
      </c>
      <c r="AU623" s="207" t="s">
        <v>77</v>
      </c>
      <c r="AV623" s="12" t="s">
        <v>99</v>
      </c>
      <c r="AW623" s="12" t="s">
        <v>33</v>
      </c>
      <c r="AX623" s="12" t="s">
        <v>77</v>
      </c>
      <c r="AY623" s="207" t="s">
        <v>287</v>
      </c>
    </row>
    <row r="624" spans="2:65" s="1" customFormat="1" ht="22.5" customHeight="1" x14ac:dyDescent="0.15">
      <c r="B624" s="33"/>
      <c r="C624" s="174" t="s">
        <v>643</v>
      </c>
      <c r="D624" s="174" t="s">
        <v>288</v>
      </c>
      <c r="E624" s="175" t="s">
        <v>1032</v>
      </c>
      <c r="F624" s="176" t="s">
        <v>1033</v>
      </c>
      <c r="G624" s="177" t="s">
        <v>291</v>
      </c>
      <c r="H624" s="178">
        <v>252.63</v>
      </c>
      <c r="I624" s="179"/>
      <c r="J624" s="178">
        <f>ROUND(I624*H624,2)</f>
        <v>0</v>
      </c>
      <c r="K624" s="176" t="s">
        <v>1</v>
      </c>
      <c r="L624" s="37"/>
      <c r="M624" s="180" t="s">
        <v>1</v>
      </c>
      <c r="N624" s="181" t="s">
        <v>41</v>
      </c>
      <c r="O624" s="59"/>
      <c r="P624" s="182">
        <f>O624*H624</f>
        <v>0</v>
      </c>
      <c r="Q624" s="182">
        <v>0</v>
      </c>
      <c r="R624" s="182">
        <f>Q624*H624</f>
        <v>0</v>
      </c>
      <c r="S624" s="182">
        <v>0</v>
      </c>
      <c r="T624" s="183">
        <f>S624*H624</f>
        <v>0</v>
      </c>
      <c r="AR624" s="16" t="s">
        <v>316</v>
      </c>
      <c r="AT624" s="16" t="s">
        <v>288</v>
      </c>
      <c r="AU624" s="16" t="s">
        <v>77</v>
      </c>
      <c r="AY624" s="16" t="s">
        <v>287</v>
      </c>
      <c r="BE624" s="184">
        <f>IF(N624="základní",J624,0)</f>
        <v>0</v>
      </c>
      <c r="BF624" s="184">
        <f>IF(N624="snížená",J624,0)</f>
        <v>0</v>
      </c>
      <c r="BG624" s="184">
        <f>IF(N624="zákl. přenesená",J624,0)</f>
        <v>0</v>
      </c>
      <c r="BH624" s="184">
        <f>IF(N624="sníž. přenesená",J624,0)</f>
        <v>0</v>
      </c>
      <c r="BI624" s="184">
        <f>IF(N624="nulová",J624,0)</f>
        <v>0</v>
      </c>
      <c r="BJ624" s="16" t="s">
        <v>77</v>
      </c>
      <c r="BK624" s="184">
        <f>ROUND(I624*H624,2)</f>
        <v>0</v>
      </c>
      <c r="BL624" s="16" t="s">
        <v>316</v>
      </c>
      <c r="BM624" s="16" t="s">
        <v>1034</v>
      </c>
    </row>
    <row r="625" spans="2:65" s="1" customFormat="1" ht="16.5" customHeight="1" x14ac:dyDescent="0.15">
      <c r="B625" s="33"/>
      <c r="C625" s="174" t="s">
        <v>1035</v>
      </c>
      <c r="D625" s="174" t="s">
        <v>288</v>
      </c>
      <c r="E625" s="175" t="s">
        <v>1036</v>
      </c>
      <c r="F625" s="176" t="s">
        <v>1037</v>
      </c>
      <c r="G625" s="177" t="s">
        <v>291</v>
      </c>
      <c r="H625" s="178">
        <v>324.55</v>
      </c>
      <c r="I625" s="179"/>
      <c r="J625" s="178">
        <f>ROUND(I625*H625,2)</f>
        <v>0</v>
      </c>
      <c r="K625" s="176" t="s">
        <v>1</v>
      </c>
      <c r="L625" s="37"/>
      <c r="M625" s="180" t="s">
        <v>1</v>
      </c>
      <c r="N625" s="181" t="s">
        <v>41</v>
      </c>
      <c r="O625" s="59"/>
      <c r="P625" s="182">
        <f>O625*H625</f>
        <v>0</v>
      </c>
      <c r="Q625" s="182">
        <v>0</v>
      </c>
      <c r="R625" s="182">
        <f>Q625*H625</f>
        <v>0</v>
      </c>
      <c r="S625" s="182">
        <v>0</v>
      </c>
      <c r="T625" s="183">
        <f>S625*H625</f>
        <v>0</v>
      </c>
      <c r="AR625" s="16" t="s">
        <v>316</v>
      </c>
      <c r="AT625" s="16" t="s">
        <v>288</v>
      </c>
      <c r="AU625" s="16" t="s">
        <v>77</v>
      </c>
      <c r="AY625" s="16" t="s">
        <v>287</v>
      </c>
      <c r="BE625" s="184">
        <f>IF(N625="základní",J625,0)</f>
        <v>0</v>
      </c>
      <c r="BF625" s="184">
        <f>IF(N625="snížená",J625,0)</f>
        <v>0</v>
      </c>
      <c r="BG625" s="184">
        <f>IF(N625="zákl. přenesená",J625,0)</f>
        <v>0</v>
      </c>
      <c r="BH625" s="184">
        <f>IF(N625="sníž. přenesená",J625,0)</f>
        <v>0</v>
      </c>
      <c r="BI625" s="184">
        <f>IF(N625="nulová",J625,0)</f>
        <v>0</v>
      </c>
      <c r="BJ625" s="16" t="s">
        <v>77</v>
      </c>
      <c r="BK625" s="184">
        <f>ROUND(I625*H625,2)</f>
        <v>0</v>
      </c>
      <c r="BL625" s="16" t="s">
        <v>316</v>
      </c>
      <c r="BM625" s="16" t="s">
        <v>1038</v>
      </c>
    </row>
    <row r="626" spans="2:65" s="11" customFormat="1" ht="11" x14ac:dyDescent="0.15">
      <c r="B626" s="185"/>
      <c r="C626" s="186"/>
      <c r="D626" s="187" t="s">
        <v>356</v>
      </c>
      <c r="E626" s="188" t="s">
        <v>1</v>
      </c>
      <c r="F626" s="189" t="s">
        <v>1039</v>
      </c>
      <c r="G626" s="186"/>
      <c r="H626" s="190">
        <v>324.55</v>
      </c>
      <c r="I626" s="191"/>
      <c r="J626" s="186"/>
      <c r="K626" s="186"/>
      <c r="L626" s="192"/>
      <c r="M626" s="193"/>
      <c r="N626" s="194"/>
      <c r="O626" s="194"/>
      <c r="P626" s="194"/>
      <c r="Q626" s="194"/>
      <c r="R626" s="194"/>
      <c r="S626" s="194"/>
      <c r="T626" s="195"/>
      <c r="AT626" s="196" t="s">
        <v>356</v>
      </c>
      <c r="AU626" s="196" t="s">
        <v>77</v>
      </c>
      <c r="AV626" s="11" t="s">
        <v>79</v>
      </c>
      <c r="AW626" s="11" t="s">
        <v>33</v>
      </c>
      <c r="AX626" s="11" t="s">
        <v>70</v>
      </c>
      <c r="AY626" s="196" t="s">
        <v>287</v>
      </c>
    </row>
    <row r="627" spans="2:65" s="12" customFormat="1" ht="11" x14ac:dyDescent="0.15">
      <c r="B627" s="197"/>
      <c r="C627" s="198"/>
      <c r="D627" s="187" t="s">
        <v>356</v>
      </c>
      <c r="E627" s="199" t="s">
        <v>1</v>
      </c>
      <c r="F627" s="200" t="s">
        <v>359</v>
      </c>
      <c r="G627" s="198"/>
      <c r="H627" s="201">
        <v>324.55</v>
      </c>
      <c r="I627" s="202"/>
      <c r="J627" s="198"/>
      <c r="K627" s="198"/>
      <c r="L627" s="203"/>
      <c r="M627" s="204"/>
      <c r="N627" s="205"/>
      <c r="O627" s="205"/>
      <c r="P627" s="205"/>
      <c r="Q627" s="205"/>
      <c r="R627" s="205"/>
      <c r="S627" s="205"/>
      <c r="T627" s="206"/>
      <c r="AT627" s="207" t="s">
        <v>356</v>
      </c>
      <c r="AU627" s="207" t="s">
        <v>77</v>
      </c>
      <c r="AV627" s="12" t="s">
        <v>99</v>
      </c>
      <c r="AW627" s="12" t="s">
        <v>33</v>
      </c>
      <c r="AX627" s="12" t="s">
        <v>77</v>
      </c>
      <c r="AY627" s="207" t="s">
        <v>287</v>
      </c>
    </row>
    <row r="628" spans="2:65" s="1" customFormat="1" ht="16.5" customHeight="1" x14ac:dyDescent="0.15">
      <c r="B628" s="33"/>
      <c r="C628" s="174" t="s">
        <v>649</v>
      </c>
      <c r="D628" s="174" t="s">
        <v>288</v>
      </c>
      <c r="E628" s="175" t="s">
        <v>1040</v>
      </c>
      <c r="F628" s="176" t="s">
        <v>1041</v>
      </c>
      <c r="G628" s="177" t="s">
        <v>388</v>
      </c>
      <c r="H628" s="178">
        <v>11.58</v>
      </c>
      <c r="I628" s="179"/>
      <c r="J628" s="178">
        <f>ROUND(I628*H628,2)</f>
        <v>0</v>
      </c>
      <c r="K628" s="176" t="s">
        <v>1</v>
      </c>
      <c r="L628" s="37"/>
      <c r="M628" s="180" t="s">
        <v>1</v>
      </c>
      <c r="N628" s="181" t="s">
        <v>41</v>
      </c>
      <c r="O628" s="59"/>
      <c r="P628" s="182">
        <f>O628*H628</f>
        <v>0</v>
      </c>
      <c r="Q628" s="182">
        <v>0</v>
      </c>
      <c r="R628" s="182">
        <f>Q628*H628</f>
        <v>0</v>
      </c>
      <c r="S628" s="182">
        <v>0</v>
      </c>
      <c r="T628" s="183">
        <f>S628*H628</f>
        <v>0</v>
      </c>
      <c r="AR628" s="16" t="s">
        <v>316</v>
      </c>
      <c r="AT628" s="16" t="s">
        <v>288</v>
      </c>
      <c r="AU628" s="16" t="s">
        <v>77</v>
      </c>
      <c r="AY628" s="16" t="s">
        <v>287</v>
      </c>
      <c r="BE628" s="184">
        <f>IF(N628="základní",J628,0)</f>
        <v>0</v>
      </c>
      <c r="BF628" s="184">
        <f>IF(N628="snížená",J628,0)</f>
        <v>0</v>
      </c>
      <c r="BG628" s="184">
        <f>IF(N628="zákl. přenesená",J628,0)</f>
        <v>0</v>
      </c>
      <c r="BH628" s="184">
        <f>IF(N628="sníž. přenesená",J628,0)</f>
        <v>0</v>
      </c>
      <c r="BI628" s="184">
        <f>IF(N628="nulová",J628,0)</f>
        <v>0</v>
      </c>
      <c r="BJ628" s="16" t="s">
        <v>77</v>
      </c>
      <c r="BK628" s="184">
        <f>ROUND(I628*H628,2)</f>
        <v>0</v>
      </c>
      <c r="BL628" s="16" t="s">
        <v>316</v>
      </c>
      <c r="BM628" s="16" t="s">
        <v>1042</v>
      </c>
    </row>
    <row r="629" spans="2:65" s="10" customFormat="1" ht="26" customHeight="1" x14ac:dyDescent="0.2">
      <c r="B629" s="160"/>
      <c r="C629" s="161"/>
      <c r="D629" s="162" t="s">
        <v>69</v>
      </c>
      <c r="E629" s="163" t="s">
        <v>1043</v>
      </c>
      <c r="F629" s="163" t="s">
        <v>1044</v>
      </c>
      <c r="G629" s="161"/>
      <c r="H629" s="161"/>
      <c r="I629" s="164"/>
      <c r="J629" s="165">
        <f>BK629</f>
        <v>0</v>
      </c>
      <c r="K629" s="161"/>
      <c r="L629" s="166"/>
      <c r="M629" s="167"/>
      <c r="N629" s="168"/>
      <c r="O629" s="168"/>
      <c r="P629" s="169">
        <f>SUM(P630:P632)</f>
        <v>0</v>
      </c>
      <c r="Q629" s="168"/>
      <c r="R629" s="169">
        <f>SUM(R630:R632)</f>
        <v>0</v>
      </c>
      <c r="S629" s="168"/>
      <c r="T629" s="170">
        <f>SUM(T630:T632)</f>
        <v>0</v>
      </c>
      <c r="AR629" s="171" t="s">
        <v>79</v>
      </c>
      <c r="AT629" s="172" t="s">
        <v>69</v>
      </c>
      <c r="AU629" s="172" t="s">
        <v>70</v>
      </c>
      <c r="AY629" s="171" t="s">
        <v>287</v>
      </c>
      <c r="BK629" s="173">
        <f>SUM(BK630:BK632)</f>
        <v>0</v>
      </c>
    </row>
    <row r="630" spans="2:65" s="1" customFormat="1" ht="16.5" customHeight="1" x14ac:dyDescent="0.15">
      <c r="B630" s="33"/>
      <c r="C630" s="174" t="s">
        <v>1045</v>
      </c>
      <c r="D630" s="174" t="s">
        <v>288</v>
      </c>
      <c r="E630" s="175" t="s">
        <v>1046</v>
      </c>
      <c r="F630" s="176" t="s">
        <v>1047</v>
      </c>
      <c r="G630" s="177" t="s">
        <v>291</v>
      </c>
      <c r="H630" s="178">
        <v>41.76</v>
      </c>
      <c r="I630" s="179"/>
      <c r="J630" s="178">
        <f>ROUND(I630*H630,2)</f>
        <v>0</v>
      </c>
      <c r="K630" s="176" t="s">
        <v>1</v>
      </c>
      <c r="L630" s="37"/>
      <c r="M630" s="180" t="s">
        <v>1</v>
      </c>
      <c r="N630" s="181" t="s">
        <v>41</v>
      </c>
      <c r="O630" s="59"/>
      <c r="P630" s="182">
        <f>O630*H630</f>
        <v>0</v>
      </c>
      <c r="Q630" s="182">
        <v>0</v>
      </c>
      <c r="R630" s="182">
        <f>Q630*H630</f>
        <v>0</v>
      </c>
      <c r="S630" s="182">
        <v>0</v>
      </c>
      <c r="T630" s="183">
        <f>S630*H630</f>
        <v>0</v>
      </c>
      <c r="AR630" s="16" t="s">
        <v>316</v>
      </c>
      <c r="AT630" s="16" t="s">
        <v>288</v>
      </c>
      <c r="AU630" s="16" t="s">
        <v>77</v>
      </c>
      <c r="AY630" s="16" t="s">
        <v>287</v>
      </c>
      <c r="BE630" s="184">
        <f>IF(N630="základní",J630,0)</f>
        <v>0</v>
      </c>
      <c r="BF630" s="184">
        <f>IF(N630="snížená",J630,0)</f>
        <v>0</v>
      </c>
      <c r="BG630" s="184">
        <f>IF(N630="zákl. přenesená",J630,0)</f>
        <v>0</v>
      </c>
      <c r="BH630" s="184">
        <f>IF(N630="sníž. přenesená",J630,0)</f>
        <v>0</v>
      </c>
      <c r="BI630" s="184">
        <f>IF(N630="nulová",J630,0)</f>
        <v>0</v>
      </c>
      <c r="BJ630" s="16" t="s">
        <v>77</v>
      </c>
      <c r="BK630" s="184">
        <f>ROUND(I630*H630,2)</f>
        <v>0</v>
      </c>
      <c r="BL630" s="16" t="s">
        <v>316</v>
      </c>
      <c r="BM630" s="16" t="s">
        <v>1048</v>
      </c>
    </row>
    <row r="631" spans="2:65" s="11" customFormat="1" ht="11" x14ac:dyDescent="0.15">
      <c r="B631" s="185"/>
      <c r="C631" s="186"/>
      <c r="D631" s="187" t="s">
        <v>356</v>
      </c>
      <c r="E631" s="188" t="s">
        <v>1</v>
      </c>
      <c r="F631" s="189" t="s">
        <v>1049</v>
      </c>
      <c r="G631" s="186"/>
      <c r="H631" s="190">
        <v>41.76</v>
      </c>
      <c r="I631" s="191"/>
      <c r="J631" s="186"/>
      <c r="K631" s="186"/>
      <c r="L631" s="192"/>
      <c r="M631" s="193"/>
      <c r="N631" s="194"/>
      <c r="O631" s="194"/>
      <c r="P631" s="194"/>
      <c r="Q631" s="194"/>
      <c r="R631" s="194"/>
      <c r="S631" s="194"/>
      <c r="T631" s="195"/>
      <c r="AT631" s="196" t="s">
        <v>356</v>
      </c>
      <c r="AU631" s="196" t="s">
        <v>77</v>
      </c>
      <c r="AV631" s="11" t="s">
        <v>79</v>
      </c>
      <c r="AW631" s="11" t="s">
        <v>33</v>
      </c>
      <c r="AX631" s="11" t="s">
        <v>70</v>
      </c>
      <c r="AY631" s="196" t="s">
        <v>287</v>
      </c>
    </row>
    <row r="632" spans="2:65" s="12" customFormat="1" ht="11" x14ac:dyDescent="0.15">
      <c r="B632" s="197"/>
      <c r="C632" s="198"/>
      <c r="D632" s="187" t="s">
        <v>356</v>
      </c>
      <c r="E632" s="199" t="s">
        <v>1</v>
      </c>
      <c r="F632" s="200" t="s">
        <v>359</v>
      </c>
      <c r="G632" s="198"/>
      <c r="H632" s="201">
        <v>41.76</v>
      </c>
      <c r="I632" s="202"/>
      <c r="J632" s="198"/>
      <c r="K632" s="198"/>
      <c r="L632" s="203"/>
      <c r="M632" s="204"/>
      <c r="N632" s="205"/>
      <c r="O632" s="205"/>
      <c r="P632" s="205"/>
      <c r="Q632" s="205"/>
      <c r="R632" s="205"/>
      <c r="S632" s="205"/>
      <c r="T632" s="206"/>
      <c r="AT632" s="207" t="s">
        <v>356</v>
      </c>
      <c r="AU632" s="207" t="s">
        <v>77</v>
      </c>
      <c r="AV632" s="12" t="s">
        <v>99</v>
      </c>
      <c r="AW632" s="12" t="s">
        <v>33</v>
      </c>
      <c r="AX632" s="12" t="s">
        <v>77</v>
      </c>
      <c r="AY632" s="207" t="s">
        <v>287</v>
      </c>
    </row>
    <row r="633" spans="2:65" s="10" customFormat="1" ht="26" customHeight="1" x14ac:dyDescent="0.2">
      <c r="B633" s="160"/>
      <c r="C633" s="161"/>
      <c r="D633" s="162" t="s">
        <v>69</v>
      </c>
      <c r="E633" s="163" t="s">
        <v>1050</v>
      </c>
      <c r="F633" s="163" t="s">
        <v>1051</v>
      </c>
      <c r="G633" s="161"/>
      <c r="H633" s="161"/>
      <c r="I633" s="164"/>
      <c r="J633" s="165">
        <f>BK633</f>
        <v>0</v>
      </c>
      <c r="K633" s="161"/>
      <c r="L633" s="166"/>
      <c r="M633" s="167"/>
      <c r="N633" s="168"/>
      <c r="O633" s="168"/>
      <c r="P633" s="169">
        <f>SUM(P634:P637)</f>
        <v>0</v>
      </c>
      <c r="Q633" s="168"/>
      <c r="R633" s="169">
        <f>SUM(R634:R637)</f>
        <v>0</v>
      </c>
      <c r="S633" s="168"/>
      <c r="T633" s="170">
        <f>SUM(T634:T637)</f>
        <v>0</v>
      </c>
      <c r="AR633" s="171" t="s">
        <v>79</v>
      </c>
      <c r="AT633" s="172" t="s">
        <v>69</v>
      </c>
      <c r="AU633" s="172" t="s">
        <v>70</v>
      </c>
      <c r="AY633" s="171" t="s">
        <v>287</v>
      </c>
      <c r="BK633" s="173">
        <f>SUM(BK634:BK637)</f>
        <v>0</v>
      </c>
    </row>
    <row r="634" spans="2:65" s="1" customFormat="1" ht="16.5" customHeight="1" x14ac:dyDescent="0.15">
      <c r="B634" s="33"/>
      <c r="C634" s="174" t="s">
        <v>655</v>
      </c>
      <c r="D634" s="174" t="s">
        <v>288</v>
      </c>
      <c r="E634" s="175" t="s">
        <v>1050</v>
      </c>
      <c r="F634" s="176" t="s">
        <v>1052</v>
      </c>
      <c r="G634" s="177" t="s">
        <v>291</v>
      </c>
      <c r="H634" s="178">
        <v>6.3</v>
      </c>
      <c r="I634" s="179"/>
      <c r="J634" s="178">
        <f>ROUND(I634*H634,2)</f>
        <v>0</v>
      </c>
      <c r="K634" s="176" t="s">
        <v>1</v>
      </c>
      <c r="L634" s="37"/>
      <c r="M634" s="180" t="s">
        <v>1</v>
      </c>
      <c r="N634" s="181" t="s">
        <v>41</v>
      </c>
      <c r="O634" s="59"/>
      <c r="P634" s="182">
        <f>O634*H634</f>
        <v>0</v>
      </c>
      <c r="Q634" s="182">
        <v>0</v>
      </c>
      <c r="R634" s="182">
        <f>Q634*H634</f>
        <v>0</v>
      </c>
      <c r="S634" s="182">
        <v>0</v>
      </c>
      <c r="T634" s="183">
        <f>S634*H634</f>
        <v>0</v>
      </c>
      <c r="AR634" s="16" t="s">
        <v>316</v>
      </c>
      <c r="AT634" s="16" t="s">
        <v>288</v>
      </c>
      <c r="AU634" s="16" t="s">
        <v>77</v>
      </c>
      <c r="AY634" s="16" t="s">
        <v>287</v>
      </c>
      <c r="BE634" s="184">
        <f>IF(N634="základní",J634,0)</f>
        <v>0</v>
      </c>
      <c r="BF634" s="184">
        <f>IF(N634="snížená",J634,0)</f>
        <v>0</v>
      </c>
      <c r="BG634" s="184">
        <f>IF(N634="zákl. přenesená",J634,0)</f>
        <v>0</v>
      </c>
      <c r="BH634" s="184">
        <f>IF(N634="sníž. přenesená",J634,0)</f>
        <v>0</v>
      </c>
      <c r="BI634" s="184">
        <f>IF(N634="nulová",J634,0)</f>
        <v>0</v>
      </c>
      <c r="BJ634" s="16" t="s">
        <v>77</v>
      </c>
      <c r="BK634" s="184">
        <f>ROUND(I634*H634,2)</f>
        <v>0</v>
      </c>
      <c r="BL634" s="16" t="s">
        <v>316</v>
      </c>
      <c r="BM634" s="16" t="s">
        <v>1053</v>
      </c>
    </row>
    <row r="635" spans="2:65" s="11" customFormat="1" ht="11" x14ac:dyDescent="0.15">
      <c r="B635" s="185"/>
      <c r="C635" s="186"/>
      <c r="D635" s="187" t="s">
        <v>356</v>
      </c>
      <c r="E635" s="188" t="s">
        <v>1</v>
      </c>
      <c r="F635" s="189" t="s">
        <v>1054</v>
      </c>
      <c r="G635" s="186"/>
      <c r="H635" s="190">
        <v>6.3</v>
      </c>
      <c r="I635" s="191"/>
      <c r="J635" s="186"/>
      <c r="K635" s="186"/>
      <c r="L635" s="192"/>
      <c r="M635" s="193"/>
      <c r="N635" s="194"/>
      <c r="O635" s="194"/>
      <c r="P635" s="194"/>
      <c r="Q635" s="194"/>
      <c r="R635" s="194"/>
      <c r="S635" s="194"/>
      <c r="T635" s="195"/>
      <c r="AT635" s="196" t="s">
        <v>356</v>
      </c>
      <c r="AU635" s="196" t="s">
        <v>77</v>
      </c>
      <c r="AV635" s="11" t="s">
        <v>79</v>
      </c>
      <c r="AW635" s="11" t="s">
        <v>33</v>
      </c>
      <c r="AX635" s="11" t="s">
        <v>70</v>
      </c>
      <c r="AY635" s="196" t="s">
        <v>287</v>
      </c>
    </row>
    <row r="636" spans="2:65" s="12" customFormat="1" ht="11" x14ac:dyDescent="0.15">
      <c r="B636" s="197"/>
      <c r="C636" s="198"/>
      <c r="D636" s="187" t="s">
        <v>356</v>
      </c>
      <c r="E636" s="199" t="s">
        <v>1</v>
      </c>
      <c r="F636" s="200" t="s">
        <v>359</v>
      </c>
      <c r="G636" s="198"/>
      <c r="H636" s="201">
        <v>6.3</v>
      </c>
      <c r="I636" s="202"/>
      <c r="J636" s="198"/>
      <c r="K636" s="198"/>
      <c r="L636" s="203"/>
      <c r="M636" s="204"/>
      <c r="N636" s="205"/>
      <c r="O636" s="205"/>
      <c r="P636" s="205"/>
      <c r="Q636" s="205"/>
      <c r="R636" s="205"/>
      <c r="S636" s="205"/>
      <c r="T636" s="206"/>
      <c r="AT636" s="207" t="s">
        <v>356</v>
      </c>
      <c r="AU636" s="207" t="s">
        <v>77</v>
      </c>
      <c r="AV636" s="12" t="s">
        <v>99</v>
      </c>
      <c r="AW636" s="12" t="s">
        <v>33</v>
      </c>
      <c r="AX636" s="12" t="s">
        <v>77</v>
      </c>
      <c r="AY636" s="207" t="s">
        <v>287</v>
      </c>
    </row>
    <row r="637" spans="2:65" s="1" customFormat="1" ht="16.5" customHeight="1" x14ac:dyDescent="0.15">
      <c r="B637" s="33"/>
      <c r="C637" s="174" t="s">
        <v>1055</v>
      </c>
      <c r="D637" s="174" t="s">
        <v>288</v>
      </c>
      <c r="E637" s="175" t="s">
        <v>1056</v>
      </c>
      <c r="F637" s="176" t="s">
        <v>1057</v>
      </c>
      <c r="G637" s="177" t="s">
        <v>1058</v>
      </c>
      <c r="H637" s="178">
        <v>75.099999999999994</v>
      </c>
      <c r="I637" s="179"/>
      <c r="J637" s="178">
        <f>ROUND(I637*H637,2)</f>
        <v>0</v>
      </c>
      <c r="K637" s="176" t="s">
        <v>1</v>
      </c>
      <c r="L637" s="37"/>
      <c r="M637" s="180" t="s">
        <v>1</v>
      </c>
      <c r="N637" s="181" t="s">
        <v>41</v>
      </c>
      <c r="O637" s="59"/>
      <c r="P637" s="182">
        <f>O637*H637</f>
        <v>0</v>
      </c>
      <c r="Q637" s="182">
        <v>0</v>
      </c>
      <c r="R637" s="182">
        <f>Q637*H637</f>
        <v>0</v>
      </c>
      <c r="S637" s="182">
        <v>0</v>
      </c>
      <c r="T637" s="183">
        <f>S637*H637</f>
        <v>0</v>
      </c>
      <c r="AR637" s="16" t="s">
        <v>316</v>
      </c>
      <c r="AT637" s="16" t="s">
        <v>288</v>
      </c>
      <c r="AU637" s="16" t="s">
        <v>77</v>
      </c>
      <c r="AY637" s="16" t="s">
        <v>287</v>
      </c>
      <c r="BE637" s="184">
        <f>IF(N637="základní",J637,0)</f>
        <v>0</v>
      </c>
      <c r="BF637" s="184">
        <f>IF(N637="snížená",J637,0)</f>
        <v>0</v>
      </c>
      <c r="BG637" s="184">
        <f>IF(N637="zákl. přenesená",J637,0)</f>
        <v>0</v>
      </c>
      <c r="BH637" s="184">
        <f>IF(N637="sníž. přenesená",J637,0)</f>
        <v>0</v>
      </c>
      <c r="BI637" s="184">
        <f>IF(N637="nulová",J637,0)</f>
        <v>0</v>
      </c>
      <c r="BJ637" s="16" t="s">
        <v>77</v>
      </c>
      <c r="BK637" s="184">
        <f>ROUND(I637*H637,2)</f>
        <v>0</v>
      </c>
      <c r="BL637" s="16" t="s">
        <v>316</v>
      </c>
      <c r="BM637" s="16" t="s">
        <v>1059</v>
      </c>
    </row>
    <row r="638" spans="2:65" s="10" customFormat="1" ht="26" customHeight="1" x14ac:dyDescent="0.2">
      <c r="B638" s="160"/>
      <c r="C638" s="161"/>
      <c r="D638" s="162" t="s">
        <v>69</v>
      </c>
      <c r="E638" s="163" t="s">
        <v>1060</v>
      </c>
      <c r="F638" s="163" t="s">
        <v>1061</v>
      </c>
      <c r="G638" s="161"/>
      <c r="H638" s="161"/>
      <c r="I638" s="164"/>
      <c r="J638" s="165">
        <f>BK638</f>
        <v>0</v>
      </c>
      <c r="K638" s="161"/>
      <c r="L638" s="166"/>
      <c r="M638" s="167"/>
      <c r="N638" s="168"/>
      <c r="O638" s="168"/>
      <c r="P638" s="169">
        <f>SUM(P639:P655)</f>
        <v>0</v>
      </c>
      <c r="Q638" s="168"/>
      <c r="R638" s="169">
        <f>SUM(R639:R655)</f>
        <v>0</v>
      </c>
      <c r="S638" s="168"/>
      <c r="T638" s="170">
        <f>SUM(T639:T655)</f>
        <v>0</v>
      </c>
      <c r="AR638" s="171" t="s">
        <v>79</v>
      </c>
      <c r="AT638" s="172" t="s">
        <v>69</v>
      </c>
      <c r="AU638" s="172" t="s">
        <v>70</v>
      </c>
      <c r="AY638" s="171" t="s">
        <v>287</v>
      </c>
      <c r="BK638" s="173">
        <f>SUM(BK639:BK655)</f>
        <v>0</v>
      </c>
    </row>
    <row r="639" spans="2:65" s="1" customFormat="1" ht="16.5" customHeight="1" x14ac:dyDescent="0.15">
      <c r="B639" s="33"/>
      <c r="C639" s="174" t="s">
        <v>658</v>
      </c>
      <c r="D639" s="174" t="s">
        <v>288</v>
      </c>
      <c r="E639" s="175" t="s">
        <v>1062</v>
      </c>
      <c r="F639" s="176" t="s">
        <v>1063</v>
      </c>
      <c r="G639" s="177" t="s">
        <v>291</v>
      </c>
      <c r="H639" s="178">
        <v>255.07</v>
      </c>
      <c r="I639" s="179"/>
      <c r="J639" s="178">
        <f>ROUND(I639*H639,2)</f>
        <v>0</v>
      </c>
      <c r="K639" s="176" t="s">
        <v>1</v>
      </c>
      <c r="L639" s="37"/>
      <c r="M639" s="180" t="s">
        <v>1</v>
      </c>
      <c r="N639" s="181" t="s">
        <v>41</v>
      </c>
      <c r="O639" s="59"/>
      <c r="P639" s="182">
        <f>O639*H639</f>
        <v>0</v>
      </c>
      <c r="Q639" s="182">
        <v>0</v>
      </c>
      <c r="R639" s="182">
        <f>Q639*H639</f>
        <v>0</v>
      </c>
      <c r="S639" s="182">
        <v>0</v>
      </c>
      <c r="T639" s="183">
        <f>S639*H639</f>
        <v>0</v>
      </c>
      <c r="AR639" s="16" t="s">
        <v>316</v>
      </c>
      <c r="AT639" s="16" t="s">
        <v>288</v>
      </c>
      <c r="AU639" s="16" t="s">
        <v>77</v>
      </c>
      <c r="AY639" s="16" t="s">
        <v>287</v>
      </c>
      <c r="BE639" s="184">
        <f>IF(N639="základní",J639,0)</f>
        <v>0</v>
      </c>
      <c r="BF639" s="184">
        <f>IF(N639="snížená",J639,0)</f>
        <v>0</v>
      </c>
      <c r="BG639" s="184">
        <f>IF(N639="zákl. přenesená",J639,0)</f>
        <v>0</v>
      </c>
      <c r="BH639" s="184">
        <f>IF(N639="sníž. přenesená",J639,0)</f>
        <v>0</v>
      </c>
      <c r="BI639" s="184">
        <f>IF(N639="nulová",J639,0)</f>
        <v>0</v>
      </c>
      <c r="BJ639" s="16" t="s">
        <v>77</v>
      </c>
      <c r="BK639" s="184">
        <f>ROUND(I639*H639,2)</f>
        <v>0</v>
      </c>
      <c r="BL639" s="16" t="s">
        <v>316</v>
      </c>
      <c r="BM639" s="16" t="s">
        <v>1064</v>
      </c>
    </row>
    <row r="640" spans="2:65" s="1" customFormat="1" ht="40" x14ac:dyDescent="0.15">
      <c r="B640" s="33"/>
      <c r="C640" s="34"/>
      <c r="D640" s="187" t="s">
        <v>383</v>
      </c>
      <c r="E640" s="34"/>
      <c r="F640" s="208" t="s">
        <v>1065</v>
      </c>
      <c r="G640" s="34"/>
      <c r="H640" s="34"/>
      <c r="I640" s="111"/>
      <c r="J640" s="34"/>
      <c r="K640" s="34"/>
      <c r="L640" s="37"/>
      <c r="M640" s="209"/>
      <c r="N640" s="59"/>
      <c r="O640" s="59"/>
      <c r="P640" s="59"/>
      <c r="Q640" s="59"/>
      <c r="R640" s="59"/>
      <c r="S640" s="59"/>
      <c r="T640" s="60"/>
      <c r="AT640" s="16" t="s">
        <v>383</v>
      </c>
      <c r="AU640" s="16" t="s">
        <v>77</v>
      </c>
    </row>
    <row r="641" spans="2:65" s="11" customFormat="1" ht="11" x14ac:dyDescent="0.15">
      <c r="B641" s="185"/>
      <c r="C641" s="186"/>
      <c r="D641" s="187" t="s">
        <v>356</v>
      </c>
      <c r="E641" s="188" t="s">
        <v>1</v>
      </c>
      <c r="F641" s="189" t="s">
        <v>971</v>
      </c>
      <c r="G641" s="186"/>
      <c r="H641" s="190">
        <v>189.28</v>
      </c>
      <c r="I641" s="191"/>
      <c r="J641" s="186"/>
      <c r="K641" s="186"/>
      <c r="L641" s="192"/>
      <c r="M641" s="193"/>
      <c r="N641" s="194"/>
      <c r="O641" s="194"/>
      <c r="P641" s="194"/>
      <c r="Q641" s="194"/>
      <c r="R641" s="194"/>
      <c r="S641" s="194"/>
      <c r="T641" s="195"/>
      <c r="AT641" s="196" t="s">
        <v>356</v>
      </c>
      <c r="AU641" s="196" t="s">
        <v>77</v>
      </c>
      <c r="AV641" s="11" t="s">
        <v>79</v>
      </c>
      <c r="AW641" s="11" t="s">
        <v>33</v>
      </c>
      <c r="AX641" s="11" t="s">
        <v>70</v>
      </c>
      <c r="AY641" s="196" t="s">
        <v>287</v>
      </c>
    </row>
    <row r="642" spans="2:65" s="11" customFormat="1" ht="11" x14ac:dyDescent="0.15">
      <c r="B642" s="185"/>
      <c r="C642" s="186"/>
      <c r="D642" s="187" t="s">
        <v>356</v>
      </c>
      <c r="E642" s="188" t="s">
        <v>1</v>
      </c>
      <c r="F642" s="189" t="s">
        <v>972</v>
      </c>
      <c r="G642" s="186"/>
      <c r="H642" s="190">
        <v>65.790000000000006</v>
      </c>
      <c r="I642" s="191"/>
      <c r="J642" s="186"/>
      <c r="K642" s="186"/>
      <c r="L642" s="192"/>
      <c r="M642" s="193"/>
      <c r="N642" s="194"/>
      <c r="O642" s="194"/>
      <c r="P642" s="194"/>
      <c r="Q642" s="194"/>
      <c r="R642" s="194"/>
      <c r="S642" s="194"/>
      <c r="T642" s="195"/>
      <c r="AT642" s="196" t="s">
        <v>356</v>
      </c>
      <c r="AU642" s="196" t="s">
        <v>77</v>
      </c>
      <c r="AV642" s="11" t="s">
        <v>79</v>
      </c>
      <c r="AW642" s="11" t="s">
        <v>33</v>
      </c>
      <c r="AX642" s="11" t="s">
        <v>70</v>
      </c>
      <c r="AY642" s="196" t="s">
        <v>287</v>
      </c>
    </row>
    <row r="643" spans="2:65" s="12" customFormat="1" ht="11" x14ac:dyDescent="0.15">
      <c r="B643" s="197"/>
      <c r="C643" s="198"/>
      <c r="D643" s="187" t="s">
        <v>356</v>
      </c>
      <c r="E643" s="199" t="s">
        <v>1</v>
      </c>
      <c r="F643" s="200" t="s">
        <v>359</v>
      </c>
      <c r="G643" s="198"/>
      <c r="H643" s="201">
        <v>255.07</v>
      </c>
      <c r="I643" s="202"/>
      <c r="J643" s="198"/>
      <c r="K643" s="198"/>
      <c r="L643" s="203"/>
      <c r="M643" s="204"/>
      <c r="N643" s="205"/>
      <c r="O643" s="205"/>
      <c r="P643" s="205"/>
      <c r="Q643" s="205"/>
      <c r="R643" s="205"/>
      <c r="S643" s="205"/>
      <c r="T643" s="206"/>
      <c r="AT643" s="207" t="s">
        <v>356</v>
      </c>
      <c r="AU643" s="207" t="s">
        <v>77</v>
      </c>
      <c r="AV643" s="12" t="s">
        <v>99</v>
      </c>
      <c r="AW643" s="12" t="s">
        <v>33</v>
      </c>
      <c r="AX643" s="12" t="s">
        <v>77</v>
      </c>
      <c r="AY643" s="207" t="s">
        <v>287</v>
      </c>
    </row>
    <row r="644" spans="2:65" s="1" customFormat="1" ht="22.5" customHeight="1" x14ac:dyDescent="0.15">
      <c r="B644" s="33"/>
      <c r="C644" s="174" t="s">
        <v>1066</v>
      </c>
      <c r="D644" s="174" t="s">
        <v>288</v>
      </c>
      <c r="E644" s="175" t="s">
        <v>1067</v>
      </c>
      <c r="F644" s="176" t="s">
        <v>1068</v>
      </c>
      <c r="G644" s="177" t="s">
        <v>291</v>
      </c>
      <c r="H644" s="178">
        <v>149.79</v>
      </c>
      <c r="I644" s="179"/>
      <c r="J644" s="178">
        <f>ROUND(I644*H644,2)</f>
        <v>0</v>
      </c>
      <c r="K644" s="176" t="s">
        <v>1</v>
      </c>
      <c r="L644" s="37"/>
      <c r="M644" s="180" t="s">
        <v>1</v>
      </c>
      <c r="N644" s="181" t="s">
        <v>41</v>
      </c>
      <c r="O644" s="59"/>
      <c r="P644" s="182">
        <f>O644*H644</f>
        <v>0</v>
      </c>
      <c r="Q644" s="182">
        <v>0</v>
      </c>
      <c r="R644" s="182">
        <f>Q644*H644</f>
        <v>0</v>
      </c>
      <c r="S644" s="182">
        <v>0</v>
      </c>
      <c r="T644" s="183">
        <f>S644*H644</f>
        <v>0</v>
      </c>
      <c r="AR644" s="16" t="s">
        <v>316</v>
      </c>
      <c r="AT644" s="16" t="s">
        <v>288</v>
      </c>
      <c r="AU644" s="16" t="s">
        <v>77</v>
      </c>
      <c r="AY644" s="16" t="s">
        <v>287</v>
      </c>
      <c r="BE644" s="184">
        <f>IF(N644="základní",J644,0)</f>
        <v>0</v>
      </c>
      <c r="BF644" s="184">
        <f>IF(N644="snížená",J644,0)</f>
        <v>0</v>
      </c>
      <c r="BG644" s="184">
        <f>IF(N644="zákl. přenesená",J644,0)</f>
        <v>0</v>
      </c>
      <c r="BH644" s="184">
        <f>IF(N644="sníž. přenesená",J644,0)</f>
        <v>0</v>
      </c>
      <c r="BI644" s="184">
        <f>IF(N644="nulová",J644,0)</f>
        <v>0</v>
      </c>
      <c r="BJ644" s="16" t="s">
        <v>77</v>
      </c>
      <c r="BK644" s="184">
        <f>ROUND(I644*H644,2)</f>
        <v>0</v>
      </c>
      <c r="BL644" s="16" t="s">
        <v>316</v>
      </c>
      <c r="BM644" s="16" t="s">
        <v>1069</v>
      </c>
    </row>
    <row r="645" spans="2:65" s="1" customFormat="1" ht="190" x14ac:dyDescent="0.15">
      <c r="B645" s="33"/>
      <c r="C645" s="34"/>
      <c r="D645" s="187" t="s">
        <v>383</v>
      </c>
      <c r="E645" s="34"/>
      <c r="F645" s="208" t="s">
        <v>1070</v>
      </c>
      <c r="G645" s="34"/>
      <c r="H645" s="34"/>
      <c r="I645" s="111"/>
      <c r="J645" s="34"/>
      <c r="K645" s="34"/>
      <c r="L645" s="37"/>
      <c r="M645" s="209"/>
      <c r="N645" s="59"/>
      <c r="O645" s="59"/>
      <c r="P645" s="59"/>
      <c r="Q645" s="59"/>
      <c r="R645" s="59"/>
      <c r="S645" s="59"/>
      <c r="T645" s="60"/>
      <c r="AT645" s="16" t="s">
        <v>383</v>
      </c>
      <c r="AU645" s="16" t="s">
        <v>77</v>
      </c>
    </row>
    <row r="646" spans="2:65" s="11" customFormat="1" ht="11" x14ac:dyDescent="0.15">
      <c r="B646" s="185"/>
      <c r="C646" s="186"/>
      <c r="D646" s="187" t="s">
        <v>356</v>
      </c>
      <c r="E646" s="188" t="s">
        <v>1</v>
      </c>
      <c r="F646" s="189" t="s">
        <v>1071</v>
      </c>
      <c r="G646" s="186"/>
      <c r="H646" s="190">
        <v>55.4</v>
      </c>
      <c r="I646" s="191"/>
      <c r="J646" s="186"/>
      <c r="K646" s="186"/>
      <c r="L646" s="192"/>
      <c r="M646" s="193"/>
      <c r="N646" s="194"/>
      <c r="O646" s="194"/>
      <c r="P646" s="194"/>
      <c r="Q646" s="194"/>
      <c r="R646" s="194"/>
      <c r="S646" s="194"/>
      <c r="T646" s="195"/>
      <c r="AT646" s="196" t="s">
        <v>356</v>
      </c>
      <c r="AU646" s="196" t="s">
        <v>77</v>
      </c>
      <c r="AV646" s="11" t="s">
        <v>79</v>
      </c>
      <c r="AW646" s="11" t="s">
        <v>33</v>
      </c>
      <c r="AX646" s="11" t="s">
        <v>70</v>
      </c>
      <c r="AY646" s="196" t="s">
        <v>287</v>
      </c>
    </row>
    <row r="647" spans="2:65" s="11" customFormat="1" ht="11" x14ac:dyDescent="0.15">
      <c r="B647" s="185"/>
      <c r="C647" s="186"/>
      <c r="D647" s="187" t="s">
        <v>356</v>
      </c>
      <c r="E647" s="188" t="s">
        <v>1</v>
      </c>
      <c r="F647" s="189" t="s">
        <v>1072</v>
      </c>
      <c r="G647" s="186"/>
      <c r="H647" s="190">
        <v>81.39</v>
      </c>
      <c r="I647" s="191"/>
      <c r="J647" s="186"/>
      <c r="K647" s="186"/>
      <c r="L647" s="192"/>
      <c r="M647" s="193"/>
      <c r="N647" s="194"/>
      <c r="O647" s="194"/>
      <c r="P647" s="194"/>
      <c r="Q647" s="194"/>
      <c r="R647" s="194"/>
      <c r="S647" s="194"/>
      <c r="T647" s="195"/>
      <c r="AT647" s="196" t="s">
        <v>356</v>
      </c>
      <c r="AU647" s="196" t="s">
        <v>77</v>
      </c>
      <c r="AV647" s="11" t="s">
        <v>79</v>
      </c>
      <c r="AW647" s="11" t="s">
        <v>33</v>
      </c>
      <c r="AX647" s="11" t="s">
        <v>70</v>
      </c>
      <c r="AY647" s="196" t="s">
        <v>287</v>
      </c>
    </row>
    <row r="648" spans="2:65" s="11" customFormat="1" ht="11" x14ac:dyDescent="0.15">
      <c r="B648" s="185"/>
      <c r="C648" s="186"/>
      <c r="D648" s="187" t="s">
        <v>356</v>
      </c>
      <c r="E648" s="188" t="s">
        <v>1</v>
      </c>
      <c r="F648" s="189" t="s">
        <v>1073</v>
      </c>
      <c r="G648" s="186"/>
      <c r="H648" s="190">
        <v>13</v>
      </c>
      <c r="I648" s="191"/>
      <c r="J648" s="186"/>
      <c r="K648" s="186"/>
      <c r="L648" s="192"/>
      <c r="M648" s="193"/>
      <c r="N648" s="194"/>
      <c r="O648" s="194"/>
      <c r="P648" s="194"/>
      <c r="Q648" s="194"/>
      <c r="R648" s="194"/>
      <c r="S648" s="194"/>
      <c r="T648" s="195"/>
      <c r="AT648" s="196" t="s">
        <v>356</v>
      </c>
      <c r="AU648" s="196" t="s">
        <v>77</v>
      </c>
      <c r="AV648" s="11" t="s">
        <v>79</v>
      </c>
      <c r="AW648" s="11" t="s">
        <v>33</v>
      </c>
      <c r="AX648" s="11" t="s">
        <v>70</v>
      </c>
      <c r="AY648" s="196" t="s">
        <v>287</v>
      </c>
    </row>
    <row r="649" spans="2:65" s="12" customFormat="1" ht="11" x14ac:dyDescent="0.15">
      <c r="B649" s="197"/>
      <c r="C649" s="198"/>
      <c r="D649" s="187" t="s">
        <v>356</v>
      </c>
      <c r="E649" s="199" t="s">
        <v>1</v>
      </c>
      <c r="F649" s="200" t="s">
        <v>359</v>
      </c>
      <c r="G649" s="198"/>
      <c r="H649" s="201">
        <v>149.79</v>
      </c>
      <c r="I649" s="202"/>
      <c r="J649" s="198"/>
      <c r="K649" s="198"/>
      <c r="L649" s="203"/>
      <c r="M649" s="204"/>
      <c r="N649" s="205"/>
      <c r="O649" s="205"/>
      <c r="P649" s="205"/>
      <c r="Q649" s="205"/>
      <c r="R649" s="205"/>
      <c r="S649" s="205"/>
      <c r="T649" s="206"/>
      <c r="AT649" s="207" t="s">
        <v>356</v>
      </c>
      <c r="AU649" s="207" t="s">
        <v>77</v>
      </c>
      <c r="AV649" s="12" t="s">
        <v>99</v>
      </c>
      <c r="AW649" s="12" t="s">
        <v>33</v>
      </c>
      <c r="AX649" s="12" t="s">
        <v>77</v>
      </c>
      <c r="AY649" s="207" t="s">
        <v>287</v>
      </c>
    </row>
    <row r="650" spans="2:65" s="1" customFormat="1" ht="16.5" customHeight="1" x14ac:dyDescent="0.15">
      <c r="B650" s="33"/>
      <c r="C650" s="174" t="s">
        <v>663</v>
      </c>
      <c r="D650" s="174" t="s">
        <v>288</v>
      </c>
      <c r="E650" s="175" t="s">
        <v>1074</v>
      </c>
      <c r="F650" s="176" t="s">
        <v>1075</v>
      </c>
      <c r="G650" s="177" t="s">
        <v>291</v>
      </c>
      <c r="H650" s="178">
        <v>89.79</v>
      </c>
      <c r="I650" s="179"/>
      <c r="J650" s="178">
        <f>ROUND(I650*H650,2)</f>
        <v>0</v>
      </c>
      <c r="K650" s="176" t="s">
        <v>1</v>
      </c>
      <c r="L650" s="37"/>
      <c r="M650" s="180" t="s">
        <v>1</v>
      </c>
      <c r="N650" s="181" t="s">
        <v>41</v>
      </c>
      <c r="O650" s="59"/>
      <c r="P650" s="182">
        <f>O650*H650</f>
        <v>0</v>
      </c>
      <c r="Q650" s="182">
        <v>0</v>
      </c>
      <c r="R650" s="182">
        <f>Q650*H650</f>
        <v>0</v>
      </c>
      <c r="S650" s="182">
        <v>0</v>
      </c>
      <c r="T650" s="183">
        <f>S650*H650</f>
        <v>0</v>
      </c>
      <c r="AR650" s="16" t="s">
        <v>316</v>
      </c>
      <c r="AT650" s="16" t="s">
        <v>288</v>
      </c>
      <c r="AU650" s="16" t="s">
        <v>77</v>
      </c>
      <c r="AY650" s="16" t="s">
        <v>287</v>
      </c>
      <c r="BE650" s="184">
        <f>IF(N650="základní",J650,0)</f>
        <v>0</v>
      </c>
      <c r="BF650" s="184">
        <f>IF(N650="snížená",J650,0)</f>
        <v>0</v>
      </c>
      <c r="BG650" s="184">
        <f>IF(N650="zákl. přenesená",J650,0)</f>
        <v>0</v>
      </c>
      <c r="BH650" s="184">
        <f>IF(N650="sníž. přenesená",J650,0)</f>
        <v>0</v>
      </c>
      <c r="BI650" s="184">
        <f>IF(N650="nulová",J650,0)</f>
        <v>0</v>
      </c>
      <c r="BJ650" s="16" t="s">
        <v>77</v>
      </c>
      <c r="BK650" s="184">
        <f>ROUND(I650*H650,2)</f>
        <v>0</v>
      </c>
      <c r="BL650" s="16" t="s">
        <v>316</v>
      </c>
      <c r="BM650" s="16" t="s">
        <v>1076</v>
      </c>
    </row>
    <row r="651" spans="2:65" s="1" customFormat="1" ht="40" x14ac:dyDescent="0.15">
      <c r="B651" s="33"/>
      <c r="C651" s="34"/>
      <c r="D651" s="187" t="s">
        <v>383</v>
      </c>
      <c r="E651" s="34"/>
      <c r="F651" s="208" t="s">
        <v>1077</v>
      </c>
      <c r="G651" s="34"/>
      <c r="H651" s="34"/>
      <c r="I651" s="111"/>
      <c r="J651" s="34"/>
      <c r="K651" s="34"/>
      <c r="L651" s="37"/>
      <c r="M651" s="209"/>
      <c r="N651" s="59"/>
      <c r="O651" s="59"/>
      <c r="P651" s="59"/>
      <c r="Q651" s="59"/>
      <c r="R651" s="59"/>
      <c r="S651" s="59"/>
      <c r="T651" s="60"/>
      <c r="AT651" s="16" t="s">
        <v>383</v>
      </c>
      <c r="AU651" s="16" t="s">
        <v>77</v>
      </c>
    </row>
    <row r="652" spans="2:65" s="11" customFormat="1" ht="11" x14ac:dyDescent="0.15">
      <c r="B652" s="185"/>
      <c r="C652" s="186"/>
      <c r="D652" s="187" t="s">
        <v>356</v>
      </c>
      <c r="E652" s="188" t="s">
        <v>1</v>
      </c>
      <c r="F652" s="189" t="s">
        <v>1078</v>
      </c>
      <c r="G652" s="186"/>
      <c r="H652" s="190">
        <v>89.79</v>
      </c>
      <c r="I652" s="191"/>
      <c r="J652" s="186"/>
      <c r="K652" s="186"/>
      <c r="L652" s="192"/>
      <c r="M652" s="193"/>
      <c r="N652" s="194"/>
      <c r="O652" s="194"/>
      <c r="P652" s="194"/>
      <c r="Q652" s="194"/>
      <c r="R652" s="194"/>
      <c r="S652" s="194"/>
      <c r="T652" s="195"/>
      <c r="AT652" s="196" t="s">
        <v>356</v>
      </c>
      <c r="AU652" s="196" t="s">
        <v>77</v>
      </c>
      <c r="AV652" s="11" t="s">
        <v>79</v>
      </c>
      <c r="AW652" s="11" t="s">
        <v>33</v>
      </c>
      <c r="AX652" s="11" t="s">
        <v>70</v>
      </c>
      <c r="AY652" s="196" t="s">
        <v>287</v>
      </c>
    </row>
    <row r="653" spans="2:65" s="12" customFormat="1" ht="11" x14ac:dyDescent="0.15">
      <c r="B653" s="197"/>
      <c r="C653" s="198"/>
      <c r="D653" s="187" t="s">
        <v>356</v>
      </c>
      <c r="E653" s="199" t="s">
        <v>1</v>
      </c>
      <c r="F653" s="200" t="s">
        <v>359</v>
      </c>
      <c r="G653" s="198"/>
      <c r="H653" s="201">
        <v>89.79</v>
      </c>
      <c r="I653" s="202"/>
      <c r="J653" s="198"/>
      <c r="K653" s="198"/>
      <c r="L653" s="203"/>
      <c r="M653" s="204"/>
      <c r="N653" s="205"/>
      <c r="O653" s="205"/>
      <c r="P653" s="205"/>
      <c r="Q653" s="205"/>
      <c r="R653" s="205"/>
      <c r="S653" s="205"/>
      <c r="T653" s="206"/>
      <c r="AT653" s="207" t="s">
        <v>356</v>
      </c>
      <c r="AU653" s="207" t="s">
        <v>77</v>
      </c>
      <c r="AV653" s="12" t="s">
        <v>99</v>
      </c>
      <c r="AW653" s="12" t="s">
        <v>33</v>
      </c>
      <c r="AX653" s="12" t="s">
        <v>77</v>
      </c>
      <c r="AY653" s="207" t="s">
        <v>287</v>
      </c>
    </row>
    <row r="654" spans="2:65" s="1" customFormat="1" ht="16.5" customHeight="1" x14ac:dyDescent="0.15">
      <c r="B654" s="33"/>
      <c r="C654" s="174" t="s">
        <v>1079</v>
      </c>
      <c r="D654" s="174" t="s">
        <v>288</v>
      </c>
      <c r="E654" s="175" t="s">
        <v>1080</v>
      </c>
      <c r="F654" s="176" t="s">
        <v>1081</v>
      </c>
      <c r="G654" s="177" t="s">
        <v>362</v>
      </c>
      <c r="H654" s="178">
        <v>184.77</v>
      </c>
      <c r="I654" s="179"/>
      <c r="J654" s="178">
        <f>ROUND(I654*H654,2)</f>
        <v>0</v>
      </c>
      <c r="K654" s="176" t="s">
        <v>1</v>
      </c>
      <c r="L654" s="37"/>
      <c r="M654" s="180" t="s">
        <v>1</v>
      </c>
      <c r="N654" s="181" t="s">
        <v>41</v>
      </c>
      <c r="O654" s="59"/>
      <c r="P654" s="182">
        <f>O654*H654</f>
        <v>0</v>
      </c>
      <c r="Q654" s="182">
        <v>0</v>
      </c>
      <c r="R654" s="182">
        <f>Q654*H654</f>
        <v>0</v>
      </c>
      <c r="S654" s="182">
        <v>0</v>
      </c>
      <c r="T654" s="183">
        <f>S654*H654</f>
        <v>0</v>
      </c>
      <c r="AR654" s="16" t="s">
        <v>316</v>
      </c>
      <c r="AT654" s="16" t="s">
        <v>288</v>
      </c>
      <c r="AU654" s="16" t="s">
        <v>77</v>
      </c>
      <c r="AY654" s="16" t="s">
        <v>287</v>
      </c>
      <c r="BE654" s="184">
        <f>IF(N654="základní",J654,0)</f>
        <v>0</v>
      </c>
      <c r="BF654" s="184">
        <f>IF(N654="snížená",J654,0)</f>
        <v>0</v>
      </c>
      <c r="BG654" s="184">
        <f>IF(N654="zákl. přenesená",J654,0)</f>
        <v>0</v>
      </c>
      <c r="BH654" s="184">
        <f>IF(N654="sníž. přenesená",J654,0)</f>
        <v>0</v>
      </c>
      <c r="BI654" s="184">
        <f>IF(N654="nulová",J654,0)</f>
        <v>0</v>
      </c>
      <c r="BJ654" s="16" t="s">
        <v>77</v>
      </c>
      <c r="BK654" s="184">
        <f>ROUND(I654*H654,2)</f>
        <v>0</v>
      </c>
      <c r="BL654" s="16" t="s">
        <v>316</v>
      </c>
      <c r="BM654" s="16" t="s">
        <v>1082</v>
      </c>
    </row>
    <row r="655" spans="2:65" s="1" customFormat="1" ht="30" x14ac:dyDescent="0.15">
      <c r="B655" s="33"/>
      <c r="C655" s="34"/>
      <c r="D655" s="187" t="s">
        <v>383</v>
      </c>
      <c r="E655" s="34"/>
      <c r="F655" s="208" t="s">
        <v>1083</v>
      </c>
      <c r="G655" s="34"/>
      <c r="H655" s="34"/>
      <c r="I655" s="111"/>
      <c r="J655" s="34"/>
      <c r="K655" s="34"/>
      <c r="L655" s="37"/>
      <c r="M655" s="209"/>
      <c r="N655" s="59"/>
      <c r="O655" s="59"/>
      <c r="P655" s="59"/>
      <c r="Q655" s="59"/>
      <c r="R655" s="59"/>
      <c r="S655" s="59"/>
      <c r="T655" s="60"/>
      <c r="AT655" s="16" t="s">
        <v>383</v>
      </c>
      <c r="AU655" s="16" t="s">
        <v>77</v>
      </c>
    </row>
    <row r="656" spans="2:65" s="10" customFormat="1" ht="26" customHeight="1" x14ac:dyDescent="0.2">
      <c r="B656" s="160"/>
      <c r="C656" s="161"/>
      <c r="D656" s="162" t="s">
        <v>69</v>
      </c>
      <c r="E656" s="163" t="s">
        <v>1084</v>
      </c>
      <c r="F656" s="163" t="s">
        <v>1085</v>
      </c>
      <c r="G656" s="161"/>
      <c r="H656" s="161"/>
      <c r="I656" s="164"/>
      <c r="J656" s="165">
        <f>BK656</f>
        <v>0</v>
      </c>
      <c r="K656" s="161"/>
      <c r="L656" s="166"/>
      <c r="M656" s="167"/>
      <c r="N656" s="168"/>
      <c r="O656" s="168"/>
      <c r="P656" s="169">
        <f>SUM(P657:P666)</f>
        <v>0</v>
      </c>
      <c r="Q656" s="168"/>
      <c r="R656" s="169">
        <f>SUM(R657:R666)</f>
        <v>0</v>
      </c>
      <c r="S656" s="168"/>
      <c r="T656" s="170">
        <f>SUM(T657:T666)</f>
        <v>0</v>
      </c>
      <c r="AR656" s="171" t="s">
        <v>79</v>
      </c>
      <c r="AT656" s="172" t="s">
        <v>69</v>
      </c>
      <c r="AU656" s="172" t="s">
        <v>70</v>
      </c>
      <c r="AY656" s="171" t="s">
        <v>287</v>
      </c>
      <c r="BK656" s="173">
        <f>SUM(BK657:BK666)</f>
        <v>0</v>
      </c>
    </row>
    <row r="657" spans="2:65" s="1" customFormat="1" ht="16.5" customHeight="1" x14ac:dyDescent="0.15">
      <c r="B657" s="33"/>
      <c r="C657" s="174" t="s">
        <v>666</v>
      </c>
      <c r="D657" s="174" t="s">
        <v>288</v>
      </c>
      <c r="E657" s="175" t="s">
        <v>1086</v>
      </c>
      <c r="F657" s="176" t="s">
        <v>1087</v>
      </c>
      <c r="G657" s="177" t="s">
        <v>291</v>
      </c>
      <c r="H657" s="178">
        <v>1.91</v>
      </c>
      <c r="I657" s="179"/>
      <c r="J657" s="178">
        <f>ROUND(I657*H657,2)</f>
        <v>0</v>
      </c>
      <c r="K657" s="176" t="s">
        <v>1</v>
      </c>
      <c r="L657" s="37"/>
      <c r="M657" s="180" t="s">
        <v>1</v>
      </c>
      <c r="N657" s="181" t="s">
        <v>41</v>
      </c>
      <c r="O657" s="59"/>
      <c r="P657" s="182">
        <f>O657*H657</f>
        <v>0</v>
      </c>
      <c r="Q657" s="182">
        <v>0</v>
      </c>
      <c r="R657" s="182">
        <f>Q657*H657</f>
        <v>0</v>
      </c>
      <c r="S657" s="182">
        <v>0</v>
      </c>
      <c r="T657" s="183">
        <f>S657*H657</f>
        <v>0</v>
      </c>
      <c r="AR657" s="16" t="s">
        <v>316</v>
      </c>
      <c r="AT657" s="16" t="s">
        <v>288</v>
      </c>
      <c r="AU657" s="16" t="s">
        <v>77</v>
      </c>
      <c r="AY657" s="16" t="s">
        <v>287</v>
      </c>
      <c r="BE657" s="184">
        <f>IF(N657="základní",J657,0)</f>
        <v>0</v>
      </c>
      <c r="BF657" s="184">
        <f>IF(N657="snížená",J657,0)</f>
        <v>0</v>
      </c>
      <c r="BG657" s="184">
        <f>IF(N657="zákl. přenesená",J657,0)</f>
        <v>0</v>
      </c>
      <c r="BH657" s="184">
        <f>IF(N657="sníž. přenesená",J657,0)</f>
        <v>0</v>
      </c>
      <c r="BI657" s="184">
        <f>IF(N657="nulová",J657,0)</f>
        <v>0</v>
      </c>
      <c r="BJ657" s="16" t="s">
        <v>77</v>
      </c>
      <c r="BK657" s="184">
        <f>ROUND(I657*H657,2)</f>
        <v>0</v>
      </c>
      <c r="BL657" s="16" t="s">
        <v>316</v>
      </c>
      <c r="BM657" s="16" t="s">
        <v>1088</v>
      </c>
    </row>
    <row r="658" spans="2:65" s="1" customFormat="1" ht="30" x14ac:dyDescent="0.15">
      <c r="B658" s="33"/>
      <c r="C658" s="34"/>
      <c r="D658" s="187" t="s">
        <v>383</v>
      </c>
      <c r="E658" s="34"/>
      <c r="F658" s="208" t="s">
        <v>1089</v>
      </c>
      <c r="G658" s="34"/>
      <c r="H658" s="34"/>
      <c r="I658" s="111"/>
      <c r="J658" s="34"/>
      <c r="K658" s="34"/>
      <c r="L658" s="37"/>
      <c r="M658" s="209"/>
      <c r="N658" s="59"/>
      <c r="O658" s="59"/>
      <c r="P658" s="59"/>
      <c r="Q658" s="59"/>
      <c r="R658" s="59"/>
      <c r="S658" s="59"/>
      <c r="T658" s="60"/>
      <c r="AT658" s="16" t="s">
        <v>383</v>
      </c>
      <c r="AU658" s="16" t="s">
        <v>77</v>
      </c>
    </row>
    <row r="659" spans="2:65" s="1" customFormat="1" ht="22.5" customHeight="1" x14ac:dyDescent="0.15">
      <c r="B659" s="33"/>
      <c r="C659" s="174" t="s">
        <v>1090</v>
      </c>
      <c r="D659" s="174" t="s">
        <v>288</v>
      </c>
      <c r="E659" s="175" t="s">
        <v>1091</v>
      </c>
      <c r="F659" s="176" t="s">
        <v>1092</v>
      </c>
      <c r="G659" s="177" t="s">
        <v>291</v>
      </c>
      <c r="H659" s="178">
        <v>1.91</v>
      </c>
      <c r="I659" s="179"/>
      <c r="J659" s="178">
        <f>ROUND(I659*H659,2)</f>
        <v>0</v>
      </c>
      <c r="K659" s="176" t="s">
        <v>1</v>
      </c>
      <c r="L659" s="37"/>
      <c r="M659" s="180" t="s">
        <v>1</v>
      </c>
      <c r="N659" s="181" t="s">
        <v>41</v>
      </c>
      <c r="O659" s="59"/>
      <c r="P659" s="182">
        <f>O659*H659</f>
        <v>0</v>
      </c>
      <c r="Q659" s="182">
        <v>0</v>
      </c>
      <c r="R659" s="182">
        <f>Q659*H659</f>
        <v>0</v>
      </c>
      <c r="S659" s="182">
        <v>0</v>
      </c>
      <c r="T659" s="183">
        <f>S659*H659</f>
        <v>0</v>
      </c>
      <c r="AR659" s="16" t="s">
        <v>316</v>
      </c>
      <c r="AT659" s="16" t="s">
        <v>288</v>
      </c>
      <c r="AU659" s="16" t="s">
        <v>77</v>
      </c>
      <c r="AY659" s="16" t="s">
        <v>287</v>
      </c>
      <c r="BE659" s="184">
        <f>IF(N659="základní",J659,0)</f>
        <v>0</v>
      </c>
      <c r="BF659" s="184">
        <f>IF(N659="snížená",J659,0)</f>
        <v>0</v>
      </c>
      <c r="BG659" s="184">
        <f>IF(N659="zákl. přenesená",J659,0)</f>
        <v>0</v>
      </c>
      <c r="BH659" s="184">
        <f>IF(N659="sníž. přenesená",J659,0)</f>
        <v>0</v>
      </c>
      <c r="BI659" s="184">
        <f>IF(N659="nulová",J659,0)</f>
        <v>0</v>
      </c>
      <c r="BJ659" s="16" t="s">
        <v>77</v>
      </c>
      <c r="BK659" s="184">
        <f>ROUND(I659*H659,2)</f>
        <v>0</v>
      </c>
      <c r="BL659" s="16" t="s">
        <v>316</v>
      </c>
      <c r="BM659" s="16" t="s">
        <v>1093</v>
      </c>
    </row>
    <row r="660" spans="2:65" s="11" customFormat="1" ht="11" x14ac:dyDescent="0.15">
      <c r="B660" s="185"/>
      <c r="C660" s="186"/>
      <c r="D660" s="187" t="s">
        <v>356</v>
      </c>
      <c r="E660" s="188" t="s">
        <v>1</v>
      </c>
      <c r="F660" s="189" t="s">
        <v>1094</v>
      </c>
      <c r="G660" s="186"/>
      <c r="H660" s="190">
        <v>1.91</v>
      </c>
      <c r="I660" s="191"/>
      <c r="J660" s="186"/>
      <c r="K660" s="186"/>
      <c r="L660" s="192"/>
      <c r="M660" s="193"/>
      <c r="N660" s="194"/>
      <c r="O660" s="194"/>
      <c r="P660" s="194"/>
      <c r="Q660" s="194"/>
      <c r="R660" s="194"/>
      <c r="S660" s="194"/>
      <c r="T660" s="195"/>
      <c r="AT660" s="196" t="s">
        <v>356</v>
      </c>
      <c r="AU660" s="196" t="s">
        <v>77</v>
      </c>
      <c r="AV660" s="11" t="s">
        <v>79</v>
      </c>
      <c r="AW660" s="11" t="s">
        <v>33</v>
      </c>
      <c r="AX660" s="11" t="s">
        <v>70</v>
      </c>
      <c r="AY660" s="196" t="s">
        <v>287</v>
      </c>
    </row>
    <row r="661" spans="2:65" s="12" customFormat="1" ht="11" x14ac:dyDescent="0.15">
      <c r="B661" s="197"/>
      <c r="C661" s="198"/>
      <c r="D661" s="187" t="s">
        <v>356</v>
      </c>
      <c r="E661" s="199" t="s">
        <v>1</v>
      </c>
      <c r="F661" s="200" t="s">
        <v>359</v>
      </c>
      <c r="G661" s="198"/>
      <c r="H661" s="201">
        <v>1.91</v>
      </c>
      <c r="I661" s="202"/>
      <c r="J661" s="198"/>
      <c r="K661" s="198"/>
      <c r="L661" s="203"/>
      <c r="M661" s="204"/>
      <c r="N661" s="205"/>
      <c r="O661" s="205"/>
      <c r="P661" s="205"/>
      <c r="Q661" s="205"/>
      <c r="R661" s="205"/>
      <c r="S661" s="205"/>
      <c r="T661" s="206"/>
      <c r="AT661" s="207" t="s">
        <v>356</v>
      </c>
      <c r="AU661" s="207" t="s">
        <v>77</v>
      </c>
      <c r="AV661" s="12" t="s">
        <v>99</v>
      </c>
      <c r="AW661" s="12" t="s">
        <v>33</v>
      </c>
      <c r="AX661" s="12" t="s">
        <v>77</v>
      </c>
      <c r="AY661" s="207" t="s">
        <v>287</v>
      </c>
    </row>
    <row r="662" spans="2:65" s="1" customFormat="1" ht="22.5" customHeight="1" x14ac:dyDescent="0.15">
      <c r="B662" s="33"/>
      <c r="C662" s="174" t="s">
        <v>671</v>
      </c>
      <c r="D662" s="174" t="s">
        <v>288</v>
      </c>
      <c r="E662" s="175" t="s">
        <v>1095</v>
      </c>
      <c r="F662" s="176" t="s">
        <v>1096</v>
      </c>
      <c r="G662" s="177" t="s">
        <v>291</v>
      </c>
      <c r="H662" s="178">
        <v>1.91</v>
      </c>
      <c r="I662" s="179"/>
      <c r="J662" s="178">
        <f>ROUND(I662*H662,2)</f>
        <v>0</v>
      </c>
      <c r="K662" s="176" t="s">
        <v>1</v>
      </c>
      <c r="L662" s="37"/>
      <c r="M662" s="180" t="s">
        <v>1</v>
      </c>
      <c r="N662" s="181" t="s">
        <v>41</v>
      </c>
      <c r="O662" s="59"/>
      <c r="P662" s="182">
        <f>O662*H662</f>
        <v>0</v>
      </c>
      <c r="Q662" s="182">
        <v>0</v>
      </c>
      <c r="R662" s="182">
        <f>Q662*H662</f>
        <v>0</v>
      </c>
      <c r="S662" s="182">
        <v>0</v>
      </c>
      <c r="T662" s="183">
        <f>S662*H662</f>
        <v>0</v>
      </c>
      <c r="AR662" s="16" t="s">
        <v>316</v>
      </c>
      <c r="AT662" s="16" t="s">
        <v>288</v>
      </c>
      <c r="AU662" s="16" t="s">
        <v>77</v>
      </c>
      <c r="AY662" s="16" t="s">
        <v>287</v>
      </c>
      <c r="BE662" s="184">
        <f>IF(N662="základní",J662,0)</f>
        <v>0</v>
      </c>
      <c r="BF662" s="184">
        <f>IF(N662="snížená",J662,0)</f>
        <v>0</v>
      </c>
      <c r="BG662" s="184">
        <f>IF(N662="zákl. přenesená",J662,0)</f>
        <v>0</v>
      </c>
      <c r="BH662" s="184">
        <f>IF(N662="sníž. přenesená",J662,0)</f>
        <v>0</v>
      </c>
      <c r="BI662" s="184">
        <f>IF(N662="nulová",J662,0)</f>
        <v>0</v>
      </c>
      <c r="BJ662" s="16" t="s">
        <v>77</v>
      </c>
      <c r="BK662" s="184">
        <f>ROUND(I662*H662,2)</f>
        <v>0</v>
      </c>
      <c r="BL662" s="16" t="s">
        <v>316</v>
      </c>
      <c r="BM662" s="16" t="s">
        <v>1097</v>
      </c>
    </row>
    <row r="663" spans="2:65" s="1" customFormat="1" ht="16.5" customHeight="1" x14ac:dyDescent="0.15">
      <c r="B663" s="33"/>
      <c r="C663" s="174" t="s">
        <v>1098</v>
      </c>
      <c r="D663" s="174" t="s">
        <v>288</v>
      </c>
      <c r="E663" s="175" t="s">
        <v>1099</v>
      </c>
      <c r="F663" s="176" t="s">
        <v>1100</v>
      </c>
      <c r="G663" s="177" t="s">
        <v>291</v>
      </c>
      <c r="H663" s="178">
        <v>2.1</v>
      </c>
      <c r="I663" s="179"/>
      <c r="J663" s="178">
        <f>ROUND(I663*H663,2)</f>
        <v>0</v>
      </c>
      <c r="K663" s="176" t="s">
        <v>1</v>
      </c>
      <c r="L663" s="37"/>
      <c r="M663" s="180" t="s">
        <v>1</v>
      </c>
      <c r="N663" s="181" t="s">
        <v>41</v>
      </c>
      <c r="O663" s="59"/>
      <c r="P663" s="182">
        <f>O663*H663</f>
        <v>0</v>
      </c>
      <c r="Q663" s="182">
        <v>0</v>
      </c>
      <c r="R663" s="182">
        <f>Q663*H663</f>
        <v>0</v>
      </c>
      <c r="S663" s="182">
        <v>0</v>
      </c>
      <c r="T663" s="183">
        <f>S663*H663</f>
        <v>0</v>
      </c>
      <c r="AR663" s="16" t="s">
        <v>316</v>
      </c>
      <c r="AT663" s="16" t="s">
        <v>288</v>
      </c>
      <c r="AU663" s="16" t="s">
        <v>77</v>
      </c>
      <c r="AY663" s="16" t="s">
        <v>287</v>
      </c>
      <c r="BE663" s="184">
        <f>IF(N663="základní",J663,0)</f>
        <v>0</v>
      </c>
      <c r="BF663" s="184">
        <f>IF(N663="snížená",J663,0)</f>
        <v>0</v>
      </c>
      <c r="BG663" s="184">
        <f>IF(N663="zákl. přenesená",J663,0)</f>
        <v>0</v>
      </c>
      <c r="BH663" s="184">
        <f>IF(N663="sníž. přenesená",J663,0)</f>
        <v>0</v>
      </c>
      <c r="BI663" s="184">
        <f>IF(N663="nulová",J663,0)</f>
        <v>0</v>
      </c>
      <c r="BJ663" s="16" t="s">
        <v>77</v>
      </c>
      <c r="BK663" s="184">
        <f>ROUND(I663*H663,2)</f>
        <v>0</v>
      </c>
      <c r="BL663" s="16" t="s">
        <v>316</v>
      </c>
      <c r="BM663" s="16" t="s">
        <v>1101</v>
      </c>
    </row>
    <row r="664" spans="2:65" s="11" customFormat="1" ht="11" x14ac:dyDescent="0.15">
      <c r="B664" s="185"/>
      <c r="C664" s="186"/>
      <c r="D664" s="187" t="s">
        <v>356</v>
      </c>
      <c r="E664" s="188" t="s">
        <v>1</v>
      </c>
      <c r="F664" s="189" t="s">
        <v>1102</v>
      </c>
      <c r="G664" s="186"/>
      <c r="H664" s="190">
        <v>2.1</v>
      </c>
      <c r="I664" s="191"/>
      <c r="J664" s="186"/>
      <c r="K664" s="186"/>
      <c r="L664" s="192"/>
      <c r="M664" s="193"/>
      <c r="N664" s="194"/>
      <c r="O664" s="194"/>
      <c r="P664" s="194"/>
      <c r="Q664" s="194"/>
      <c r="R664" s="194"/>
      <c r="S664" s="194"/>
      <c r="T664" s="195"/>
      <c r="AT664" s="196" t="s">
        <v>356</v>
      </c>
      <c r="AU664" s="196" t="s">
        <v>77</v>
      </c>
      <c r="AV664" s="11" t="s">
        <v>79</v>
      </c>
      <c r="AW664" s="11" t="s">
        <v>33</v>
      </c>
      <c r="AX664" s="11" t="s">
        <v>70</v>
      </c>
      <c r="AY664" s="196" t="s">
        <v>287</v>
      </c>
    </row>
    <row r="665" spans="2:65" s="12" customFormat="1" ht="11" x14ac:dyDescent="0.15">
      <c r="B665" s="197"/>
      <c r="C665" s="198"/>
      <c r="D665" s="187" t="s">
        <v>356</v>
      </c>
      <c r="E665" s="199" t="s">
        <v>1</v>
      </c>
      <c r="F665" s="200" t="s">
        <v>359</v>
      </c>
      <c r="G665" s="198"/>
      <c r="H665" s="201">
        <v>2.1</v>
      </c>
      <c r="I665" s="202"/>
      <c r="J665" s="198"/>
      <c r="K665" s="198"/>
      <c r="L665" s="203"/>
      <c r="M665" s="204"/>
      <c r="N665" s="205"/>
      <c r="O665" s="205"/>
      <c r="P665" s="205"/>
      <c r="Q665" s="205"/>
      <c r="R665" s="205"/>
      <c r="S665" s="205"/>
      <c r="T665" s="206"/>
      <c r="AT665" s="207" t="s">
        <v>356</v>
      </c>
      <c r="AU665" s="207" t="s">
        <v>77</v>
      </c>
      <c r="AV665" s="12" t="s">
        <v>99</v>
      </c>
      <c r="AW665" s="12" t="s">
        <v>33</v>
      </c>
      <c r="AX665" s="12" t="s">
        <v>77</v>
      </c>
      <c r="AY665" s="207" t="s">
        <v>287</v>
      </c>
    </row>
    <row r="666" spans="2:65" s="1" customFormat="1" ht="16.5" customHeight="1" x14ac:dyDescent="0.15">
      <c r="B666" s="33"/>
      <c r="C666" s="174" t="s">
        <v>674</v>
      </c>
      <c r="D666" s="174" t="s">
        <v>288</v>
      </c>
      <c r="E666" s="175" t="s">
        <v>1103</v>
      </c>
      <c r="F666" s="176" t="s">
        <v>1104</v>
      </c>
      <c r="G666" s="177" t="s">
        <v>388</v>
      </c>
      <c r="H666" s="178">
        <v>0.03</v>
      </c>
      <c r="I666" s="179"/>
      <c r="J666" s="178">
        <f>ROUND(I666*H666,2)</f>
        <v>0</v>
      </c>
      <c r="K666" s="176" t="s">
        <v>1</v>
      </c>
      <c r="L666" s="37"/>
      <c r="M666" s="180" t="s">
        <v>1</v>
      </c>
      <c r="N666" s="181" t="s">
        <v>41</v>
      </c>
      <c r="O666" s="59"/>
      <c r="P666" s="182">
        <f>O666*H666</f>
        <v>0</v>
      </c>
      <c r="Q666" s="182">
        <v>0</v>
      </c>
      <c r="R666" s="182">
        <f>Q666*H666</f>
        <v>0</v>
      </c>
      <c r="S666" s="182">
        <v>0</v>
      </c>
      <c r="T666" s="183">
        <f>S666*H666</f>
        <v>0</v>
      </c>
      <c r="AR666" s="16" t="s">
        <v>316</v>
      </c>
      <c r="AT666" s="16" t="s">
        <v>288</v>
      </c>
      <c r="AU666" s="16" t="s">
        <v>77</v>
      </c>
      <c r="AY666" s="16" t="s">
        <v>287</v>
      </c>
      <c r="BE666" s="184">
        <f>IF(N666="základní",J666,0)</f>
        <v>0</v>
      </c>
      <c r="BF666" s="184">
        <f>IF(N666="snížená",J666,0)</f>
        <v>0</v>
      </c>
      <c r="BG666" s="184">
        <f>IF(N666="zákl. přenesená",J666,0)</f>
        <v>0</v>
      </c>
      <c r="BH666" s="184">
        <f>IF(N666="sníž. přenesená",J666,0)</f>
        <v>0</v>
      </c>
      <c r="BI666" s="184">
        <f>IF(N666="nulová",J666,0)</f>
        <v>0</v>
      </c>
      <c r="BJ666" s="16" t="s">
        <v>77</v>
      </c>
      <c r="BK666" s="184">
        <f>ROUND(I666*H666,2)</f>
        <v>0</v>
      </c>
      <c r="BL666" s="16" t="s">
        <v>316</v>
      </c>
      <c r="BM666" s="16" t="s">
        <v>1105</v>
      </c>
    </row>
    <row r="667" spans="2:65" s="10" customFormat="1" ht="26" customHeight="1" x14ac:dyDescent="0.2">
      <c r="B667" s="160"/>
      <c r="C667" s="161"/>
      <c r="D667" s="162" t="s">
        <v>69</v>
      </c>
      <c r="E667" s="163" t="s">
        <v>1106</v>
      </c>
      <c r="F667" s="163" t="s">
        <v>1107</v>
      </c>
      <c r="G667" s="161"/>
      <c r="H667" s="161"/>
      <c r="I667" s="164"/>
      <c r="J667" s="165">
        <f>BK667</f>
        <v>0</v>
      </c>
      <c r="K667" s="161"/>
      <c r="L667" s="166"/>
      <c r="M667" s="167"/>
      <c r="N667" s="168"/>
      <c r="O667" s="168"/>
      <c r="P667" s="169">
        <f>SUM(P668:P699)</f>
        <v>0</v>
      </c>
      <c r="Q667" s="168"/>
      <c r="R667" s="169">
        <f>SUM(R668:R699)</f>
        <v>0</v>
      </c>
      <c r="S667" s="168"/>
      <c r="T667" s="170">
        <f>SUM(T668:T699)</f>
        <v>0</v>
      </c>
      <c r="AR667" s="171" t="s">
        <v>79</v>
      </c>
      <c r="AT667" s="172" t="s">
        <v>69</v>
      </c>
      <c r="AU667" s="172" t="s">
        <v>70</v>
      </c>
      <c r="AY667" s="171" t="s">
        <v>287</v>
      </c>
      <c r="BK667" s="173">
        <f>SUM(BK668:BK699)</f>
        <v>0</v>
      </c>
    </row>
    <row r="668" spans="2:65" s="1" customFormat="1" ht="16.5" customHeight="1" x14ac:dyDescent="0.15">
      <c r="B668" s="33"/>
      <c r="C668" s="174" t="s">
        <v>1108</v>
      </c>
      <c r="D668" s="174" t="s">
        <v>288</v>
      </c>
      <c r="E668" s="175" t="s">
        <v>1109</v>
      </c>
      <c r="F668" s="176" t="s">
        <v>1110</v>
      </c>
      <c r="G668" s="177" t="s">
        <v>291</v>
      </c>
      <c r="H668" s="178">
        <v>13.93</v>
      </c>
      <c r="I668" s="179"/>
      <c r="J668" s="178">
        <f>ROUND(I668*H668,2)</f>
        <v>0</v>
      </c>
      <c r="K668" s="176" t="s">
        <v>1</v>
      </c>
      <c r="L668" s="37"/>
      <c r="M668" s="180" t="s">
        <v>1</v>
      </c>
      <c r="N668" s="181" t="s">
        <v>41</v>
      </c>
      <c r="O668" s="59"/>
      <c r="P668" s="182">
        <f>O668*H668</f>
        <v>0</v>
      </c>
      <c r="Q668" s="182">
        <v>0</v>
      </c>
      <c r="R668" s="182">
        <f>Q668*H668</f>
        <v>0</v>
      </c>
      <c r="S668" s="182">
        <v>0</v>
      </c>
      <c r="T668" s="183">
        <f>S668*H668</f>
        <v>0</v>
      </c>
      <c r="AR668" s="16" t="s">
        <v>316</v>
      </c>
      <c r="AT668" s="16" t="s">
        <v>288</v>
      </c>
      <c r="AU668" s="16" t="s">
        <v>77</v>
      </c>
      <c r="AY668" s="16" t="s">
        <v>287</v>
      </c>
      <c r="BE668" s="184">
        <f>IF(N668="základní",J668,0)</f>
        <v>0</v>
      </c>
      <c r="BF668" s="184">
        <f>IF(N668="snížená",J668,0)</f>
        <v>0</v>
      </c>
      <c r="BG668" s="184">
        <f>IF(N668="zákl. přenesená",J668,0)</f>
        <v>0</v>
      </c>
      <c r="BH668" s="184">
        <f>IF(N668="sníž. přenesená",J668,0)</f>
        <v>0</v>
      </c>
      <c r="BI668" s="184">
        <f>IF(N668="nulová",J668,0)</f>
        <v>0</v>
      </c>
      <c r="BJ668" s="16" t="s">
        <v>77</v>
      </c>
      <c r="BK668" s="184">
        <f>ROUND(I668*H668,2)</f>
        <v>0</v>
      </c>
      <c r="BL668" s="16" t="s">
        <v>316</v>
      </c>
      <c r="BM668" s="16" t="s">
        <v>1111</v>
      </c>
    </row>
    <row r="669" spans="2:65" s="1" customFormat="1" ht="30" x14ac:dyDescent="0.15">
      <c r="B669" s="33"/>
      <c r="C669" s="34"/>
      <c r="D669" s="187" t="s">
        <v>383</v>
      </c>
      <c r="E669" s="34"/>
      <c r="F669" s="208" t="s">
        <v>1112</v>
      </c>
      <c r="G669" s="34"/>
      <c r="H669" s="34"/>
      <c r="I669" s="111"/>
      <c r="J669" s="34"/>
      <c r="K669" s="34"/>
      <c r="L669" s="37"/>
      <c r="M669" s="209"/>
      <c r="N669" s="59"/>
      <c r="O669" s="59"/>
      <c r="P669" s="59"/>
      <c r="Q669" s="59"/>
      <c r="R669" s="59"/>
      <c r="S669" s="59"/>
      <c r="T669" s="60"/>
      <c r="AT669" s="16" t="s">
        <v>383</v>
      </c>
      <c r="AU669" s="16" t="s">
        <v>77</v>
      </c>
    </row>
    <row r="670" spans="2:65" s="11" customFormat="1" ht="11" x14ac:dyDescent="0.15">
      <c r="B670" s="185"/>
      <c r="C670" s="186"/>
      <c r="D670" s="187" t="s">
        <v>356</v>
      </c>
      <c r="E670" s="188" t="s">
        <v>1</v>
      </c>
      <c r="F670" s="189" t="s">
        <v>1113</v>
      </c>
      <c r="G670" s="186"/>
      <c r="H670" s="190">
        <v>13.93</v>
      </c>
      <c r="I670" s="191"/>
      <c r="J670" s="186"/>
      <c r="K670" s="186"/>
      <c r="L670" s="192"/>
      <c r="M670" s="193"/>
      <c r="N670" s="194"/>
      <c r="O670" s="194"/>
      <c r="P670" s="194"/>
      <c r="Q670" s="194"/>
      <c r="R670" s="194"/>
      <c r="S670" s="194"/>
      <c r="T670" s="195"/>
      <c r="AT670" s="196" t="s">
        <v>356</v>
      </c>
      <c r="AU670" s="196" t="s">
        <v>77</v>
      </c>
      <c r="AV670" s="11" t="s">
        <v>79</v>
      </c>
      <c r="AW670" s="11" t="s">
        <v>33</v>
      </c>
      <c r="AX670" s="11" t="s">
        <v>70</v>
      </c>
      <c r="AY670" s="196" t="s">
        <v>287</v>
      </c>
    </row>
    <row r="671" spans="2:65" s="12" customFormat="1" ht="11" x14ac:dyDescent="0.15">
      <c r="B671" s="197"/>
      <c r="C671" s="198"/>
      <c r="D671" s="187" t="s">
        <v>356</v>
      </c>
      <c r="E671" s="199" t="s">
        <v>1</v>
      </c>
      <c r="F671" s="200" t="s">
        <v>359</v>
      </c>
      <c r="G671" s="198"/>
      <c r="H671" s="201">
        <v>13.93</v>
      </c>
      <c r="I671" s="202"/>
      <c r="J671" s="198"/>
      <c r="K671" s="198"/>
      <c r="L671" s="203"/>
      <c r="M671" s="204"/>
      <c r="N671" s="205"/>
      <c r="O671" s="205"/>
      <c r="P671" s="205"/>
      <c r="Q671" s="205"/>
      <c r="R671" s="205"/>
      <c r="S671" s="205"/>
      <c r="T671" s="206"/>
      <c r="AT671" s="207" t="s">
        <v>356</v>
      </c>
      <c r="AU671" s="207" t="s">
        <v>77</v>
      </c>
      <c r="AV671" s="12" t="s">
        <v>99</v>
      </c>
      <c r="AW671" s="12" t="s">
        <v>33</v>
      </c>
      <c r="AX671" s="12" t="s">
        <v>77</v>
      </c>
      <c r="AY671" s="207" t="s">
        <v>287</v>
      </c>
    </row>
    <row r="672" spans="2:65" s="1" customFormat="1" ht="16.5" customHeight="1" x14ac:dyDescent="0.15">
      <c r="B672" s="33"/>
      <c r="C672" s="174" t="s">
        <v>680</v>
      </c>
      <c r="D672" s="174" t="s">
        <v>288</v>
      </c>
      <c r="E672" s="175" t="s">
        <v>1114</v>
      </c>
      <c r="F672" s="176" t="s">
        <v>1115</v>
      </c>
      <c r="G672" s="177" t="s">
        <v>291</v>
      </c>
      <c r="H672" s="178">
        <v>13.93</v>
      </c>
      <c r="I672" s="179"/>
      <c r="J672" s="178">
        <f>ROUND(I672*H672,2)</f>
        <v>0</v>
      </c>
      <c r="K672" s="176" t="s">
        <v>1</v>
      </c>
      <c r="L672" s="37"/>
      <c r="M672" s="180" t="s">
        <v>1</v>
      </c>
      <c r="N672" s="181" t="s">
        <v>41</v>
      </c>
      <c r="O672" s="59"/>
      <c r="P672" s="182">
        <f>O672*H672</f>
        <v>0</v>
      </c>
      <c r="Q672" s="182">
        <v>0</v>
      </c>
      <c r="R672" s="182">
        <f>Q672*H672</f>
        <v>0</v>
      </c>
      <c r="S672" s="182">
        <v>0</v>
      </c>
      <c r="T672" s="183">
        <f>S672*H672</f>
        <v>0</v>
      </c>
      <c r="AR672" s="16" t="s">
        <v>316</v>
      </c>
      <c r="AT672" s="16" t="s">
        <v>288</v>
      </c>
      <c r="AU672" s="16" t="s">
        <v>77</v>
      </c>
      <c r="AY672" s="16" t="s">
        <v>287</v>
      </c>
      <c r="BE672" s="184">
        <f>IF(N672="základní",J672,0)</f>
        <v>0</v>
      </c>
      <c r="BF672" s="184">
        <f>IF(N672="snížená",J672,0)</f>
        <v>0</v>
      </c>
      <c r="BG672" s="184">
        <f>IF(N672="zákl. přenesená",J672,0)</f>
        <v>0</v>
      </c>
      <c r="BH672" s="184">
        <f>IF(N672="sníž. přenesená",J672,0)</f>
        <v>0</v>
      </c>
      <c r="BI672" s="184">
        <f>IF(N672="nulová",J672,0)</f>
        <v>0</v>
      </c>
      <c r="BJ672" s="16" t="s">
        <v>77</v>
      </c>
      <c r="BK672" s="184">
        <f>ROUND(I672*H672,2)</f>
        <v>0</v>
      </c>
      <c r="BL672" s="16" t="s">
        <v>316</v>
      </c>
      <c r="BM672" s="16" t="s">
        <v>1116</v>
      </c>
    </row>
    <row r="673" spans="2:65" s="1" customFormat="1" ht="16.5" customHeight="1" x14ac:dyDescent="0.15">
      <c r="B673" s="33"/>
      <c r="C673" s="174" t="s">
        <v>1117</v>
      </c>
      <c r="D673" s="174" t="s">
        <v>288</v>
      </c>
      <c r="E673" s="175" t="s">
        <v>1118</v>
      </c>
      <c r="F673" s="176" t="s">
        <v>1119</v>
      </c>
      <c r="G673" s="177" t="s">
        <v>291</v>
      </c>
      <c r="H673" s="178">
        <v>5.4</v>
      </c>
      <c r="I673" s="179"/>
      <c r="J673" s="178">
        <f>ROUND(I673*H673,2)</f>
        <v>0</v>
      </c>
      <c r="K673" s="176" t="s">
        <v>1</v>
      </c>
      <c r="L673" s="37"/>
      <c r="M673" s="180" t="s">
        <v>1</v>
      </c>
      <c r="N673" s="181" t="s">
        <v>41</v>
      </c>
      <c r="O673" s="59"/>
      <c r="P673" s="182">
        <f>O673*H673</f>
        <v>0</v>
      </c>
      <c r="Q673" s="182">
        <v>0</v>
      </c>
      <c r="R673" s="182">
        <f>Q673*H673</f>
        <v>0</v>
      </c>
      <c r="S673" s="182">
        <v>0</v>
      </c>
      <c r="T673" s="183">
        <f>S673*H673</f>
        <v>0</v>
      </c>
      <c r="AR673" s="16" t="s">
        <v>316</v>
      </c>
      <c r="AT673" s="16" t="s">
        <v>288</v>
      </c>
      <c r="AU673" s="16" t="s">
        <v>77</v>
      </c>
      <c r="AY673" s="16" t="s">
        <v>287</v>
      </c>
      <c r="BE673" s="184">
        <f>IF(N673="základní",J673,0)</f>
        <v>0</v>
      </c>
      <c r="BF673" s="184">
        <f>IF(N673="snížená",J673,0)</f>
        <v>0</v>
      </c>
      <c r="BG673" s="184">
        <f>IF(N673="zákl. přenesená",J673,0)</f>
        <v>0</v>
      </c>
      <c r="BH673" s="184">
        <f>IF(N673="sníž. přenesená",J673,0)</f>
        <v>0</v>
      </c>
      <c r="BI673" s="184">
        <f>IF(N673="nulová",J673,0)</f>
        <v>0</v>
      </c>
      <c r="BJ673" s="16" t="s">
        <v>77</v>
      </c>
      <c r="BK673" s="184">
        <f>ROUND(I673*H673,2)</f>
        <v>0</v>
      </c>
      <c r="BL673" s="16" t="s">
        <v>316</v>
      </c>
      <c r="BM673" s="16" t="s">
        <v>1120</v>
      </c>
    </row>
    <row r="674" spans="2:65" s="11" customFormat="1" ht="11" x14ac:dyDescent="0.15">
      <c r="B674" s="185"/>
      <c r="C674" s="186"/>
      <c r="D674" s="187" t="s">
        <v>356</v>
      </c>
      <c r="E674" s="188" t="s">
        <v>1</v>
      </c>
      <c r="F674" s="189" t="s">
        <v>1121</v>
      </c>
      <c r="G674" s="186"/>
      <c r="H674" s="190">
        <v>5.4</v>
      </c>
      <c r="I674" s="191"/>
      <c r="J674" s="186"/>
      <c r="K674" s="186"/>
      <c r="L674" s="192"/>
      <c r="M674" s="193"/>
      <c r="N674" s="194"/>
      <c r="O674" s="194"/>
      <c r="P674" s="194"/>
      <c r="Q674" s="194"/>
      <c r="R674" s="194"/>
      <c r="S674" s="194"/>
      <c r="T674" s="195"/>
      <c r="AT674" s="196" t="s">
        <v>356</v>
      </c>
      <c r="AU674" s="196" t="s">
        <v>77</v>
      </c>
      <c r="AV674" s="11" t="s">
        <v>79</v>
      </c>
      <c r="AW674" s="11" t="s">
        <v>33</v>
      </c>
      <c r="AX674" s="11" t="s">
        <v>70</v>
      </c>
      <c r="AY674" s="196" t="s">
        <v>287</v>
      </c>
    </row>
    <row r="675" spans="2:65" s="12" customFormat="1" ht="11" x14ac:dyDescent="0.15">
      <c r="B675" s="197"/>
      <c r="C675" s="198"/>
      <c r="D675" s="187" t="s">
        <v>356</v>
      </c>
      <c r="E675" s="199" t="s">
        <v>1</v>
      </c>
      <c r="F675" s="200" t="s">
        <v>359</v>
      </c>
      <c r="G675" s="198"/>
      <c r="H675" s="201">
        <v>5.4</v>
      </c>
      <c r="I675" s="202"/>
      <c r="J675" s="198"/>
      <c r="K675" s="198"/>
      <c r="L675" s="203"/>
      <c r="M675" s="204"/>
      <c r="N675" s="205"/>
      <c r="O675" s="205"/>
      <c r="P675" s="205"/>
      <c r="Q675" s="205"/>
      <c r="R675" s="205"/>
      <c r="S675" s="205"/>
      <c r="T675" s="206"/>
      <c r="AT675" s="207" t="s">
        <v>356</v>
      </c>
      <c r="AU675" s="207" t="s">
        <v>77</v>
      </c>
      <c r="AV675" s="12" t="s">
        <v>99</v>
      </c>
      <c r="AW675" s="12" t="s">
        <v>33</v>
      </c>
      <c r="AX675" s="12" t="s">
        <v>77</v>
      </c>
      <c r="AY675" s="207" t="s">
        <v>287</v>
      </c>
    </row>
    <row r="676" spans="2:65" s="1" customFormat="1" ht="16.5" customHeight="1" x14ac:dyDescent="0.15">
      <c r="B676" s="33"/>
      <c r="C676" s="174" t="s">
        <v>685</v>
      </c>
      <c r="D676" s="174" t="s">
        <v>288</v>
      </c>
      <c r="E676" s="175" t="s">
        <v>1122</v>
      </c>
      <c r="F676" s="176" t="s">
        <v>1123</v>
      </c>
      <c r="G676" s="177" t="s">
        <v>1124</v>
      </c>
      <c r="H676" s="178">
        <v>30.87</v>
      </c>
      <c r="I676" s="179"/>
      <c r="J676" s="178">
        <f>ROUND(I676*H676,2)</f>
        <v>0</v>
      </c>
      <c r="K676" s="176" t="s">
        <v>1</v>
      </c>
      <c r="L676" s="37"/>
      <c r="M676" s="180" t="s">
        <v>1</v>
      </c>
      <c r="N676" s="181" t="s">
        <v>41</v>
      </c>
      <c r="O676" s="59"/>
      <c r="P676" s="182">
        <f>O676*H676</f>
        <v>0</v>
      </c>
      <c r="Q676" s="182">
        <v>0</v>
      </c>
      <c r="R676" s="182">
        <f>Q676*H676</f>
        <v>0</v>
      </c>
      <c r="S676" s="182">
        <v>0</v>
      </c>
      <c r="T676" s="183">
        <f>S676*H676</f>
        <v>0</v>
      </c>
      <c r="AR676" s="16" t="s">
        <v>316</v>
      </c>
      <c r="AT676" s="16" t="s">
        <v>288</v>
      </c>
      <c r="AU676" s="16" t="s">
        <v>77</v>
      </c>
      <c r="AY676" s="16" t="s">
        <v>287</v>
      </c>
      <c r="BE676" s="184">
        <f>IF(N676="základní",J676,0)</f>
        <v>0</v>
      </c>
      <c r="BF676" s="184">
        <f>IF(N676="snížená",J676,0)</f>
        <v>0</v>
      </c>
      <c r="BG676" s="184">
        <f>IF(N676="zákl. přenesená",J676,0)</f>
        <v>0</v>
      </c>
      <c r="BH676" s="184">
        <f>IF(N676="sníž. přenesená",J676,0)</f>
        <v>0</v>
      </c>
      <c r="BI676" s="184">
        <f>IF(N676="nulová",J676,0)</f>
        <v>0</v>
      </c>
      <c r="BJ676" s="16" t="s">
        <v>77</v>
      </c>
      <c r="BK676" s="184">
        <f>ROUND(I676*H676,2)</f>
        <v>0</v>
      </c>
      <c r="BL676" s="16" t="s">
        <v>316</v>
      </c>
      <c r="BM676" s="16" t="s">
        <v>1125</v>
      </c>
    </row>
    <row r="677" spans="2:65" s="1" customFormat="1" ht="30" x14ac:dyDescent="0.15">
      <c r="B677" s="33"/>
      <c r="C677" s="34"/>
      <c r="D677" s="187" t="s">
        <v>383</v>
      </c>
      <c r="E677" s="34"/>
      <c r="F677" s="208" t="s">
        <v>1112</v>
      </c>
      <c r="G677" s="34"/>
      <c r="H677" s="34"/>
      <c r="I677" s="111"/>
      <c r="J677" s="34"/>
      <c r="K677" s="34"/>
      <c r="L677" s="37"/>
      <c r="M677" s="209"/>
      <c r="N677" s="59"/>
      <c r="O677" s="59"/>
      <c r="P677" s="59"/>
      <c r="Q677" s="59"/>
      <c r="R677" s="59"/>
      <c r="S677" s="59"/>
      <c r="T677" s="60"/>
      <c r="AT677" s="16" t="s">
        <v>383</v>
      </c>
      <c r="AU677" s="16" t="s">
        <v>77</v>
      </c>
    </row>
    <row r="678" spans="2:65" s="11" customFormat="1" ht="11" x14ac:dyDescent="0.15">
      <c r="B678" s="185"/>
      <c r="C678" s="186"/>
      <c r="D678" s="187" t="s">
        <v>356</v>
      </c>
      <c r="E678" s="188" t="s">
        <v>1</v>
      </c>
      <c r="F678" s="189" t="s">
        <v>1126</v>
      </c>
      <c r="G678" s="186"/>
      <c r="H678" s="190">
        <v>30.87</v>
      </c>
      <c r="I678" s="191"/>
      <c r="J678" s="186"/>
      <c r="K678" s="186"/>
      <c r="L678" s="192"/>
      <c r="M678" s="193"/>
      <c r="N678" s="194"/>
      <c r="O678" s="194"/>
      <c r="P678" s="194"/>
      <c r="Q678" s="194"/>
      <c r="R678" s="194"/>
      <c r="S678" s="194"/>
      <c r="T678" s="195"/>
      <c r="AT678" s="196" t="s">
        <v>356</v>
      </c>
      <c r="AU678" s="196" t="s">
        <v>77</v>
      </c>
      <c r="AV678" s="11" t="s">
        <v>79</v>
      </c>
      <c r="AW678" s="11" t="s">
        <v>33</v>
      </c>
      <c r="AX678" s="11" t="s">
        <v>70</v>
      </c>
      <c r="AY678" s="196" t="s">
        <v>287</v>
      </c>
    </row>
    <row r="679" spans="2:65" s="12" customFormat="1" ht="11" x14ac:dyDescent="0.15">
      <c r="B679" s="197"/>
      <c r="C679" s="198"/>
      <c r="D679" s="187" t="s">
        <v>356</v>
      </c>
      <c r="E679" s="199" t="s">
        <v>1</v>
      </c>
      <c r="F679" s="200" t="s">
        <v>359</v>
      </c>
      <c r="G679" s="198"/>
      <c r="H679" s="201">
        <v>30.87</v>
      </c>
      <c r="I679" s="202"/>
      <c r="J679" s="198"/>
      <c r="K679" s="198"/>
      <c r="L679" s="203"/>
      <c r="M679" s="204"/>
      <c r="N679" s="205"/>
      <c r="O679" s="205"/>
      <c r="P679" s="205"/>
      <c r="Q679" s="205"/>
      <c r="R679" s="205"/>
      <c r="S679" s="205"/>
      <c r="T679" s="206"/>
      <c r="AT679" s="207" t="s">
        <v>356</v>
      </c>
      <c r="AU679" s="207" t="s">
        <v>77</v>
      </c>
      <c r="AV679" s="12" t="s">
        <v>99</v>
      </c>
      <c r="AW679" s="12" t="s">
        <v>33</v>
      </c>
      <c r="AX679" s="12" t="s">
        <v>77</v>
      </c>
      <c r="AY679" s="207" t="s">
        <v>287</v>
      </c>
    </row>
    <row r="680" spans="2:65" s="1" customFormat="1" ht="16.5" customHeight="1" x14ac:dyDescent="0.15">
      <c r="B680" s="33"/>
      <c r="C680" s="174" t="s">
        <v>1127</v>
      </c>
      <c r="D680" s="174" t="s">
        <v>288</v>
      </c>
      <c r="E680" s="175" t="s">
        <v>1128</v>
      </c>
      <c r="F680" s="176" t="s">
        <v>1129</v>
      </c>
      <c r="G680" s="177" t="s">
        <v>291</v>
      </c>
      <c r="H680" s="178">
        <v>866.77</v>
      </c>
      <c r="I680" s="179"/>
      <c r="J680" s="178">
        <f>ROUND(I680*H680,2)</f>
        <v>0</v>
      </c>
      <c r="K680" s="176" t="s">
        <v>1</v>
      </c>
      <c r="L680" s="37"/>
      <c r="M680" s="180" t="s">
        <v>1</v>
      </c>
      <c r="N680" s="181" t="s">
        <v>41</v>
      </c>
      <c r="O680" s="59"/>
      <c r="P680" s="182">
        <f>O680*H680</f>
        <v>0</v>
      </c>
      <c r="Q680" s="182">
        <v>0</v>
      </c>
      <c r="R680" s="182">
        <f>Q680*H680</f>
        <v>0</v>
      </c>
      <c r="S680" s="182">
        <v>0</v>
      </c>
      <c r="T680" s="183">
        <f>S680*H680</f>
        <v>0</v>
      </c>
      <c r="AR680" s="16" t="s">
        <v>316</v>
      </c>
      <c r="AT680" s="16" t="s">
        <v>288</v>
      </c>
      <c r="AU680" s="16" t="s">
        <v>77</v>
      </c>
      <c r="AY680" s="16" t="s">
        <v>287</v>
      </c>
      <c r="BE680" s="184">
        <f>IF(N680="základní",J680,0)</f>
        <v>0</v>
      </c>
      <c r="BF680" s="184">
        <f>IF(N680="snížená",J680,0)</f>
        <v>0</v>
      </c>
      <c r="BG680" s="184">
        <f>IF(N680="zákl. přenesená",J680,0)</f>
        <v>0</v>
      </c>
      <c r="BH680" s="184">
        <f>IF(N680="sníž. přenesená",J680,0)</f>
        <v>0</v>
      </c>
      <c r="BI680" s="184">
        <f>IF(N680="nulová",J680,0)</f>
        <v>0</v>
      </c>
      <c r="BJ680" s="16" t="s">
        <v>77</v>
      </c>
      <c r="BK680" s="184">
        <f>ROUND(I680*H680,2)</f>
        <v>0</v>
      </c>
      <c r="BL680" s="16" t="s">
        <v>316</v>
      </c>
      <c r="BM680" s="16" t="s">
        <v>1130</v>
      </c>
    </row>
    <row r="681" spans="2:65" s="1" customFormat="1" ht="30" x14ac:dyDescent="0.15">
      <c r="B681" s="33"/>
      <c r="C681" s="34"/>
      <c r="D681" s="187" t="s">
        <v>383</v>
      </c>
      <c r="E681" s="34"/>
      <c r="F681" s="208" t="s">
        <v>1131</v>
      </c>
      <c r="G681" s="34"/>
      <c r="H681" s="34"/>
      <c r="I681" s="111"/>
      <c r="J681" s="34"/>
      <c r="K681" s="34"/>
      <c r="L681" s="37"/>
      <c r="M681" s="209"/>
      <c r="N681" s="59"/>
      <c r="O681" s="59"/>
      <c r="P681" s="59"/>
      <c r="Q681" s="59"/>
      <c r="R681" s="59"/>
      <c r="S681" s="59"/>
      <c r="T681" s="60"/>
      <c r="AT681" s="16" t="s">
        <v>383</v>
      </c>
      <c r="AU681" s="16" t="s">
        <v>77</v>
      </c>
    </row>
    <row r="682" spans="2:65" s="11" customFormat="1" ht="11" x14ac:dyDescent="0.15">
      <c r="B682" s="185"/>
      <c r="C682" s="186"/>
      <c r="D682" s="187" t="s">
        <v>356</v>
      </c>
      <c r="E682" s="188" t="s">
        <v>1</v>
      </c>
      <c r="F682" s="189" t="s">
        <v>1132</v>
      </c>
      <c r="G682" s="186"/>
      <c r="H682" s="190">
        <v>27.34</v>
      </c>
      <c r="I682" s="191"/>
      <c r="J682" s="186"/>
      <c r="K682" s="186"/>
      <c r="L682" s="192"/>
      <c r="M682" s="193"/>
      <c r="N682" s="194"/>
      <c r="O682" s="194"/>
      <c r="P682" s="194"/>
      <c r="Q682" s="194"/>
      <c r="R682" s="194"/>
      <c r="S682" s="194"/>
      <c r="T682" s="195"/>
      <c r="AT682" s="196" t="s">
        <v>356</v>
      </c>
      <c r="AU682" s="196" t="s">
        <v>77</v>
      </c>
      <c r="AV682" s="11" t="s">
        <v>79</v>
      </c>
      <c r="AW682" s="11" t="s">
        <v>33</v>
      </c>
      <c r="AX682" s="11" t="s">
        <v>70</v>
      </c>
      <c r="AY682" s="196" t="s">
        <v>287</v>
      </c>
    </row>
    <row r="683" spans="2:65" s="11" customFormat="1" ht="11" x14ac:dyDescent="0.15">
      <c r="B683" s="185"/>
      <c r="C683" s="186"/>
      <c r="D683" s="187" t="s">
        <v>356</v>
      </c>
      <c r="E683" s="188" t="s">
        <v>1</v>
      </c>
      <c r="F683" s="189" t="s">
        <v>1133</v>
      </c>
      <c r="G683" s="186"/>
      <c r="H683" s="190">
        <v>12.76</v>
      </c>
      <c r="I683" s="191"/>
      <c r="J683" s="186"/>
      <c r="K683" s="186"/>
      <c r="L683" s="192"/>
      <c r="M683" s="193"/>
      <c r="N683" s="194"/>
      <c r="O683" s="194"/>
      <c r="P683" s="194"/>
      <c r="Q683" s="194"/>
      <c r="R683" s="194"/>
      <c r="S683" s="194"/>
      <c r="T683" s="195"/>
      <c r="AT683" s="196" t="s">
        <v>356</v>
      </c>
      <c r="AU683" s="196" t="s">
        <v>77</v>
      </c>
      <c r="AV683" s="11" t="s">
        <v>79</v>
      </c>
      <c r="AW683" s="11" t="s">
        <v>33</v>
      </c>
      <c r="AX683" s="11" t="s">
        <v>70</v>
      </c>
      <c r="AY683" s="196" t="s">
        <v>287</v>
      </c>
    </row>
    <row r="684" spans="2:65" s="11" customFormat="1" ht="11" x14ac:dyDescent="0.15">
      <c r="B684" s="185"/>
      <c r="C684" s="186"/>
      <c r="D684" s="187" t="s">
        <v>356</v>
      </c>
      <c r="E684" s="188" t="s">
        <v>1</v>
      </c>
      <c r="F684" s="189" t="s">
        <v>1134</v>
      </c>
      <c r="G684" s="186"/>
      <c r="H684" s="190">
        <v>35.54</v>
      </c>
      <c r="I684" s="191"/>
      <c r="J684" s="186"/>
      <c r="K684" s="186"/>
      <c r="L684" s="192"/>
      <c r="M684" s="193"/>
      <c r="N684" s="194"/>
      <c r="O684" s="194"/>
      <c r="P684" s="194"/>
      <c r="Q684" s="194"/>
      <c r="R684" s="194"/>
      <c r="S684" s="194"/>
      <c r="T684" s="195"/>
      <c r="AT684" s="196" t="s">
        <v>356</v>
      </c>
      <c r="AU684" s="196" t="s">
        <v>77</v>
      </c>
      <c r="AV684" s="11" t="s">
        <v>79</v>
      </c>
      <c r="AW684" s="11" t="s">
        <v>33</v>
      </c>
      <c r="AX684" s="11" t="s">
        <v>70</v>
      </c>
      <c r="AY684" s="196" t="s">
        <v>287</v>
      </c>
    </row>
    <row r="685" spans="2:65" s="11" customFormat="1" ht="11" x14ac:dyDescent="0.15">
      <c r="B685" s="185"/>
      <c r="C685" s="186"/>
      <c r="D685" s="187" t="s">
        <v>356</v>
      </c>
      <c r="E685" s="188" t="s">
        <v>1</v>
      </c>
      <c r="F685" s="189" t="s">
        <v>1135</v>
      </c>
      <c r="G685" s="186"/>
      <c r="H685" s="190">
        <v>14.76</v>
      </c>
      <c r="I685" s="191"/>
      <c r="J685" s="186"/>
      <c r="K685" s="186"/>
      <c r="L685" s="192"/>
      <c r="M685" s="193"/>
      <c r="N685" s="194"/>
      <c r="O685" s="194"/>
      <c r="P685" s="194"/>
      <c r="Q685" s="194"/>
      <c r="R685" s="194"/>
      <c r="S685" s="194"/>
      <c r="T685" s="195"/>
      <c r="AT685" s="196" t="s">
        <v>356</v>
      </c>
      <c r="AU685" s="196" t="s">
        <v>77</v>
      </c>
      <c r="AV685" s="11" t="s">
        <v>79</v>
      </c>
      <c r="AW685" s="11" t="s">
        <v>33</v>
      </c>
      <c r="AX685" s="11" t="s">
        <v>70</v>
      </c>
      <c r="AY685" s="196" t="s">
        <v>287</v>
      </c>
    </row>
    <row r="686" spans="2:65" s="11" customFormat="1" ht="11" x14ac:dyDescent="0.15">
      <c r="B686" s="185"/>
      <c r="C686" s="186"/>
      <c r="D686" s="187" t="s">
        <v>356</v>
      </c>
      <c r="E686" s="188" t="s">
        <v>1</v>
      </c>
      <c r="F686" s="189" t="s">
        <v>1136</v>
      </c>
      <c r="G686" s="186"/>
      <c r="H686" s="190">
        <v>33.840000000000003</v>
      </c>
      <c r="I686" s="191"/>
      <c r="J686" s="186"/>
      <c r="K686" s="186"/>
      <c r="L686" s="192"/>
      <c r="M686" s="193"/>
      <c r="N686" s="194"/>
      <c r="O686" s="194"/>
      <c r="P686" s="194"/>
      <c r="Q686" s="194"/>
      <c r="R686" s="194"/>
      <c r="S686" s="194"/>
      <c r="T686" s="195"/>
      <c r="AT686" s="196" t="s">
        <v>356</v>
      </c>
      <c r="AU686" s="196" t="s">
        <v>77</v>
      </c>
      <c r="AV686" s="11" t="s">
        <v>79</v>
      </c>
      <c r="AW686" s="11" t="s">
        <v>33</v>
      </c>
      <c r="AX686" s="11" t="s">
        <v>70</v>
      </c>
      <c r="AY686" s="196" t="s">
        <v>287</v>
      </c>
    </row>
    <row r="687" spans="2:65" s="11" customFormat="1" ht="11" x14ac:dyDescent="0.15">
      <c r="B687" s="185"/>
      <c r="C687" s="186"/>
      <c r="D687" s="187" t="s">
        <v>356</v>
      </c>
      <c r="E687" s="188" t="s">
        <v>1</v>
      </c>
      <c r="F687" s="189" t="s">
        <v>1137</v>
      </c>
      <c r="G687" s="186"/>
      <c r="H687" s="190">
        <v>18.87</v>
      </c>
      <c r="I687" s="191"/>
      <c r="J687" s="186"/>
      <c r="K687" s="186"/>
      <c r="L687" s="192"/>
      <c r="M687" s="193"/>
      <c r="N687" s="194"/>
      <c r="O687" s="194"/>
      <c r="P687" s="194"/>
      <c r="Q687" s="194"/>
      <c r="R687" s="194"/>
      <c r="S687" s="194"/>
      <c r="T687" s="195"/>
      <c r="AT687" s="196" t="s">
        <v>356</v>
      </c>
      <c r="AU687" s="196" t="s">
        <v>77</v>
      </c>
      <c r="AV687" s="11" t="s">
        <v>79</v>
      </c>
      <c r="AW687" s="11" t="s">
        <v>33</v>
      </c>
      <c r="AX687" s="11" t="s">
        <v>70</v>
      </c>
      <c r="AY687" s="196" t="s">
        <v>287</v>
      </c>
    </row>
    <row r="688" spans="2:65" s="11" customFormat="1" ht="11" x14ac:dyDescent="0.15">
      <c r="B688" s="185"/>
      <c r="C688" s="186"/>
      <c r="D688" s="187" t="s">
        <v>356</v>
      </c>
      <c r="E688" s="188" t="s">
        <v>1</v>
      </c>
      <c r="F688" s="189" t="s">
        <v>1138</v>
      </c>
      <c r="G688" s="186"/>
      <c r="H688" s="190">
        <v>53.24</v>
      </c>
      <c r="I688" s="191"/>
      <c r="J688" s="186"/>
      <c r="K688" s="186"/>
      <c r="L688" s="192"/>
      <c r="M688" s="193"/>
      <c r="N688" s="194"/>
      <c r="O688" s="194"/>
      <c r="P688" s="194"/>
      <c r="Q688" s="194"/>
      <c r="R688" s="194"/>
      <c r="S688" s="194"/>
      <c r="T688" s="195"/>
      <c r="AT688" s="196" t="s">
        <v>356</v>
      </c>
      <c r="AU688" s="196" t="s">
        <v>77</v>
      </c>
      <c r="AV688" s="11" t="s">
        <v>79</v>
      </c>
      <c r="AW688" s="11" t="s">
        <v>33</v>
      </c>
      <c r="AX688" s="11" t="s">
        <v>70</v>
      </c>
      <c r="AY688" s="196" t="s">
        <v>287</v>
      </c>
    </row>
    <row r="689" spans="2:65" s="11" customFormat="1" ht="11" x14ac:dyDescent="0.15">
      <c r="B689" s="185"/>
      <c r="C689" s="186"/>
      <c r="D689" s="187" t="s">
        <v>356</v>
      </c>
      <c r="E689" s="188" t="s">
        <v>1</v>
      </c>
      <c r="F689" s="189" t="s">
        <v>1139</v>
      </c>
      <c r="G689" s="186"/>
      <c r="H689" s="190">
        <v>163.66999999999999</v>
      </c>
      <c r="I689" s="191"/>
      <c r="J689" s="186"/>
      <c r="K689" s="186"/>
      <c r="L689" s="192"/>
      <c r="M689" s="193"/>
      <c r="N689" s="194"/>
      <c r="O689" s="194"/>
      <c r="P689" s="194"/>
      <c r="Q689" s="194"/>
      <c r="R689" s="194"/>
      <c r="S689" s="194"/>
      <c r="T689" s="195"/>
      <c r="AT689" s="196" t="s">
        <v>356</v>
      </c>
      <c r="AU689" s="196" t="s">
        <v>77</v>
      </c>
      <c r="AV689" s="11" t="s">
        <v>79</v>
      </c>
      <c r="AW689" s="11" t="s">
        <v>33</v>
      </c>
      <c r="AX689" s="11" t="s">
        <v>70</v>
      </c>
      <c r="AY689" s="196" t="s">
        <v>287</v>
      </c>
    </row>
    <row r="690" spans="2:65" s="11" customFormat="1" ht="11" x14ac:dyDescent="0.15">
      <c r="B690" s="185"/>
      <c r="C690" s="186"/>
      <c r="D690" s="187" t="s">
        <v>356</v>
      </c>
      <c r="E690" s="188" t="s">
        <v>1</v>
      </c>
      <c r="F690" s="189" t="s">
        <v>1140</v>
      </c>
      <c r="G690" s="186"/>
      <c r="H690" s="190">
        <v>21.28</v>
      </c>
      <c r="I690" s="191"/>
      <c r="J690" s="186"/>
      <c r="K690" s="186"/>
      <c r="L690" s="192"/>
      <c r="M690" s="193"/>
      <c r="N690" s="194"/>
      <c r="O690" s="194"/>
      <c r="P690" s="194"/>
      <c r="Q690" s="194"/>
      <c r="R690" s="194"/>
      <c r="S690" s="194"/>
      <c r="T690" s="195"/>
      <c r="AT690" s="196" t="s">
        <v>356</v>
      </c>
      <c r="AU690" s="196" t="s">
        <v>77</v>
      </c>
      <c r="AV690" s="11" t="s">
        <v>79</v>
      </c>
      <c r="AW690" s="11" t="s">
        <v>33</v>
      </c>
      <c r="AX690" s="11" t="s">
        <v>70</v>
      </c>
      <c r="AY690" s="196" t="s">
        <v>287</v>
      </c>
    </row>
    <row r="691" spans="2:65" s="11" customFormat="1" ht="11" x14ac:dyDescent="0.15">
      <c r="B691" s="185"/>
      <c r="C691" s="186"/>
      <c r="D691" s="187" t="s">
        <v>356</v>
      </c>
      <c r="E691" s="188" t="s">
        <v>1</v>
      </c>
      <c r="F691" s="189" t="s">
        <v>1141</v>
      </c>
      <c r="G691" s="186"/>
      <c r="H691" s="190">
        <v>162.44</v>
      </c>
      <c r="I691" s="191"/>
      <c r="J691" s="186"/>
      <c r="K691" s="186"/>
      <c r="L691" s="192"/>
      <c r="M691" s="193"/>
      <c r="N691" s="194"/>
      <c r="O691" s="194"/>
      <c r="P691" s="194"/>
      <c r="Q691" s="194"/>
      <c r="R691" s="194"/>
      <c r="S691" s="194"/>
      <c r="T691" s="195"/>
      <c r="AT691" s="196" t="s">
        <v>356</v>
      </c>
      <c r="AU691" s="196" t="s">
        <v>77</v>
      </c>
      <c r="AV691" s="11" t="s">
        <v>79</v>
      </c>
      <c r="AW691" s="11" t="s">
        <v>33</v>
      </c>
      <c r="AX691" s="11" t="s">
        <v>70</v>
      </c>
      <c r="AY691" s="196" t="s">
        <v>287</v>
      </c>
    </row>
    <row r="692" spans="2:65" s="11" customFormat="1" ht="22" x14ac:dyDescent="0.15">
      <c r="B692" s="185"/>
      <c r="C692" s="186"/>
      <c r="D692" s="187" t="s">
        <v>356</v>
      </c>
      <c r="E692" s="188" t="s">
        <v>1</v>
      </c>
      <c r="F692" s="189" t="s">
        <v>1142</v>
      </c>
      <c r="G692" s="186"/>
      <c r="H692" s="190">
        <v>90.95</v>
      </c>
      <c r="I692" s="191"/>
      <c r="J692" s="186"/>
      <c r="K692" s="186"/>
      <c r="L692" s="192"/>
      <c r="M692" s="193"/>
      <c r="N692" s="194"/>
      <c r="O692" s="194"/>
      <c r="P692" s="194"/>
      <c r="Q692" s="194"/>
      <c r="R692" s="194"/>
      <c r="S692" s="194"/>
      <c r="T692" s="195"/>
      <c r="AT692" s="196" t="s">
        <v>356</v>
      </c>
      <c r="AU692" s="196" t="s">
        <v>77</v>
      </c>
      <c r="AV692" s="11" t="s">
        <v>79</v>
      </c>
      <c r="AW692" s="11" t="s">
        <v>33</v>
      </c>
      <c r="AX692" s="11" t="s">
        <v>70</v>
      </c>
      <c r="AY692" s="196" t="s">
        <v>287</v>
      </c>
    </row>
    <row r="693" spans="2:65" s="11" customFormat="1" ht="11" x14ac:dyDescent="0.15">
      <c r="B693" s="185"/>
      <c r="C693" s="186"/>
      <c r="D693" s="187" t="s">
        <v>356</v>
      </c>
      <c r="E693" s="188" t="s">
        <v>1</v>
      </c>
      <c r="F693" s="189" t="s">
        <v>1143</v>
      </c>
      <c r="G693" s="186"/>
      <c r="H693" s="190">
        <v>4.95</v>
      </c>
      <c r="I693" s="191"/>
      <c r="J693" s="186"/>
      <c r="K693" s="186"/>
      <c r="L693" s="192"/>
      <c r="M693" s="193"/>
      <c r="N693" s="194"/>
      <c r="O693" s="194"/>
      <c r="P693" s="194"/>
      <c r="Q693" s="194"/>
      <c r="R693" s="194"/>
      <c r="S693" s="194"/>
      <c r="T693" s="195"/>
      <c r="AT693" s="196" t="s">
        <v>356</v>
      </c>
      <c r="AU693" s="196" t="s">
        <v>77</v>
      </c>
      <c r="AV693" s="11" t="s">
        <v>79</v>
      </c>
      <c r="AW693" s="11" t="s">
        <v>33</v>
      </c>
      <c r="AX693" s="11" t="s">
        <v>70</v>
      </c>
      <c r="AY693" s="196" t="s">
        <v>287</v>
      </c>
    </row>
    <row r="694" spans="2:65" s="11" customFormat="1" ht="11" x14ac:dyDescent="0.15">
      <c r="B694" s="185"/>
      <c r="C694" s="186"/>
      <c r="D694" s="187" t="s">
        <v>356</v>
      </c>
      <c r="E694" s="188" t="s">
        <v>1</v>
      </c>
      <c r="F694" s="189" t="s">
        <v>1126</v>
      </c>
      <c r="G694" s="186"/>
      <c r="H694" s="190">
        <v>30.87</v>
      </c>
      <c r="I694" s="191"/>
      <c r="J694" s="186"/>
      <c r="K694" s="186"/>
      <c r="L694" s="192"/>
      <c r="M694" s="193"/>
      <c r="N694" s="194"/>
      <c r="O694" s="194"/>
      <c r="P694" s="194"/>
      <c r="Q694" s="194"/>
      <c r="R694" s="194"/>
      <c r="S694" s="194"/>
      <c r="T694" s="195"/>
      <c r="AT694" s="196" t="s">
        <v>356</v>
      </c>
      <c r="AU694" s="196" t="s">
        <v>77</v>
      </c>
      <c r="AV694" s="11" t="s">
        <v>79</v>
      </c>
      <c r="AW694" s="11" t="s">
        <v>33</v>
      </c>
      <c r="AX694" s="11" t="s">
        <v>70</v>
      </c>
      <c r="AY694" s="196" t="s">
        <v>287</v>
      </c>
    </row>
    <row r="695" spans="2:65" s="11" customFormat="1" ht="11" x14ac:dyDescent="0.15">
      <c r="B695" s="185"/>
      <c r="C695" s="186"/>
      <c r="D695" s="187" t="s">
        <v>356</v>
      </c>
      <c r="E695" s="188" t="s">
        <v>1</v>
      </c>
      <c r="F695" s="189" t="s">
        <v>1144</v>
      </c>
      <c r="G695" s="186"/>
      <c r="H695" s="190">
        <v>112.08</v>
      </c>
      <c r="I695" s="191"/>
      <c r="J695" s="186"/>
      <c r="K695" s="186"/>
      <c r="L695" s="192"/>
      <c r="M695" s="193"/>
      <c r="N695" s="194"/>
      <c r="O695" s="194"/>
      <c r="P695" s="194"/>
      <c r="Q695" s="194"/>
      <c r="R695" s="194"/>
      <c r="S695" s="194"/>
      <c r="T695" s="195"/>
      <c r="AT695" s="196" t="s">
        <v>356</v>
      </c>
      <c r="AU695" s="196" t="s">
        <v>77</v>
      </c>
      <c r="AV695" s="11" t="s">
        <v>79</v>
      </c>
      <c r="AW695" s="11" t="s">
        <v>33</v>
      </c>
      <c r="AX695" s="11" t="s">
        <v>70</v>
      </c>
      <c r="AY695" s="196" t="s">
        <v>287</v>
      </c>
    </row>
    <row r="696" spans="2:65" s="11" customFormat="1" ht="11" x14ac:dyDescent="0.15">
      <c r="B696" s="185"/>
      <c r="C696" s="186"/>
      <c r="D696" s="187" t="s">
        <v>356</v>
      </c>
      <c r="E696" s="188" t="s">
        <v>1</v>
      </c>
      <c r="F696" s="189" t="s">
        <v>1145</v>
      </c>
      <c r="G696" s="186"/>
      <c r="H696" s="190">
        <v>45.23</v>
      </c>
      <c r="I696" s="191"/>
      <c r="J696" s="186"/>
      <c r="K696" s="186"/>
      <c r="L696" s="192"/>
      <c r="M696" s="193"/>
      <c r="N696" s="194"/>
      <c r="O696" s="194"/>
      <c r="P696" s="194"/>
      <c r="Q696" s="194"/>
      <c r="R696" s="194"/>
      <c r="S696" s="194"/>
      <c r="T696" s="195"/>
      <c r="AT696" s="196" t="s">
        <v>356</v>
      </c>
      <c r="AU696" s="196" t="s">
        <v>77</v>
      </c>
      <c r="AV696" s="11" t="s">
        <v>79</v>
      </c>
      <c r="AW696" s="11" t="s">
        <v>33</v>
      </c>
      <c r="AX696" s="11" t="s">
        <v>70</v>
      </c>
      <c r="AY696" s="196" t="s">
        <v>287</v>
      </c>
    </row>
    <row r="697" spans="2:65" s="11" customFormat="1" ht="11" x14ac:dyDescent="0.15">
      <c r="B697" s="185"/>
      <c r="C697" s="186"/>
      <c r="D697" s="187" t="s">
        <v>356</v>
      </c>
      <c r="E697" s="188" t="s">
        <v>1</v>
      </c>
      <c r="F697" s="189" t="s">
        <v>1146</v>
      </c>
      <c r="G697" s="186"/>
      <c r="H697" s="190">
        <v>20.6</v>
      </c>
      <c r="I697" s="191"/>
      <c r="J697" s="186"/>
      <c r="K697" s="186"/>
      <c r="L697" s="192"/>
      <c r="M697" s="193"/>
      <c r="N697" s="194"/>
      <c r="O697" s="194"/>
      <c r="P697" s="194"/>
      <c r="Q697" s="194"/>
      <c r="R697" s="194"/>
      <c r="S697" s="194"/>
      <c r="T697" s="195"/>
      <c r="AT697" s="196" t="s">
        <v>356</v>
      </c>
      <c r="AU697" s="196" t="s">
        <v>77</v>
      </c>
      <c r="AV697" s="11" t="s">
        <v>79</v>
      </c>
      <c r="AW697" s="11" t="s">
        <v>33</v>
      </c>
      <c r="AX697" s="11" t="s">
        <v>70</v>
      </c>
      <c r="AY697" s="196" t="s">
        <v>287</v>
      </c>
    </row>
    <row r="698" spans="2:65" s="11" customFormat="1" ht="11" x14ac:dyDescent="0.15">
      <c r="B698" s="185"/>
      <c r="C698" s="186"/>
      <c r="D698" s="187" t="s">
        <v>356</v>
      </c>
      <c r="E698" s="188" t="s">
        <v>1</v>
      </c>
      <c r="F698" s="189" t="s">
        <v>1147</v>
      </c>
      <c r="G698" s="186"/>
      <c r="H698" s="190">
        <v>18.350000000000001</v>
      </c>
      <c r="I698" s="191"/>
      <c r="J698" s="186"/>
      <c r="K698" s="186"/>
      <c r="L698" s="192"/>
      <c r="M698" s="193"/>
      <c r="N698" s="194"/>
      <c r="O698" s="194"/>
      <c r="P698" s="194"/>
      <c r="Q698" s="194"/>
      <c r="R698" s="194"/>
      <c r="S698" s="194"/>
      <c r="T698" s="195"/>
      <c r="AT698" s="196" t="s">
        <v>356</v>
      </c>
      <c r="AU698" s="196" t="s">
        <v>77</v>
      </c>
      <c r="AV698" s="11" t="s">
        <v>79</v>
      </c>
      <c r="AW698" s="11" t="s">
        <v>33</v>
      </c>
      <c r="AX698" s="11" t="s">
        <v>70</v>
      </c>
      <c r="AY698" s="196" t="s">
        <v>287</v>
      </c>
    </row>
    <row r="699" spans="2:65" s="12" customFormat="1" ht="11" x14ac:dyDescent="0.15">
      <c r="B699" s="197"/>
      <c r="C699" s="198"/>
      <c r="D699" s="187" t="s">
        <v>356</v>
      </c>
      <c r="E699" s="199" t="s">
        <v>1</v>
      </c>
      <c r="F699" s="200" t="s">
        <v>359</v>
      </c>
      <c r="G699" s="198"/>
      <c r="H699" s="201">
        <v>866.77</v>
      </c>
      <c r="I699" s="202"/>
      <c r="J699" s="198"/>
      <c r="K699" s="198"/>
      <c r="L699" s="203"/>
      <c r="M699" s="204"/>
      <c r="N699" s="205"/>
      <c r="O699" s="205"/>
      <c r="P699" s="205"/>
      <c r="Q699" s="205"/>
      <c r="R699" s="205"/>
      <c r="S699" s="205"/>
      <c r="T699" s="206"/>
      <c r="AT699" s="207" t="s">
        <v>356</v>
      </c>
      <c r="AU699" s="207" t="s">
        <v>77</v>
      </c>
      <c r="AV699" s="12" t="s">
        <v>99</v>
      </c>
      <c r="AW699" s="12" t="s">
        <v>33</v>
      </c>
      <c r="AX699" s="12" t="s">
        <v>77</v>
      </c>
      <c r="AY699" s="207" t="s">
        <v>287</v>
      </c>
    </row>
    <row r="700" spans="2:65" s="10" customFormat="1" ht="26" customHeight="1" x14ac:dyDescent="0.2">
      <c r="B700" s="160"/>
      <c r="C700" s="161"/>
      <c r="D700" s="162" t="s">
        <v>69</v>
      </c>
      <c r="E700" s="163" t="s">
        <v>1148</v>
      </c>
      <c r="F700" s="163" t="s">
        <v>1149</v>
      </c>
      <c r="G700" s="161"/>
      <c r="H700" s="161"/>
      <c r="I700" s="164"/>
      <c r="J700" s="165">
        <f>BK700</f>
        <v>0</v>
      </c>
      <c r="K700" s="161"/>
      <c r="L700" s="166"/>
      <c r="M700" s="167"/>
      <c r="N700" s="168"/>
      <c r="O700" s="168"/>
      <c r="P700" s="169">
        <f>SUM(P701:P720)</f>
        <v>0</v>
      </c>
      <c r="Q700" s="168"/>
      <c r="R700" s="169">
        <f>SUM(R701:R720)</f>
        <v>0</v>
      </c>
      <c r="S700" s="168"/>
      <c r="T700" s="170">
        <f>SUM(T701:T720)</f>
        <v>0</v>
      </c>
      <c r="AR700" s="171" t="s">
        <v>79</v>
      </c>
      <c r="AT700" s="172" t="s">
        <v>69</v>
      </c>
      <c r="AU700" s="172" t="s">
        <v>70</v>
      </c>
      <c r="AY700" s="171" t="s">
        <v>287</v>
      </c>
      <c r="BK700" s="173">
        <f>SUM(BK701:BK720)</f>
        <v>0</v>
      </c>
    </row>
    <row r="701" spans="2:65" s="1" customFormat="1" ht="16.5" customHeight="1" x14ac:dyDescent="0.15">
      <c r="B701" s="33"/>
      <c r="C701" s="174" t="s">
        <v>689</v>
      </c>
      <c r="D701" s="174" t="s">
        <v>288</v>
      </c>
      <c r="E701" s="175" t="s">
        <v>1150</v>
      </c>
      <c r="F701" s="176" t="s">
        <v>1151</v>
      </c>
      <c r="G701" s="177" t="s">
        <v>291</v>
      </c>
      <c r="H701" s="178">
        <v>434.77</v>
      </c>
      <c r="I701" s="179"/>
      <c r="J701" s="178">
        <f>ROUND(I701*H701,2)</f>
        <v>0</v>
      </c>
      <c r="K701" s="176" t="s">
        <v>1</v>
      </c>
      <c r="L701" s="37"/>
      <c r="M701" s="180" t="s">
        <v>1</v>
      </c>
      <c r="N701" s="181" t="s">
        <v>41</v>
      </c>
      <c r="O701" s="59"/>
      <c r="P701" s="182">
        <f>O701*H701</f>
        <v>0</v>
      </c>
      <c r="Q701" s="182">
        <v>0</v>
      </c>
      <c r="R701" s="182">
        <f>Q701*H701</f>
        <v>0</v>
      </c>
      <c r="S701" s="182">
        <v>0</v>
      </c>
      <c r="T701" s="183">
        <f>S701*H701</f>
        <v>0</v>
      </c>
      <c r="AR701" s="16" t="s">
        <v>316</v>
      </c>
      <c r="AT701" s="16" t="s">
        <v>288</v>
      </c>
      <c r="AU701" s="16" t="s">
        <v>77</v>
      </c>
      <c r="AY701" s="16" t="s">
        <v>287</v>
      </c>
      <c r="BE701" s="184">
        <f>IF(N701="základní",J701,0)</f>
        <v>0</v>
      </c>
      <c r="BF701" s="184">
        <f>IF(N701="snížená",J701,0)</f>
        <v>0</v>
      </c>
      <c r="BG701" s="184">
        <f>IF(N701="zákl. přenesená",J701,0)</f>
        <v>0</v>
      </c>
      <c r="BH701" s="184">
        <f>IF(N701="sníž. přenesená",J701,0)</f>
        <v>0</v>
      </c>
      <c r="BI701" s="184">
        <f>IF(N701="nulová",J701,0)</f>
        <v>0</v>
      </c>
      <c r="BJ701" s="16" t="s">
        <v>77</v>
      </c>
      <c r="BK701" s="184">
        <f>ROUND(I701*H701,2)</f>
        <v>0</v>
      </c>
      <c r="BL701" s="16" t="s">
        <v>316</v>
      </c>
      <c r="BM701" s="16" t="s">
        <v>1152</v>
      </c>
    </row>
    <row r="702" spans="2:65" s="1" customFormat="1" ht="16.5" customHeight="1" x14ac:dyDescent="0.15">
      <c r="B702" s="33"/>
      <c r="C702" s="174" t="s">
        <v>1153</v>
      </c>
      <c r="D702" s="174" t="s">
        <v>288</v>
      </c>
      <c r="E702" s="175" t="s">
        <v>1154</v>
      </c>
      <c r="F702" s="176" t="s">
        <v>1155</v>
      </c>
      <c r="G702" s="177" t="s">
        <v>291</v>
      </c>
      <c r="H702" s="178">
        <v>434.77</v>
      </c>
      <c r="I702" s="179"/>
      <c r="J702" s="178">
        <f>ROUND(I702*H702,2)</f>
        <v>0</v>
      </c>
      <c r="K702" s="176" t="s">
        <v>1</v>
      </c>
      <c r="L702" s="37"/>
      <c r="M702" s="180" t="s">
        <v>1</v>
      </c>
      <c r="N702" s="181" t="s">
        <v>41</v>
      </c>
      <c r="O702" s="59"/>
      <c r="P702" s="182">
        <f>O702*H702</f>
        <v>0</v>
      </c>
      <c r="Q702" s="182">
        <v>0</v>
      </c>
      <c r="R702" s="182">
        <f>Q702*H702</f>
        <v>0</v>
      </c>
      <c r="S702" s="182">
        <v>0</v>
      </c>
      <c r="T702" s="183">
        <f>S702*H702</f>
        <v>0</v>
      </c>
      <c r="AR702" s="16" t="s">
        <v>316</v>
      </c>
      <c r="AT702" s="16" t="s">
        <v>288</v>
      </c>
      <c r="AU702" s="16" t="s">
        <v>77</v>
      </c>
      <c r="AY702" s="16" t="s">
        <v>287</v>
      </c>
      <c r="BE702" s="184">
        <f>IF(N702="základní",J702,0)</f>
        <v>0</v>
      </c>
      <c r="BF702" s="184">
        <f>IF(N702="snížená",J702,0)</f>
        <v>0</v>
      </c>
      <c r="BG702" s="184">
        <f>IF(N702="zákl. přenesená",J702,0)</f>
        <v>0</v>
      </c>
      <c r="BH702" s="184">
        <f>IF(N702="sníž. přenesená",J702,0)</f>
        <v>0</v>
      </c>
      <c r="BI702" s="184">
        <f>IF(N702="nulová",J702,0)</f>
        <v>0</v>
      </c>
      <c r="BJ702" s="16" t="s">
        <v>77</v>
      </c>
      <c r="BK702" s="184">
        <f>ROUND(I702*H702,2)</f>
        <v>0</v>
      </c>
      <c r="BL702" s="16" t="s">
        <v>316</v>
      </c>
      <c r="BM702" s="16" t="s">
        <v>1156</v>
      </c>
    </row>
    <row r="703" spans="2:65" s="13" customFormat="1" ht="11" x14ac:dyDescent="0.15">
      <c r="B703" s="210"/>
      <c r="C703" s="211"/>
      <c r="D703" s="187" t="s">
        <v>356</v>
      </c>
      <c r="E703" s="212" t="s">
        <v>1</v>
      </c>
      <c r="F703" s="213" t="s">
        <v>1157</v>
      </c>
      <c r="G703" s="211"/>
      <c r="H703" s="212" t="s">
        <v>1</v>
      </c>
      <c r="I703" s="214"/>
      <c r="J703" s="211"/>
      <c r="K703" s="211"/>
      <c r="L703" s="215"/>
      <c r="M703" s="216"/>
      <c r="N703" s="217"/>
      <c r="O703" s="217"/>
      <c r="P703" s="217"/>
      <c r="Q703" s="217"/>
      <c r="R703" s="217"/>
      <c r="S703" s="217"/>
      <c r="T703" s="218"/>
      <c r="AT703" s="219" t="s">
        <v>356</v>
      </c>
      <c r="AU703" s="219" t="s">
        <v>77</v>
      </c>
      <c r="AV703" s="13" t="s">
        <v>77</v>
      </c>
      <c r="AW703" s="13" t="s">
        <v>33</v>
      </c>
      <c r="AX703" s="13" t="s">
        <v>70</v>
      </c>
      <c r="AY703" s="219" t="s">
        <v>287</v>
      </c>
    </row>
    <row r="704" spans="2:65" s="11" customFormat="1" ht="11" x14ac:dyDescent="0.15">
      <c r="B704" s="185"/>
      <c r="C704" s="186"/>
      <c r="D704" s="187" t="s">
        <v>356</v>
      </c>
      <c r="E704" s="188" t="s">
        <v>1</v>
      </c>
      <c r="F704" s="189" t="s">
        <v>1158</v>
      </c>
      <c r="G704" s="186"/>
      <c r="H704" s="190">
        <v>52.42</v>
      </c>
      <c r="I704" s="191"/>
      <c r="J704" s="186"/>
      <c r="K704" s="186"/>
      <c r="L704" s="192"/>
      <c r="M704" s="193"/>
      <c r="N704" s="194"/>
      <c r="O704" s="194"/>
      <c r="P704" s="194"/>
      <c r="Q704" s="194"/>
      <c r="R704" s="194"/>
      <c r="S704" s="194"/>
      <c r="T704" s="195"/>
      <c r="AT704" s="196" t="s">
        <v>356</v>
      </c>
      <c r="AU704" s="196" t="s">
        <v>77</v>
      </c>
      <c r="AV704" s="11" t="s">
        <v>79</v>
      </c>
      <c r="AW704" s="11" t="s">
        <v>33</v>
      </c>
      <c r="AX704" s="11" t="s">
        <v>70</v>
      </c>
      <c r="AY704" s="196" t="s">
        <v>287</v>
      </c>
    </row>
    <row r="705" spans="2:51" s="11" customFormat="1" ht="11" x14ac:dyDescent="0.15">
      <c r="B705" s="185"/>
      <c r="C705" s="186"/>
      <c r="D705" s="187" t="s">
        <v>356</v>
      </c>
      <c r="E705" s="188" t="s">
        <v>1</v>
      </c>
      <c r="F705" s="189" t="s">
        <v>1159</v>
      </c>
      <c r="G705" s="186"/>
      <c r="H705" s="190">
        <v>3.04</v>
      </c>
      <c r="I705" s="191"/>
      <c r="J705" s="186"/>
      <c r="K705" s="186"/>
      <c r="L705" s="192"/>
      <c r="M705" s="193"/>
      <c r="N705" s="194"/>
      <c r="O705" s="194"/>
      <c r="P705" s="194"/>
      <c r="Q705" s="194"/>
      <c r="R705" s="194"/>
      <c r="S705" s="194"/>
      <c r="T705" s="195"/>
      <c r="AT705" s="196" t="s">
        <v>356</v>
      </c>
      <c r="AU705" s="196" t="s">
        <v>77</v>
      </c>
      <c r="AV705" s="11" t="s">
        <v>79</v>
      </c>
      <c r="AW705" s="11" t="s">
        <v>33</v>
      </c>
      <c r="AX705" s="11" t="s">
        <v>70</v>
      </c>
      <c r="AY705" s="196" t="s">
        <v>287</v>
      </c>
    </row>
    <row r="706" spans="2:51" s="11" customFormat="1" ht="11" x14ac:dyDescent="0.15">
      <c r="B706" s="185"/>
      <c r="C706" s="186"/>
      <c r="D706" s="187" t="s">
        <v>356</v>
      </c>
      <c r="E706" s="188" t="s">
        <v>1</v>
      </c>
      <c r="F706" s="189" t="s">
        <v>1160</v>
      </c>
      <c r="G706" s="186"/>
      <c r="H706" s="190">
        <v>23.33</v>
      </c>
      <c r="I706" s="191"/>
      <c r="J706" s="186"/>
      <c r="K706" s="186"/>
      <c r="L706" s="192"/>
      <c r="M706" s="193"/>
      <c r="N706" s="194"/>
      <c r="O706" s="194"/>
      <c r="P706" s="194"/>
      <c r="Q706" s="194"/>
      <c r="R706" s="194"/>
      <c r="S706" s="194"/>
      <c r="T706" s="195"/>
      <c r="AT706" s="196" t="s">
        <v>356</v>
      </c>
      <c r="AU706" s="196" t="s">
        <v>77</v>
      </c>
      <c r="AV706" s="11" t="s">
        <v>79</v>
      </c>
      <c r="AW706" s="11" t="s">
        <v>33</v>
      </c>
      <c r="AX706" s="11" t="s">
        <v>70</v>
      </c>
      <c r="AY706" s="196" t="s">
        <v>287</v>
      </c>
    </row>
    <row r="707" spans="2:51" s="11" customFormat="1" ht="11" x14ac:dyDescent="0.15">
      <c r="B707" s="185"/>
      <c r="C707" s="186"/>
      <c r="D707" s="187" t="s">
        <v>356</v>
      </c>
      <c r="E707" s="188" t="s">
        <v>1</v>
      </c>
      <c r="F707" s="189" t="s">
        <v>1161</v>
      </c>
      <c r="G707" s="186"/>
      <c r="H707" s="190">
        <v>38.979999999999997</v>
      </c>
      <c r="I707" s="191"/>
      <c r="J707" s="186"/>
      <c r="K707" s="186"/>
      <c r="L707" s="192"/>
      <c r="M707" s="193"/>
      <c r="N707" s="194"/>
      <c r="O707" s="194"/>
      <c r="P707" s="194"/>
      <c r="Q707" s="194"/>
      <c r="R707" s="194"/>
      <c r="S707" s="194"/>
      <c r="T707" s="195"/>
      <c r="AT707" s="196" t="s">
        <v>356</v>
      </c>
      <c r="AU707" s="196" t="s">
        <v>77</v>
      </c>
      <c r="AV707" s="11" t="s">
        <v>79</v>
      </c>
      <c r="AW707" s="11" t="s">
        <v>33</v>
      </c>
      <c r="AX707" s="11" t="s">
        <v>70</v>
      </c>
      <c r="AY707" s="196" t="s">
        <v>287</v>
      </c>
    </row>
    <row r="708" spans="2:51" s="13" customFormat="1" ht="11" x14ac:dyDescent="0.15">
      <c r="B708" s="210"/>
      <c r="C708" s="211"/>
      <c r="D708" s="187" t="s">
        <v>356</v>
      </c>
      <c r="E708" s="212" t="s">
        <v>1</v>
      </c>
      <c r="F708" s="213" t="s">
        <v>1162</v>
      </c>
      <c r="G708" s="211"/>
      <c r="H708" s="212" t="s">
        <v>1</v>
      </c>
      <c r="I708" s="214"/>
      <c r="J708" s="211"/>
      <c r="K708" s="211"/>
      <c r="L708" s="215"/>
      <c r="M708" s="216"/>
      <c r="N708" s="217"/>
      <c r="O708" s="217"/>
      <c r="P708" s="217"/>
      <c r="Q708" s="217"/>
      <c r="R708" s="217"/>
      <c r="S708" s="217"/>
      <c r="T708" s="218"/>
      <c r="AT708" s="219" t="s">
        <v>356</v>
      </c>
      <c r="AU708" s="219" t="s">
        <v>77</v>
      </c>
      <c r="AV708" s="13" t="s">
        <v>77</v>
      </c>
      <c r="AW708" s="13" t="s">
        <v>33</v>
      </c>
      <c r="AX708" s="13" t="s">
        <v>70</v>
      </c>
      <c r="AY708" s="219" t="s">
        <v>287</v>
      </c>
    </row>
    <row r="709" spans="2:51" s="11" customFormat="1" ht="11" x14ac:dyDescent="0.15">
      <c r="B709" s="185"/>
      <c r="C709" s="186"/>
      <c r="D709" s="187" t="s">
        <v>356</v>
      </c>
      <c r="E709" s="188" t="s">
        <v>1</v>
      </c>
      <c r="F709" s="189" t="s">
        <v>1163</v>
      </c>
      <c r="G709" s="186"/>
      <c r="H709" s="190">
        <v>22.89</v>
      </c>
      <c r="I709" s="191"/>
      <c r="J709" s="186"/>
      <c r="K709" s="186"/>
      <c r="L709" s="192"/>
      <c r="M709" s="193"/>
      <c r="N709" s="194"/>
      <c r="O709" s="194"/>
      <c r="P709" s="194"/>
      <c r="Q709" s="194"/>
      <c r="R709" s="194"/>
      <c r="S709" s="194"/>
      <c r="T709" s="195"/>
      <c r="AT709" s="196" t="s">
        <v>356</v>
      </c>
      <c r="AU709" s="196" t="s">
        <v>77</v>
      </c>
      <c r="AV709" s="11" t="s">
        <v>79</v>
      </c>
      <c r="AW709" s="11" t="s">
        <v>33</v>
      </c>
      <c r="AX709" s="11" t="s">
        <v>70</v>
      </c>
      <c r="AY709" s="196" t="s">
        <v>287</v>
      </c>
    </row>
    <row r="710" spans="2:51" s="11" customFormat="1" ht="11" x14ac:dyDescent="0.15">
      <c r="B710" s="185"/>
      <c r="C710" s="186"/>
      <c r="D710" s="187" t="s">
        <v>356</v>
      </c>
      <c r="E710" s="188" t="s">
        <v>1</v>
      </c>
      <c r="F710" s="189" t="s">
        <v>1164</v>
      </c>
      <c r="G710" s="186"/>
      <c r="H710" s="190">
        <v>32.479999999999997</v>
      </c>
      <c r="I710" s="191"/>
      <c r="J710" s="186"/>
      <c r="K710" s="186"/>
      <c r="L710" s="192"/>
      <c r="M710" s="193"/>
      <c r="N710" s="194"/>
      <c r="O710" s="194"/>
      <c r="P710" s="194"/>
      <c r="Q710" s="194"/>
      <c r="R710" s="194"/>
      <c r="S710" s="194"/>
      <c r="T710" s="195"/>
      <c r="AT710" s="196" t="s">
        <v>356</v>
      </c>
      <c r="AU710" s="196" t="s">
        <v>77</v>
      </c>
      <c r="AV710" s="11" t="s">
        <v>79</v>
      </c>
      <c r="AW710" s="11" t="s">
        <v>33</v>
      </c>
      <c r="AX710" s="11" t="s">
        <v>70</v>
      </c>
      <c r="AY710" s="196" t="s">
        <v>287</v>
      </c>
    </row>
    <row r="711" spans="2:51" s="11" customFormat="1" ht="11" x14ac:dyDescent="0.15">
      <c r="B711" s="185"/>
      <c r="C711" s="186"/>
      <c r="D711" s="187" t="s">
        <v>356</v>
      </c>
      <c r="E711" s="188" t="s">
        <v>1</v>
      </c>
      <c r="F711" s="189" t="s">
        <v>1165</v>
      </c>
      <c r="G711" s="186"/>
      <c r="H711" s="190">
        <v>25.65</v>
      </c>
      <c r="I711" s="191"/>
      <c r="J711" s="186"/>
      <c r="K711" s="186"/>
      <c r="L711" s="192"/>
      <c r="M711" s="193"/>
      <c r="N711" s="194"/>
      <c r="O711" s="194"/>
      <c r="P711" s="194"/>
      <c r="Q711" s="194"/>
      <c r="R711" s="194"/>
      <c r="S711" s="194"/>
      <c r="T711" s="195"/>
      <c r="AT711" s="196" t="s">
        <v>356</v>
      </c>
      <c r="AU711" s="196" t="s">
        <v>77</v>
      </c>
      <c r="AV711" s="11" t="s">
        <v>79</v>
      </c>
      <c r="AW711" s="11" t="s">
        <v>33</v>
      </c>
      <c r="AX711" s="11" t="s">
        <v>70</v>
      </c>
      <c r="AY711" s="196" t="s">
        <v>287</v>
      </c>
    </row>
    <row r="712" spans="2:51" s="11" customFormat="1" ht="11" x14ac:dyDescent="0.15">
      <c r="B712" s="185"/>
      <c r="C712" s="186"/>
      <c r="D712" s="187" t="s">
        <v>356</v>
      </c>
      <c r="E712" s="188" t="s">
        <v>1</v>
      </c>
      <c r="F712" s="189" t="s">
        <v>1166</v>
      </c>
      <c r="G712" s="186"/>
      <c r="H712" s="190">
        <v>52.54</v>
      </c>
      <c r="I712" s="191"/>
      <c r="J712" s="186"/>
      <c r="K712" s="186"/>
      <c r="L712" s="192"/>
      <c r="M712" s="193"/>
      <c r="N712" s="194"/>
      <c r="O712" s="194"/>
      <c r="P712" s="194"/>
      <c r="Q712" s="194"/>
      <c r="R712" s="194"/>
      <c r="S712" s="194"/>
      <c r="T712" s="195"/>
      <c r="AT712" s="196" t="s">
        <v>356</v>
      </c>
      <c r="AU712" s="196" t="s">
        <v>77</v>
      </c>
      <c r="AV712" s="11" t="s">
        <v>79</v>
      </c>
      <c r="AW712" s="11" t="s">
        <v>33</v>
      </c>
      <c r="AX712" s="11" t="s">
        <v>70</v>
      </c>
      <c r="AY712" s="196" t="s">
        <v>287</v>
      </c>
    </row>
    <row r="713" spans="2:51" s="11" customFormat="1" ht="11" x14ac:dyDescent="0.15">
      <c r="B713" s="185"/>
      <c r="C713" s="186"/>
      <c r="D713" s="187" t="s">
        <v>356</v>
      </c>
      <c r="E713" s="188" t="s">
        <v>1</v>
      </c>
      <c r="F713" s="189" t="s">
        <v>1167</v>
      </c>
      <c r="G713" s="186"/>
      <c r="H713" s="190">
        <v>34.299999999999997</v>
      </c>
      <c r="I713" s="191"/>
      <c r="J713" s="186"/>
      <c r="K713" s="186"/>
      <c r="L713" s="192"/>
      <c r="M713" s="193"/>
      <c r="N713" s="194"/>
      <c r="O713" s="194"/>
      <c r="P713" s="194"/>
      <c r="Q713" s="194"/>
      <c r="R713" s="194"/>
      <c r="S713" s="194"/>
      <c r="T713" s="195"/>
      <c r="AT713" s="196" t="s">
        <v>356</v>
      </c>
      <c r="AU713" s="196" t="s">
        <v>77</v>
      </c>
      <c r="AV713" s="11" t="s">
        <v>79</v>
      </c>
      <c r="AW713" s="11" t="s">
        <v>33</v>
      </c>
      <c r="AX713" s="11" t="s">
        <v>70</v>
      </c>
      <c r="AY713" s="196" t="s">
        <v>287</v>
      </c>
    </row>
    <row r="714" spans="2:51" s="11" customFormat="1" ht="11" x14ac:dyDescent="0.15">
      <c r="B714" s="185"/>
      <c r="C714" s="186"/>
      <c r="D714" s="187" t="s">
        <v>356</v>
      </c>
      <c r="E714" s="188" t="s">
        <v>1</v>
      </c>
      <c r="F714" s="189" t="s">
        <v>1168</v>
      </c>
      <c r="G714" s="186"/>
      <c r="H714" s="190">
        <v>34.18</v>
      </c>
      <c r="I714" s="191"/>
      <c r="J714" s="186"/>
      <c r="K714" s="186"/>
      <c r="L714" s="192"/>
      <c r="M714" s="193"/>
      <c r="N714" s="194"/>
      <c r="O714" s="194"/>
      <c r="P714" s="194"/>
      <c r="Q714" s="194"/>
      <c r="R714" s="194"/>
      <c r="S714" s="194"/>
      <c r="T714" s="195"/>
      <c r="AT714" s="196" t="s">
        <v>356</v>
      </c>
      <c r="AU714" s="196" t="s">
        <v>77</v>
      </c>
      <c r="AV714" s="11" t="s">
        <v>79</v>
      </c>
      <c r="AW714" s="11" t="s">
        <v>33</v>
      </c>
      <c r="AX714" s="11" t="s">
        <v>70</v>
      </c>
      <c r="AY714" s="196" t="s">
        <v>287</v>
      </c>
    </row>
    <row r="715" spans="2:51" s="11" customFormat="1" ht="11" x14ac:dyDescent="0.15">
      <c r="B715" s="185"/>
      <c r="C715" s="186"/>
      <c r="D715" s="187" t="s">
        <v>356</v>
      </c>
      <c r="E715" s="188" t="s">
        <v>1</v>
      </c>
      <c r="F715" s="189" t="s">
        <v>1169</v>
      </c>
      <c r="G715" s="186"/>
      <c r="H715" s="190">
        <v>36.549999999999997</v>
      </c>
      <c r="I715" s="191"/>
      <c r="J715" s="186"/>
      <c r="K715" s="186"/>
      <c r="L715" s="192"/>
      <c r="M715" s="193"/>
      <c r="N715" s="194"/>
      <c r="O715" s="194"/>
      <c r="P715" s="194"/>
      <c r="Q715" s="194"/>
      <c r="R715" s="194"/>
      <c r="S715" s="194"/>
      <c r="T715" s="195"/>
      <c r="AT715" s="196" t="s">
        <v>356</v>
      </c>
      <c r="AU715" s="196" t="s">
        <v>77</v>
      </c>
      <c r="AV715" s="11" t="s">
        <v>79</v>
      </c>
      <c r="AW715" s="11" t="s">
        <v>33</v>
      </c>
      <c r="AX715" s="11" t="s">
        <v>70</v>
      </c>
      <c r="AY715" s="196" t="s">
        <v>287</v>
      </c>
    </row>
    <row r="716" spans="2:51" s="11" customFormat="1" ht="11" x14ac:dyDescent="0.15">
      <c r="B716" s="185"/>
      <c r="C716" s="186"/>
      <c r="D716" s="187" t="s">
        <v>356</v>
      </c>
      <c r="E716" s="188" t="s">
        <v>1</v>
      </c>
      <c r="F716" s="189" t="s">
        <v>1170</v>
      </c>
      <c r="G716" s="186"/>
      <c r="H716" s="190">
        <v>5.18</v>
      </c>
      <c r="I716" s="191"/>
      <c r="J716" s="186"/>
      <c r="K716" s="186"/>
      <c r="L716" s="192"/>
      <c r="M716" s="193"/>
      <c r="N716" s="194"/>
      <c r="O716" s="194"/>
      <c r="P716" s="194"/>
      <c r="Q716" s="194"/>
      <c r="R716" s="194"/>
      <c r="S716" s="194"/>
      <c r="T716" s="195"/>
      <c r="AT716" s="196" t="s">
        <v>356</v>
      </c>
      <c r="AU716" s="196" t="s">
        <v>77</v>
      </c>
      <c r="AV716" s="11" t="s">
        <v>79</v>
      </c>
      <c r="AW716" s="11" t="s">
        <v>33</v>
      </c>
      <c r="AX716" s="11" t="s">
        <v>70</v>
      </c>
      <c r="AY716" s="196" t="s">
        <v>287</v>
      </c>
    </row>
    <row r="717" spans="2:51" s="11" customFormat="1" ht="11" x14ac:dyDescent="0.15">
      <c r="B717" s="185"/>
      <c r="C717" s="186"/>
      <c r="D717" s="187" t="s">
        <v>356</v>
      </c>
      <c r="E717" s="188" t="s">
        <v>1</v>
      </c>
      <c r="F717" s="189" t="s">
        <v>1171</v>
      </c>
      <c r="G717" s="186"/>
      <c r="H717" s="190">
        <v>39.479999999999997</v>
      </c>
      <c r="I717" s="191"/>
      <c r="J717" s="186"/>
      <c r="K717" s="186"/>
      <c r="L717" s="192"/>
      <c r="M717" s="193"/>
      <c r="N717" s="194"/>
      <c r="O717" s="194"/>
      <c r="P717" s="194"/>
      <c r="Q717" s="194"/>
      <c r="R717" s="194"/>
      <c r="S717" s="194"/>
      <c r="T717" s="195"/>
      <c r="AT717" s="196" t="s">
        <v>356</v>
      </c>
      <c r="AU717" s="196" t="s">
        <v>77</v>
      </c>
      <c r="AV717" s="11" t="s">
        <v>79</v>
      </c>
      <c r="AW717" s="11" t="s">
        <v>33</v>
      </c>
      <c r="AX717" s="11" t="s">
        <v>70</v>
      </c>
      <c r="AY717" s="196" t="s">
        <v>287</v>
      </c>
    </row>
    <row r="718" spans="2:51" s="11" customFormat="1" ht="11" x14ac:dyDescent="0.15">
      <c r="B718" s="185"/>
      <c r="C718" s="186"/>
      <c r="D718" s="187" t="s">
        <v>356</v>
      </c>
      <c r="E718" s="188" t="s">
        <v>1</v>
      </c>
      <c r="F718" s="189" t="s">
        <v>1172</v>
      </c>
      <c r="G718" s="186"/>
      <c r="H718" s="190">
        <v>18.899999999999999</v>
      </c>
      <c r="I718" s="191"/>
      <c r="J718" s="186"/>
      <c r="K718" s="186"/>
      <c r="L718" s="192"/>
      <c r="M718" s="193"/>
      <c r="N718" s="194"/>
      <c r="O718" s="194"/>
      <c r="P718" s="194"/>
      <c r="Q718" s="194"/>
      <c r="R718" s="194"/>
      <c r="S718" s="194"/>
      <c r="T718" s="195"/>
      <c r="AT718" s="196" t="s">
        <v>356</v>
      </c>
      <c r="AU718" s="196" t="s">
        <v>77</v>
      </c>
      <c r="AV718" s="11" t="s">
        <v>79</v>
      </c>
      <c r="AW718" s="11" t="s">
        <v>33</v>
      </c>
      <c r="AX718" s="11" t="s">
        <v>70</v>
      </c>
      <c r="AY718" s="196" t="s">
        <v>287</v>
      </c>
    </row>
    <row r="719" spans="2:51" s="11" customFormat="1" ht="11" x14ac:dyDescent="0.15">
      <c r="B719" s="185"/>
      <c r="C719" s="186"/>
      <c r="D719" s="187" t="s">
        <v>356</v>
      </c>
      <c r="E719" s="188" t="s">
        <v>1</v>
      </c>
      <c r="F719" s="189" t="s">
        <v>1173</v>
      </c>
      <c r="G719" s="186"/>
      <c r="H719" s="190">
        <v>14.85</v>
      </c>
      <c r="I719" s="191"/>
      <c r="J719" s="186"/>
      <c r="K719" s="186"/>
      <c r="L719" s="192"/>
      <c r="M719" s="193"/>
      <c r="N719" s="194"/>
      <c r="O719" s="194"/>
      <c r="P719" s="194"/>
      <c r="Q719" s="194"/>
      <c r="R719" s="194"/>
      <c r="S719" s="194"/>
      <c r="T719" s="195"/>
      <c r="AT719" s="196" t="s">
        <v>356</v>
      </c>
      <c r="AU719" s="196" t="s">
        <v>77</v>
      </c>
      <c r="AV719" s="11" t="s">
        <v>79</v>
      </c>
      <c r="AW719" s="11" t="s">
        <v>33</v>
      </c>
      <c r="AX719" s="11" t="s">
        <v>70</v>
      </c>
      <c r="AY719" s="196" t="s">
        <v>287</v>
      </c>
    </row>
    <row r="720" spans="2:51" s="12" customFormat="1" ht="11" x14ac:dyDescent="0.15">
      <c r="B720" s="197"/>
      <c r="C720" s="198"/>
      <c r="D720" s="187" t="s">
        <v>356</v>
      </c>
      <c r="E720" s="199" t="s">
        <v>1</v>
      </c>
      <c r="F720" s="200" t="s">
        <v>359</v>
      </c>
      <c r="G720" s="198"/>
      <c r="H720" s="201">
        <v>434.77</v>
      </c>
      <c r="I720" s="202"/>
      <c r="J720" s="198"/>
      <c r="K720" s="198"/>
      <c r="L720" s="203"/>
      <c r="M720" s="204"/>
      <c r="N720" s="205"/>
      <c r="O720" s="205"/>
      <c r="P720" s="205"/>
      <c r="Q720" s="205"/>
      <c r="R720" s="205"/>
      <c r="S720" s="205"/>
      <c r="T720" s="206"/>
      <c r="AT720" s="207" t="s">
        <v>356</v>
      </c>
      <c r="AU720" s="207" t="s">
        <v>77</v>
      </c>
      <c r="AV720" s="12" t="s">
        <v>99</v>
      </c>
      <c r="AW720" s="12" t="s">
        <v>33</v>
      </c>
      <c r="AX720" s="12" t="s">
        <v>77</v>
      </c>
      <c r="AY720" s="207" t="s">
        <v>287</v>
      </c>
    </row>
    <row r="721" spans="2:65" s="10" customFormat="1" ht="26" customHeight="1" x14ac:dyDescent="0.2">
      <c r="B721" s="160"/>
      <c r="C721" s="161"/>
      <c r="D721" s="162" t="s">
        <v>69</v>
      </c>
      <c r="E721" s="163" t="s">
        <v>1174</v>
      </c>
      <c r="F721" s="163" t="s">
        <v>1175</v>
      </c>
      <c r="G721" s="161"/>
      <c r="H721" s="161"/>
      <c r="I721" s="164"/>
      <c r="J721" s="165">
        <f>BK721</f>
        <v>0</v>
      </c>
      <c r="K721" s="161"/>
      <c r="L721" s="166"/>
      <c r="M721" s="167"/>
      <c r="N721" s="168"/>
      <c r="O721" s="168"/>
      <c r="P721" s="169">
        <f>P722</f>
        <v>0</v>
      </c>
      <c r="Q721" s="168"/>
      <c r="R721" s="169">
        <f>R722</f>
        <v>0</v>
      </c>
      <c r="S721" s="168"/>
      <c r="T721" s="170">
        <f>T722</f>
        <v>0</v>
      </c>
      <c r="AR721" s="171" t="s">
        <v>77</v>
      </c>
      <c r="AT721" s="172" t="s">
        <v>69</v>
      </c>
      <c r="AU721" s="172" t="s">
        <v>70</v>
      </c>
      <c r="AY721" s="171" t="s">
        <v>287</v>
      </c>
      <c r="BK721" s="173">
        <f>BK722</f>
        <v>0</v>
      </c>
    </row>
    <row r="722" spans="2:65" s="1" customFormat="1" ht="16.5" customHeight="1" x14ac:dyDescent="0.15">
      <c r="B722" s="33"/>
      <c r="C722" s="174" t="s">
        <v>692</v>
      </c>
      <c r="D722" s="174" t="s">
        <v>288</v>
      </c>
      <c r="E722" s="175" t="s">
        <v>1176</v>
      </c>
      <c r="F722" s="176" t="s">
        <v>1177</v>
      </c>
      <c r="G722" s="177" t="s">
        <v>490</v>
      </c>
      <c r="H722" s="178">
        <v>1</v>
      </c>
      <c r="I722" s="179"/>
      <c r="J722" s="178">
        <f>ROUND(I722*H722,2)</f>
        <v>0</v>
      </c>
      <c r="K722" s="176" t="s">
        <v>1</v>
      </c>
      <c r="L722" s="37"/>
      <c r="M722" s="180" t="s">
        <v>1</v>
      </c>
      <c r="N722" s="181" t="s">
        <v>41</v>
      </c>
      <c r="O722" s="59"/>
      <c r="P722" s="182">
        <f>O722*H722</f>
        <v>0</v>
      </c>
      <c r="Q722" s="182">
        <v>0</v>
      </c>
      <c r="R722" s="182">
        <f>Q722*H722</f>
        <v>0</v>
      </c>
      <c r="S722" s="182">
        <v>0</v>
      </c>
      <c r="T722" s="183">
        <f>S722*H722</f>
        <v>0</v>
      </c>
      <c r="AR722" s="16" t="s">
        <v>99</v>
      </c>
      <c r="AT722" s="16" t="s">
        <v>288</v>
      </c>
      <c r="AU722" s="16" t="s">
        <v>77</v>
      </c>
      <c r="AY722" s="16" t="s">
        <v>287</v>
      </c>
      <c r="BE722" s="184">
        <f>IF(N722="základní",J722,0)</f>
        <v>0</v>
      </c>
      <c r="BF722" s="184">
        <f>IF(N722="snížená",J722,0)</f>
        <v>0</v>
      </c>
      <c r="BG722" s="184">
        <f>IF(N722="zákl. přenesená",J722,0)</f>
        <v>0</v>
      </c>
      <c r="BH722" s="184">
        <f>IF(N722="sníž. přenesená",J722,0)</f>
        <v>0</v>
      </c>
      <c r="BI722" s="184">
        <f>IF(N722="nulová",J722,0)</f>
        <v>0</v>
      </c>
      <c r="BJ722" s="16" t="s">
        <v>77</v>
      </c>
      <c r="BK722" s="184">
        <f>ROUND(I722*H722,2)</f>
        <v>0</v>
      </c>
      <c r="BL722" s="16" t="s">
        <v>99</v>
      </c>
      <c r="BM722" s="16" t="s">
        <v>1178</v>
      </c>
    </row>
    <row r="723" spans="2:65" s="10" customFormat="1" ht="26" customHeight="1" x14ac:dyDescent="0.2">
      <c r="B723" s="160"/>
      <c r="C723" s="161"/>
      <c r="D723" s="162" t="s">
        <v>69</v>
      </c>
      <c r="E723" s="163" t="s">
        <v>1179</v>
      </c>
      <c r="F723" s="163" t="s">
        <v>1180</v>
      </c>
      <c r="G723" s="161"/>
      <c r="H723" s="161"/>
      <c r="I723" s="164"/>
      <c r="J723" s="165">
        <f>BK723</f>
        <v>0</v>
      </c>
      <c r="K723" s="161"/>
      <c r="L723" s="166"/>
      <c r="M723" s="167"/>
      <c r="N723" s="168"/>
      <c r="O723" s="168"/>
      <c r="P723" s="169">
        <f>SUM(P724:P725)</f>
        <v>0</v>
      </c>
      <c r="Q723" s="168"/>
      <c r="R723" s="169">
        <f>SUM(R724:R725)</f>
        <v>0</v>
      </c>
      <c r="S723" s="168"/>
      <c r="T723" s="170">
        <f>SUM(T724:T725)</f>
        <v>0</v>
      </c>
      <c r="AR723" s="171" t="s">
        <v>77</v>
      </c>
      <c r="AT723" s="172" t="s">
        <v>69</v>
      </c>
      <c r="AU723" s="172" t="s">
        <v>70</v>
      </c>
      <c r="AY723" s="171" t="s">
        <v>287</v>
      </c>
      <c r="BK723" s="173">
        <f>SUM(BK724:BK725)</f>
        <v>0</v>
      </c>
    </row>
    <row r="724" spans="2:65" s="1" customFormat="1" ht="16.5" customHeight="1" x14ac:dyDescent="0.15">
      <c r="B724" s="33"/>
      <c r="C724" s="174" t="s">
        <v>1181</v>
      </c>
      <c r="D724" s="174" t="s">
        <v>288</v>
      </c>
      <c r="E724" s="175" t="s">
        <v>1182</v>
      </c>
      <c r="F724" s="176" t="s">
        <v>1183</v>
      </c>
      <c r="G724" s="177" t="s">
        <v>612</v>
      </c>
      <c r="H724" s="178">
        <v>1</v>
      </c>
      <c r="I724" s="179"/>
      <c r="J724" s="178">
        <f>ROUND(I724*H724,2)</f>
        <v>0</v>
      </c>
      <c r="K724" s="176" t="s">
        <v>1</v>
      </c>
      <c r="L724" s="37"/>
      <c r="M724" s="180" t="s">
        <v>1</v>
      </c>
      <c r="N724" s="181" t="s">
        <v>41</v>
      </c>
      <c r="O724" s="59"/>
      <c r="P724" s="182">
        <f>O724*H724</f>
        <v>0</v>
      </c>
      <c r="Q724" s="182">
        <v>0</v>
      </c>
      <c r="R724" s="182">
        <f>Q724*H724</f>
        <v>0</v>
      </c>
      <c r="S724" s="182">
        <v>0</v>
      </c>
      <c r="T724" s="183">
        <f>S724*H724</f>
        <v>0</v>
      </c>
      <c r="AR724" s="16" t="s">
        <v>99</v>
      </c>
      <c r="AT724" s="16" t="s">
        <v>288</v>
      </c>
      <c r="AU724" s="16" t="s">
        <v>77</v>
      </c>
      <c r="AY724" s="16" t="s">
        <v>287</v>
      </c>
      <c r="BE724" s="184">
        <f>IF(N724="základní",J724,0)</f>
        <v>0</v>
      </c>
      <c r="BF724" s="184">
        <f>IF(N724="snížená",J724,0)</f>
        <v>0</v>
      </c>
      <c r="BG724" s="184">
        <f>IF(N724="zákl. přenesená",J724,0)</f>
        <v>0</v>
      </c>
      <c r="BH724" s="184">
        <f>IF(N724="sníž. přenesená",J724,0)</f>
        <v>0</v>
      </c>
      <c r="BI724" s="184">
        <f>IF(N724="nulová",J724,0)</f>
        <v>0</v>
      </c>
      <c r="BJ724" s="16" t="s">
        <v>77</v>
      </c>
      <c r="BK724" s="184">
        <f>ROUND(I724*H724,2)</f>
        <v>0</v>
      </c>
      <c r="BL724" s="16" t="s">
        <v>99</v>
      </c>
      <c r="BM724" s="16" t="s">
        <v>1182</v>
      </c>
    </row>
    <row r="725" spans="2:65" s="1" customFormat="1" ht="50" x14ac:dyDescent="0.15">
      <c r="B725" s="33"/>
      <c r="C725" s="34"/>
      <c r="D725" s="187" t="s">
        <v>383</v>
      </c>
      <c r="E725" s="34"/>
      <c r="F725" s="208" t="s">
        <v>1184</v>
      </c>
      <c r="G725" s="34"/>
      <c r="H725" s="34"/>
      <c r="I725" s="111"/>
      <c r="J725" s="34"/>
      <c r="K725" s="34"/>
      <c r="L725" s="37"/>
      <c r="M725" s="209"/>
      <c r="N725" s="59"/>
      <c r="O725" s="59"/>
      <c r="P725" s="59"/>
      <c r="Q725" s="59"/>
      <c r="R725" s="59"/>
      <c r="S725" s="59"/>
      <c r="T725" s="60"/>
      <c r="AT725" s="16" t="s">
        <v>383</v>
      </c>
      <c r="AU725" s="16" t="s">
        <v>77</v>
      </c>
    </row>
    <row r="726" spans="2:65" s="10" customFormat="1" ht="26" customHeight="1" x14ac:dyDescent="0.2">
      <c r="B726" s="160"/>
      <c r="C726" s="161"/>
      <c r="D726" s="162" t="s">
        <v>69</v>
      </c>
      <c r="E726" s="163" t="s">
        <v>1185</v>
      </c>
      <c r="F726" s="163" t="s">
        <v>1186</v>
      </c>
      <c r="G726" s="161"/>
      <c r="H726" s="161"/>
      <c r="I726" s="164"/>
      <c r="J726" s="165">
        <f>BK726</f>
        <v>0</v>
      </c>
      <c r="K726" s="161"/>
      <c r="L726" s="166"/>
      <c r="M726" s="167"/>
      <c r="N726" s="168"/>
      <c r="O726" s="168"/>
      <c r="P726" s="169">
        <f>SUM(P727:P731)</f>
        <v>0</v>
      </c>
      <c r="Q726" s="168"/>
      <c r="R726" s="169">
        <f>SUM(R727:R731)</f>
        <v>0</v>
      </c>
      <c r="S726" s="168"/>
      <c r="T726" s="170">
        <f>SUM(T727:T731)</f>
        <v>0</v>
      </c>
      <c r="AR726" s="171" t="s">
        <v>77</v>
      </c>
      <c r="AT726" s="172" t="s">
        <v>69</v>
      </c>
      <c r="AU726" s="172" t="s">
        <v>70</v>
      </c>
      <c r="AY726" s="171" t="s">
        <v>287</v>
      </c>
      <c r="BK726" s="173">
        <f>SUM(BK727:BK731)</f>
        <v>0</v>
      </c>
    </row>
    <row r="727" spans="2:65" s="1" customFormat="1" ht="16.5" customHeight="1" x14ac:dyDescent="0.15">
      <c r="B727" s="33"/>
      <c r="C727" s="174" t="s">
        <v>698</v>
      </c>
      <c r="D727" s="174" t="s">
        <v>288</v>
      </c>
      <c r="E727" s="175" t="s">
        <v>1187</v>
      </c>
      <c r="F727" s="176" t="s">
        <v>1188</v>
      </c>
      <c r="G727" s="177" t="s">
        <v>1058</v>
      </c>
      <c r="H727" s="178">
        <v>463</v>
      </c>
      <c r="I727" s="179"/>
      <c r="J727" s="178">
        <f>ROUND(I727*H727,2)</f>
        <v>0</v>
      </c>
      <c r="K727" s="176" t="s">
        <v>1</v>
      </c>
      <c r="L727" s="37"/>
      <c r="M727" s="180" t="s">
        <v>1</v>
      </c>
      <c r="N727" s="181" t="s">
        <v>41</v>
      </c>
      <c r="O727" s="59"/>
      <c r="P727" s="182">
        <f>O727*H727</f>
        <v>0</v>
      </c>
      <c r="Q727" s="182">
        <v>0</v>
      </c>
      <c r="R727" s="182">
        <f>Q727*H727</f>
        <v>0</v>
      </c>
      <c r="S727" s="182">
        <v>0</v>
      </c>
      <c r="T727" s="183">
        <f>S727*H727</f>
        <v>0</v>
      </c>
      <c r="AR727" s="16" t="s">
        <v>99</v>
      </c>
      <c r="AT727" s="16" t="s">
        <v>288</v>
      </c>
      <c r="AU727" s="16" t="s">
        <v>77</v>
      </c>
      <c r="AY727" s="16" t="s">
        <v>287</v>
      </c>
      <c r="BE727" s="184">
        <f>IF(N727="základní",J727,0)</f>
        <v>0</v>
      </c>
      <c r="BF727" s="184">
        <f>IF(N727="snížená",J727,0)</f>
        <v>0</v>
      </c>
      <c r="BG727" s="184">
        <f>IF(N727="zákl. přenesená",J727,0)</f>
        <v>0</v>
      </c>
      <c r="BH727" s="184">
        <f>IF(N727="sníž. přenesená",J727,0)</f>
        <v>0</v>
      </c>
      <c r="BI727" s="184">
        <f>IF(N727="nulová",J727,0)</f>
        <v>0</v>
      </c>
      <c r="BJ727" s="16" t="s">
        <v>77</v>
      </c>
      <c r="BK727" s="184">
        <f>ROUND(I727*H727,2)</f>
        <v>0</v>
      </c>
      <c r="BL727" s="16" t="s">
        <v>99</v>
      </c>
      <c r="BM727" s="16" t="s">
        <v>1189</v>
      </c>
    </row>
    <row r="728" spans="2:65" s="1" customFormat="1" ht="16.5" customHeight="1" x14ac:dyDescent="0.15">
      <c r="B728" s="33"/>
      <c r="C728" s="174" t="s">
        <v>1190</v>
      </c>
      <c r="D728" s="174" t="s">
        <v>288</v>
      </c>
      <c r="E728" s="175" t="s">
        <v>1191</v>
      </c>
      <c r="F728" s="176" t="s">
        <v>1192</v>
      </c>
      <c r="G728" s="177" t="s">
        <v>1058</v>
      </c>
      <c r="H728" s="178">
        <v>2963</v>
      </c>
      <c r="I728" s="179"/>
      <c r="J728" s="178">
        <f>ROUND(I728*H728,2)</f>
        <v>0</v>
      </c>
      <c r="K728" s="176" t="s">
        <v>1</v>
      </c>
      <c r="L728" s="37"/>
      <c r="M728" s="180" t="s">
        <v>1</v>
      </c>
      <c r="N728" s="181" t="s">
        <v>41</v>
      </c>
      <c r="O728" s="59"/>
      <c r="P728" s="182">
        <f>O728*H728</f>
        <v>0</v>
      </c>
      <c r="Q728" s="182">
        <v>0</v>
      </c>
      <c r="R728" s="182">
        <f>Q728*H728</f>
        <v>0</v>
      </c>
      <c r="S728" s="182">
        <v>0</v>
      </c>
      <c r="T728" s="183">
        <f>S728*H728</f>
        <v>0</v>
      </c>
      <c r="AR728" s="16" t="s">
        <v>99</v>
      </c>
      <c r="AT728" s="16" t="s">
        <v>288</v>
      </c>
      <c r="AU728" s="16" t="s">
        <v>77</v>
      </c>
      <c r="AY728" s="16" t="s">
        <v>287</v>
      </c>
      <c r="BE728" s="184">
        <f>IF(N728="základní",J728,0)</f>
        <v>0</v>
      </c>
      <c r="BF728" s="184">
        <f>IF(N728="snížená",J728,0)</f>
        <v>0</v>
      </c>
      <c r="BG728" s="184">
        <f>IF(N728="zákl. přenesená",J728,0)</f>
        <v>0</v>
      </c>
      <c r="BH728" s="184">
        <f>IF(N728="sníž. přenesená",J728,0)</f>
        <v>0</v>
      </c>
      <c r="BI728" s="184">
        <f>IF(N728="nulová",J728,0)</f>
        <v>0</v>
      </c>
      <c r="BJ728" s="16" t="s">
        <v>77</v>
      </c>
      <c r="BK728" s="184">
        <f>ROUND(I728*H728,2)</f>
        <v>0</v>
      </c>
      <c r="BL728" s="16" t="s">
        <v>99</v>
      </c>
      <c r="BM728" s="16" t="s">
        <v>1193</v>
      </c>
    </row>
    <row r="729" spans="2:65" s="1" customFormat="1" ht="40" x14ac:dyDescent="0.15">
      <c r="B729" s="33"/>
      <c r="C729" s="34"/>
      <c r="D729" s="187" t="s">
        <v>383</v>
      </c>
      <c r="E729" s="34"/>
      <c r="F729" s="208" t="s">
        <v>1194</v>
      </c>
      <c r="G729" s="34"/>
      <c r="H729" s="34"/>
      <c r="I729" s="111"/>
      <c r="J729" s="34"/>
      <c r="K729" s="34"/>
      <c r="L729" s="37"/>
      <c r="M729" s="209"/>
      <c r="N729" s="59"/>
      <c r="O729" s="59"/>
      <c r="P729" s="59"/>
      <c r="Q729" s="59"/>
      <c r="R729" s="59"/>
      <c r="S729" s="59"/>
      <c r="T729" s="60"/>
      <c r="AT729" s="16" t="s">
        <v>383</v>
      </c>
      <c r="AU729" s="16" t="s">
        <v>77</v>
      </c>
    </row>
    <row r="730" spans="2:65" s="11" customFormat="1" ht="11" x14ac:dyDescent="0.15">
      <c r="B730" s="185"/>
      <c r="C730" s="186"/>
      <c r="D730" s="187" t="s">
        <v>356</v>
      </c>
      <c r="E730" s="188" t="s">
        <v>1</v>
      </c>
      <c r="F730" s="189" t="s">
        <v>1195</v>
      </c>
      <c r="G730" s="186"/>
      <c r="H730" s="190">
        <v>2963</v>
      </c>
      <c r="I730" s="191"/>
      <c r="J730" s="186"/>
      <c r="K730" s="186"/>
      <c r="L730" s="192"/>
      <c r="M730" s="193"/>
      <c r="N730" s="194"/>
      <c r="O730" s="194"/>
      <c r="P730" s="194"/>
      <c r="Q730" s="194"/>
      <c r="R730" s="194"/>
      <c r="S730" s="194"/>
      <c r="T730" s="195"/>
      <c r="AT730" s="196" t="s">
        <v>356</v>
      </c>
      <c r="AU730" s="196" t="s">
        <v>77</v>
      </c>
      <c r="AV730" s="11" t="s">
        <v>79</v>
      </c>
      <c r="AW730" s="11" t="s">
        <v>33</v>
      </c>
      <c r="AX730" s="11" t="s">
        <v>70</v>
      </c>
      <c r="AY730" s="196" t="s">
        <v>287</v>
      </c>
    </row>
    <row r="731" spans="2:65" s="12" customFormat="1" ht="11" x14ac:dyDescent="0.15">
      <c r="B731" s="197"/>
      <c r="C731" s="198"/>
      <c r="D731" s="187" t="s">
        <v>356</v>
      </c>
      <c r="E731" s="199" t="s">
        <v>1</v>
      </c>
      <c r="F731" s="200" t="s">
        <v>359</v>
      </c>
      <c r="G731" s="198"/>
      <c r="H731" s="201">
        <v>2963</v>
      </c>
      <c r="I731" s="202"/>
      <c r="J731" s="198"/>
      <c r="K731" s="198"/>
      <c r="L731" s="203"/>
      <c r="M731" s="204"/>
      <c r="N731" s="205"/>
      <c r="O731" s="205"/>
      <c r="P731" s="205"/>
      <c r="Q731" s="205"/>
      <c r="R731" s="205"/>
      <c r="S731" s="205"/>
      <c r="T731" s="206"/>
      <c r="AT731" s="207" t="s">
        <v>356</v>
      </c>
      <c r="AU731" s="207" t="s">
        <v>77</v>
      </c>
      <c r="AV731" s="12" t="s">
        <v>99</v>
      </c>
      <c r="AW731" s="12" t="s">
        <v>33</v>
      </c>
      <c r="AX731" s="12" t="s">
        <v>77</v>
      </c>
      <c r="AY731" s="207" t="s">
        <v>287</v>
      </c>
    </row>
    <row r="732" spans="2:65" s="10" customFormat="1" ht="26" customHeight="1" x14ac:dyDescent="0.2">
      <c r="B732" s="160"/>
      <c r="C732" s="161"/>
      <c r="D732" s="162" t="s">
        <v>69</v>
      </c>
      <c r="E732" s="163" t="s">
        <v>1196</v>
      </c>
      <c r="F732" s="163" t="s">
        <v>1197</v>
      </c>
      <c r="G732" s="161"/>
      <c r="H732" s="161"/>
      <c r="I732" s="164"/>
      <c r="J732" s="165">
        <f>BK732</f>
        <v>0</v>
      </c>
      <c r="K732" s="161"/>
      <c r="L732" s="166"/>
      <c r="M732" s="167"/>
      <c r="N732" s="168"/>
      <c r="O732" s="168"/>
      <c r="P732" s="169">
        <f>SUM(P733:P741)</f>
        <v>0</v>
      </c>
      <c r="Q732" s="168"/>
      <c r="R732" s="169">
        <f>SUM(R733:R741)</f>
        <v>0</v>
      </c>
      <c r="S732" s="168"/>
      <c r="T732" s="170">
        <f>SUM(T733:T741)</f>
        <v>0</v>
      </c>
      <c r="AR732" s="171" t="s">
        <v>77</v>
      </c>
      <c r="AT732" s="172" t="s">
        <v>69</v>
      </c>
      <c r="AU732" s="172" t="s">
        <v>70</v>
      </c>
      <c r="AY732" s="171" t="s">
        <v>287</v>
      </c>
      <c r="BK732" s="173">
        <f>SUM(BK733:BK741)</f>
        <v>0</v>
      </c>
    </row>
    <row r="733" spans="2:65" s="1" customFormat="1" ht="16.5" customHeight="1" x14ac:dyDescent="0.15">
      <c r="B733" s="33"/>
      <c r="C733" s="174" t="s">
        <v>702</v>
      </c>
      <c r="D733" s="174" t="s">
        <v>288</v>
      </c>
      <c r="E733" s="175" t="s">
        <v>1198</v>
      </c>
      <c r="F733" s="176" t="s">
        <v>1199</v>
      </c>
      <c r="G733" s="177" t="s">
        <v>388</v>
      </c>
      <c r="H733" s="178">
        <v>488.03</v>
      </c>
      <c r="I733" s="179"/>
      <c r="J733" s="178">
        <f>ROUND(I733*H733,2)</f>
        <v>0</v>
      </c>
      <c r="K733" s="176" t="s">
        <v>1</v>
      </c>
      <c r="L733" s="37"/>
      <c r="M733" s="180" t="s">
        <v>1</v>
      </c>
      <c r="N733" s="181" t="s">
        <v>41</v>
      </c>
      <c r="O733" s="59"/>
      <c r="P733" s="182">
        <f>O733*H733</f>
        <v>0</v>
      </c>
      <c r="Q733" s="182">
        <v>0</v>
      </c>
      <c r="R733" s="182">
        <f>Q733*H733</f>
        <v>0</v>
      </c>
      <c r="S733" s="182">
        <v>0</v>
      </c>
      <c r="T733" s="183">
        <f>S733*H733</f>
        <v>0</v>
      </c>
      <c r="AR733" s="16" t="s">
        <v>99</v>
      </c>
      <c r="AT733" s="16" t="s">
        <v>288</v>
      </c>
      <c r="AU733" s="16" t="s">
        <v>77</v>
      </c>
      <c r="AY733" s="16" t="s">
        <v>287</v>
      </c>
      <c r="BE733" s="184">
        <f>IF(N733="základní",J733,0)</f>
        <v>0</v>
      </c>
      <c r="BF733" s="184">
        <f>IF(N733="snížená",J733,0)</f>
        <v>0</v>
      </c>
      <c r="BG733" s="184">
        <f>IF(N733="zákl. přenesená",J733,0)</f>
        <v>0</v>
      </c>
      <c r="BH733" s="184">
        <f>IF(N733="sníž. přenesená",J733,0)</f>
        <v>0</v>
      </c>
      <c r="BI733" s="184">
        <f>IF(N733="nulová",J733,0)</f>
        <v>0</v>
      </c>
      <c r="BJ733" s="16" t="s">
        <v>77</v>
      </c>
      <c r="BK733" s="184">
        <f>ROUND(I733*H733,2)</f>
        <v>0</v>
      </c>
      <c r="BL733" s="16" t="s">
        <v>99</v>
      </c>
      <c r="BM733" s="16" t="s">
        <v>1200</v>
      </c>
    </row>
    <row r="734" spans="2:65" s="11" customFormat="1" ht="11" x14ac:dyDescent="0.15">
      <c r="B734" s="185"/>
      <c r="C734" s="186"/>
      <c r="D734" s="187" t="s">
        <v>356</v>
      </c>
      <c r="E734" s="188" t="s">
        <v>1</v>
      </c>
      <c r="F734" s="189" t="s">
        <v>1201</v>
      </c>
      <c r="G734" s="186"/>
      <c r="H734" s="190">
        <v>488.03</v>
      </c>
      <c r="I734" s="191"/>
      <c r="J734" s="186"/>
      <c r="K734" s="186"/>
      <c r="L734" s="192"/>
      <c r="M734" s="193"/>
      <c r="N734" s="194"/>
      <c r="O734" s="194"/>
      <c r="P734" s="194"/>
      <c r="Q734" s="194"/>
      <c r="R734" s="194"/>
      <c r="S734" s="194"/>
      <c r="T734" s="195"/>
      <c r="AT734" s="196" t="s">
        <v>356</v>
      </c>
      <c r="AU734" s="196" t="s">
        <v>77</v>
      </c>
      <c r="AV734" s="11" t="s">
        <v>79</v>
      </c>
      <c r="AW734" s="11" t="s">
        <v>33</v>
      </c>
      <c r="AX734" s="11" t="s">
        <v>70</v>
      </c>
      <c r="AY734" s="196" t="s">
        <v>287</v>
      </c>
    </row>
    <row r="735" spans="2:65" s="12" customFormat="1" ht="11" x14ac:dyDescent="0.15">
      <c r="B735" s="197"/>
      <c r="C735" s="198"/>
      <c r="D735" s="187" t="s">
        <v>356</v>
      </c>
      <c r="E735" s="199" t="s">
        <v>1</v>
      </c>
      <c r="F735" s="200" t="s">
        <v>359</v>
      </c>
      <c r="G735" s="198"/>
      <c r="H735" s="201">
        <v>488.03</v>
      </c>
      <c r="I735" s="202"/>
      <c r="J735" s="198"/>
      <c r="K735" s="198"/>
      <c r="L735" s="203"/>
      <c r="M735" s="204"/>
      <c r="N735" s="205"/>
      <c r="O735" s="205"/>
      <c r="P735" s="205"/>
      <c r="Q735" s="205"/>
      <c r="R735" s="205"/>
      <c r="S735" s="205"/>
      <c r="T735" s="206"/>
      <c r="AT735" s="207" t="s">
        <v>356</v>
      </c>
      <c r="AU735" s="207" t="s">
        <v>77</v>
      </c>
      <c r="AV735" s="12" t="s">
        <v>99</v>
      </c>
      <c r="AW735" s="12" t="s">
        <v>33</v>
      </c>
      <c r="AX735" s="12" t="s">
        <v>77</v>
      </c>
      <c r="AY735" s="207" t="s">
        <v>287</v>
      </c>
    </row>
    <row r="736" spans="2:65" s="1" customFormat="1" ht="16.5" customHeight="1" x14ac:dyDescent="0.15">
      <c r="B736" s="33"/>
      <c r="C736" s="174" t="s">
        <v>1202</v>
      </c>
      <c r="D736" s="174" t="s">
        <v>288</v>
      </c>
      <c r="E736" s="175" t="s">
        <v>1203</v>
      </c>
      <c r="F736" s="176" t="s">
        <v>1204</v>
      </c>
      <c r="G736" s="177" t="s">
        <v>388</v>
      </c>
      <c r="H736" s="178">
        <v>119.3</v>
      </c>
      <c r="I736" s="179"/>
      <c r="J736" s="178">
        <f>ROUND(I736*H736,2)</f>
        <v>0</v>
      </c>
      <c r="K736" s="176" t="s">
        <v>1</v>
      </c>
      <c r="L736" s="37"/>
      <c r="M736" s="180" t="s">
        <v>1</v>
      </c>
      <c r="N736" s="181" t="s">
        <v>41</v>
      </c>
      <c r="O736" s="59"/>
      <c r="P736" s="182">
        <f>O736*H736</f>
        <v>0</v>
      </c>
      <c r="Q736" s="182">
        <v>0</v>
      </c>
      <c r="R736" s="182">
        <f>Q736*H736</f>
        <v>0</v>
      </c>
      <c r="S736" s="182">
        <v>0</v>
      </c>
      <c r="T736" s="183">
        <f>S736*H736</f>
        <v>0</v>
      </c>
      <c r="AR736" s="16" t="s">
        <v>99</v>
      </c>
      <c r="AT736" s="16" t="s">
        <v>288</v>
      </c>
      <c r="AU736" s="16" t="s">
        <v>77</v>
      </c>
      <c r="AY736" s="16" t="s">
        <v>287</v>
      </c>
      <c r="BE736" s="184">
        <f>IF(N736="základní",J736,0)</f>
        <v>0</v>
      </c>
      <c r="BF736" s="184">
        <f>IF(N736="snížená",J736,0)</f>
        <v>0</v>
      </c>
      <c r="BG736" s="184">
        <f>IF(N736="zákl. přenesená",J736,0)</f>
        <v>0</v>
      </c>
      <c r="BH736" s="184">
        <f>IF(N736="sníž. přenesená",J736,0)</f>
        <v>0</v>
      </c>
      <c r="BI736" s="184">
        <f>IF(N736="nulová",J736,0)</f>
        <v>0</v>
      </c>
      <c r="BJ736" s="16" t="s">
        <v>77</v>
      </c>
      <c r="BK736" s="184">
        <f>ROUND(I736*H736,2)</f>
        <v>0</v>
      </c>
      <c r="BL736" s="16" t="s">
        <v>99</v>
      </c>
      <c r="BM736" s="16" t="s">
        <v>1205</v>
      </c>
    </row>
    <row r="737" spans="2:65" s="11" customFormat="1" ht="11" x14ac:dyDescent="0.15">
      <c r="B737" s="185"/>
      <c r="C737" s="186"/>
      <c r="D737" s="187" t="s">
        <v>356</v>
      </c>
      <c r="E737" s="188" t="s">
        <v>1</v>
      </c>
      <c r="F737" s="189" t="s">
        <v>1206</v>
      </c>
      <c r="G737" s="186"/>
      <c r="H737" s="190">
        <v>119.3</v>
      </c>
      <c r="I737" s="191"/>
      <c r="J737" s="186"/>
      <c r="K737" s="186"/>
      <c r="L737" s="192"/>
      <c r="M737" s="193"/>
      <c r="N737" s="194"/>
      <c r="O737" s="194"/>
      <c r="P737" s="194"/>
      <c r="Q737" s="194"/>
      <c r="R737" s="194"/>
      <c r="S737" s="194"/>
      <c r="T737" s="195"/>
      <c r="AT737" s="196" t="s">
        <v>356</v>
      </c>
      <c r="AU737" s="196" t="s">
        <v>77</v>
      </c>
      <c r="AV737" s="11" t="s">
        <v>79</v>
      </c>
      <c r="AW737" s="11" t="s">
        <v>33</v>
      </c>
      <c r="AX737" s="11" t="s">
        <v>70</v>
      </c>
      <c r="AY737" s="196" t="s">
        <v>287</v>
      </c>
    </row>
    <row r="738" spans="2:65" s="12" customFormat="1" ht="11" x14ac:dyDescent="0.15">
      <c r="B738" s="197"/>
      <c r="C738" s="198"/>
      <c r="D738" s="187" t="s">
        <v>356</v>
      </c>
      <c r="E738" s="199" t="s">
        <v>1</v>
      </c>
      <c r="F738" s="200" t="s">
        <v>359</v>
      </c>
      <c r="G738" s="198"/>
      <c r="H738" s="201">
        <v>119.3</v>
      </c>
      <c r="I738" s="202"/>
      <c r="J738" s="198"/>
      <c r="K738" s="198"/>
      <c r="L738" s="203"/>
      <c r="M738" s="204"/>
      <c r="N738" s="205"/>
      <c r="O738" s="205"/>
      <c r="P738" s="205"/>
      <c r="Q738" s="205"/>
      <c r="R738" s="205"/>
      <c r="S738" s="205"/>
      <c r="T738" s="206"/>
      <c r="AT738" s="207" t="s">
        <v>356</v>
      </c>
      <c r="AU738" s="207" t="s">
        <v>77</v>
      </c>
      <c r="AV738" s="12" t="s">
        <v>99</v>
      </c>
      <c r="AW738" s="12" t="s">
        <v>33</v>
      </c>
      <c r="AX738" s="12" t="s">
        <v>77</v>
      </c>
      <c r="AY738" s="207" t="s">
        <v>287</v>
      </c>
    </row>
    <row r="739" spans="2:65" s="1" customFormat="1" ht="16.5" customHeight="1" x14ac:dyDescent="0.15">
      <c r="B739" s="33"/>
      <c r="C739" s="174" t="s">
        <v>706</v>
      </c>
      <c r="D739" s="174" t="s">
        <v>288</v>
      </c>
      <c r="E739" s="175" t="s">
        <v>1207</v>
      </c>
      <c r="F739" s="176" t="s">
        <v>1208</v>
      </c>
      <c r="G739" s="177" t="s">
        <v>388</v>
      </c>
      <c r="H739" s="178">
        <v>607.32000000000005</v>
      </c>
      <c r="I739" s="179"/>
      <c r="J739" s="178">
        <f>ROUND(I739*H739,2)</f>
        <v>0</v>
      </c>
      <c r="K739" s="176" t="s">
        <v>1</v>
      </c>
      <c r="L739" s="37"/>
      <c r="M739" s="180" t="s">
        <v>1</v>
      </c>
      <c r="N739" s="181" t="s">
        <v>41</v>
      </c>
      <c r="O739" s="59"/>
      <c r="P739" s="182">
        <f>O739*H739</f>
        <v>0</v>
      </c>
      <c r="Q739" s="182">
        <v>0</v>
      </c>
      <c r="R739" s="182">
        <f>Q739*H739</f>
        <v>0</v>
      </c>
      <c r="S739" s="182">
        <v>0</v>
      </c>
      <c r="T739" s="183">
        <f>S739*H739</f>
        <v>0</v>
      </c>
      <c r="AR739" s="16" t="s">
        <v>99</v>
      </c>
      <c r="AT739" s="16" t="s">
        <v>288</v>
      </c>
      <c r="AU739" s="16" t="s">
        <v>77</v>
      </c>
      <c r="AY739" s="16" t="s">
        <v>287</v>
      </c>
      <c r="BE739" s="184">
        <f>IF(N739="základní",J739,0)</f>
        <v>0</v>
      </c>
      <c r="BF739" s="184">
        <f>IF(N739="snížená",J739,0)</f>
        <v>0</v>
      </c>
      <c r="BG739" s="184">
        <f>IF(N739="zákl. přenesená",J739,0)</f>
        <v>0</v>
      </c>
      <c r="BH739" s="184">
        <f>IF(N739="sníž. přenesená",J739,0)</f>
        <v>0</v>
      </c>
      <c r="BI739" s="184">
        <f>IF(N739="nulová",J739,0)</f>
        <v>0</v>
      </c>
      <c r="BJ739" s="16" t="s">
        <v>77</v>
      </c>
      <c r="BK739" s="184">
        <f>ROUND(I739*H739,2)</f>
        <v>0</v>
      </c>
      <c r="BL739" s="16" t="s">
        <v>99</v>
      </c>
      <c r="BM739" s="16" t="s">
        <v>1209</v>
      </c>
    </row>
    <row r="740" spans="2:65" s="1" customFormat="1" ht="16.5" customHeight="1" x14ac:dyDescent="0.15">
      <c r="B740" s="33"/>
      <c r="C740" s="174" t="s">
        <v>1210</v>
      </c>
      <c r="D740" s="174" t="s">
        <v>288</v>
      </c>
      <c r="E740" s="175" t="s">
        <v>1211</v>
      </c>
      <c r="F740" s="176" t="s">
        <v>1212</v>
      </c>
      <c r="G740" s="177" t="s">
        <v>388</v>
      </c>
      <c r="H740" s="178">
        <v>5465.88</v>
      </c>
      <c r="I740" s="179"/>
      <c r="J740" s="178">
        <f>ROUND(I740*H740,2)</f>
        <v>0</v>
      </c>
      <c r="K740" s="176" t="s">
        <v>1</v>
      </c>
      <c r="L740" s="37"/>
      <c r="M740" s="180" t="s">
        <v>1</v>
      </c>
      <c r="N740" s="181" t="s">
        <v>41</v>
      </c>
      <c r="O740" s="59"/>
      <c r="P740" s="182">
        <f>O740*H740</f>
        <v>0</v>
      </c>
      <c r="Q740" s="182">
        <v>0</v>
      </c>
      <c r="R740" s="182">
        <f>Q740*H740</f>
        <v>0</v>
      </c>
      <c r="S740" s="182">
        <v>0</v>
      </c>
      <c r="T740" s="183">
        <f>S740*H740</f>
        <v>0</v>
      </c>
      <c r="AR740" s="16" t="s">
        <v>99</v>
      </c>
      <c r="AT740" s="16" t="s">
        <v>288</v>
      </c>
      <c r="AU740" s="16" t="s">
        <v>77</v>
      </c>
      <c r="AY740" s="16" t="s">
        <v>287</v>
      </c>
      <c r="BE740" s="184">
        <f>IF(N740="základní",J740,0)</f>
        <v>0</v>
      </c>
      <c r="BF740" s="184">
        <f>IF(N740="snížená",J740,0)</f>
        <v>0</v>
      </c>
      <c r="BG740" s="184">
        <f>IF(N740="zákl. přenesená",J740,0)</f>
        <v>0</v>
      </c>
      <c r="BH740" s="184">
        <f>IF(N740="sníž. přenesená",J740,0)</f>
        <v>0</v>
      </c>
      <c r="BI740" s="184">
        <f>IF(N740="nulová",J740,0)</f>
        <v>0</v>
      </c>
      <c r="BJ740" s="16" t="s">
        <v>77</v>
      </c>
      <c r="BK740" s="184">
        <f>ROUND(I740*H740,2)</f>
        <v>0</v>
      </c>
      <c r="BL740" s="16" t="s">
        <v>99</v>
      </c>
      <c r="BM740" s="16" t="s">
        <v>1213</v>
      </c>
    </row>
    <row r="741" spans="2:65" s="1" customFormat="1" ht="16.5" customHeight="1" x14ac:dyDescent="0.15">
      <c r="B741" s="33"/>
      <c r="C741" s="174" t="s">
        <v>709</v>
      </c>
      <c r="D741" s="174" t="s">
        <v>288</v>
      </c>
      <c r="E741" s="175" t="s">
        <v>1214</v>
      </c>
      <c r="F741" s="176" t="s">
        <v>1215</v>
      </c>
      <c r="G741" s="177" t="s">
        <v>388</v>
      </c>
      <c r="H741" s="178">
        <v>607.32000000000005</v>
      </c>
      <c r="I741" s="179"/>
      <c r="J741" s="178">
        <f>ROUND(I741*H741,2)</f>
        <v>0</v>
      </c>
      <c r="K741" s="176" t="s">
        <v>1</v>
      </c>
      <c r="L741" s="37"/>
      <c r="M741" s="220" t="s">
        <v>1</v>
      </c>
      <c r="N741" s="221" t="s">
        <v>41</v>
      </c>
      <c r="O741" s="222"/>
      <c r="P741" s="223">
        <f>O741*H741</f>
        <v>0</v>
      </c>
      <c r="Q741" s="223">
        <v>0</v>
      </c>
      <c r="R741" s="223">
        <f>Q741*H741</f>
        <v>0</v>
      </c>
      <c r="S741" s="223">
        <v>0</v>
      </c>
      <c r="T741" s="224">
        <f>S741*H741</f>
        <v>0</v>
      </c>
      <c r="AR741" s="16" t="s">
        <v>99</v>
      </c>
      <c r="AT741" s="16" t="s">
        <v>288</v>
      </c>
      <c r="AU741" s="16" t="s">
        <v>77</v>
      </c>
      <c r="AY741" s="16" t="s">
        <v>287</v>
      </c>
      <c r="BE741" s="184">
        <f>IF(N741="základní",J741,0)</f>
        <v>0</v>
      </c>
      <c r="BF741" s="184">
        <f>IF(N741="snížená",J741,0)</f>
        <v>0</v>
      </c>
      <c r="BG741" s="184">
        <f>IF(N741="zákl. přenesená",J741,0)</f>
        <v>0</v>
      </c>
      <c r="BH741" s="184">
        <f>IF(N741="sníž. přenesená",J741,0)</f>
        <v>0</v>
      </c>
      <c r="BI741" s="184">
        <f>IF(N741="nulová",J741,0)</f>
        <v>0</v>
      </c>
      <c r="BJ741" s="16" t="s">
        <v>77</v>
      </c>
      <c r="BK741" s="184">
        <f>ROUND(I741*H741,2)</f>
        <v>0</v>
      </c>
      <c r="BL741" s="16" t="s">
        <v>99</v>
      </c>
      <c r="BM741" s="16" t="s">
        <v>1216</v>
      </c>
    </row>
    <row r="742" spans="2:65" s="1" customFormat="1" ht="7" customHeight="1" x14ac:dyDescent="0.15">
      <c r="B742" s="45"/>
      <c r="C742" s="46"/>
      <c r="D742" s="46"/>
      <c r="E742" s="46"/>
      <c r="F742" s="46"/>
      <c r="G742" s="46"/>
      <c r="H742" s="46"/>
      <c r="I742" s="133"/>
      <c r="J742" s="46"/>
      <c r="K742" s="46"/>
      <c r="L742" s="37"/>
    </row>
  </sheetData>
  <sheetProtection algorithmName="SHA-512" hashValue="/PbZv05HSrn969HjWnpO5H+g/H8EgR/eXgWKtDgxPtCbkNfJgTHIxi7P48yax2WJlIFYTgkzJqPBvwyX3oLQhg==" saltValue="4yjuk3RxdHGGXfQvVyYIJ6O3T5DQm1ObKu0JkxJFKFu4V9Q6oyRyfosChFflZhhYmVU69xvCHIimpmy70abcWQ==" spinCount="100000" sheet="1" objects="1" scenarios="1" formatColumns="0" formatRows="0" autoFilter="0"/>
  <autoFilter ref="C116:K741"/>
  <mergeCells count="15">
    <mergeCell ref="E103:H103"/>
    <mergeCell ref="E107:H107"/>
    <mergeCell ref="E105:H105"/>
    <mergeCell ref="E109:H10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9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91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1217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ROUND((SUM(BE101:BE189)),  2)</f>
        <v>0</v>
      </c>
      <c r="I37" s="122">
        <v>0.21</v>
      </c>
      <c r="J37" s="121">
        <f>ROUND(((SUM(BE101:BE189))*I37),  2)</f>
        <v>0</v>
      </c>
      <c r="L37" s="37"/>
    </row>
    <row r="38" spans="2:12" s="1" customFormat="1" ht="14.5" customHeight="1" x14ac:dyDescent="0.15">
      <c r="B38" s="37"/>
      <c r="E38" s="110" t="s">
        <v>42</v>
      </c>
      <c r="F38" s="121">
        <f>ROUND((SUM(BF101:BF189)),  2)</f>
        <v>0</v>
      </c>
      <c r="I38" s="122">
        <v>0.15</v>
      </c>
      <c r="J38" s="121">
        <f>ROUND(((SUM(BF101:BF189))*I38),  2)</f>
        <v>0</v>
      </c>
      <c r="L38" s="37"/>
    </row>
    <row r="39" spans="2:12" s="1" customFormat="1" ht="14.5" hidden="1" customHeight="1" x14ac:dyDescent="0.15">
      <c r="B39" s="37"/>
      <c r="E39" s="110" t="s">
        <v>43</v>
      </c>
      <c r="F39" s="121">
        <f>ROUND((SUM(BG101:BG189)),  2)</f>
        <v>0</v>
      </c>
      <c r="I39" s="122">
        <v>0.21</v>
      </c>
      <c r="J39" s="121">
        <f>0</f>
        <v>0</v>
      </c>
      <c r="L39" s="37"/>
    </row>
    <row r="40" spans="2:12" s="1" customFormat="1" ht="14.5" hidden="1" customHeight="1" x14ac:dyDescent="0.15">
      <c r="B40" s="37"/>
      <c r="E40" s="110" t="s">
        <v>44</v>
      </c>
      <c r="F40" s="121">
        <f>ROUND((SUM(BH101:BH189)),  2)</f>
        <v>0</v>
      </c>
      <c r="I40" s="122">
        <v>0.15</v>
      </c>
      <c r="J40" s="121">
        <f>0</f>
        <v>0</v>
      </c>
      <c r="L40" s="37"/>
    </row>
    <row r="41" spans="2:12" s="1" customFormat="1" ht="14.5" hidden="1" customHeight="1" x14ac:dyDescent="0.15">
      <c r="B41" s="37"/>
      <c r="E41" s="110" t="s">
        <v>45</v>
      </c>
      <c r="F41" s="121">
        <f>ROUND((SUM(BI101:BI189)),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02 - Zastřešení nástupišť</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J101</f>
        <v>0</v>
      </c>
      <c r="K67" s="34"/>
      <c r="L67" s="37"/>
      <c r="AU67" s="16" t="s">
        <v>246</v>
      </c>
    </row>
    <row r="68" spans="2:47" s="8" customFormat="1" ht="25" customHeight="1" x14ac:dyDescent="0.15">
      <c r="B68" s="142"/>
      <c r="C68" s="143"/>
      <c r="D68" s="144" t="s">
        <v>247</v>
      </c>
      <c r="E68" s="145"/>
      <c r="F68" s="145"/>
      <c r="G68" s="145"/>
      <c r="H68" s="145"/>
      <c r="I68" s="146"/>
      <c r="J68" s="147">
        <f>J102</f>
        <v>0</v>
      </c>
      <c r="K68" s="143"/>
      <c r="L68" s="148"/>
    </row>
    <row r="69" spans="2:47" s="8" customFormat="1" ht="25" customHeight="1" x14ac:dyDescent="0.15">
      <c r="B69" s="142"/>
      <c r="C69" s="143"/>
      <c r="D69" s="144" t="s">
        <v>248</v>
      </c>
      <c r="E69" s="145"/>
      <c r="F69" s="145"/>
      <c r="G69" s="145"/>
      <c r="H69" s="145"/>
      <c r="I69" s="146"/>
      <c r="J69" s="147">
        <f>J121</f>
        <v>0</v>
      </c>
      <c r="K69" s="143"/>
      <c r="L69" s="148"/>
    </row>
    <row r="70" spans="2:47" s="8" customFormat="1" ht="25" customHeight="1" x14ac:dyDescent="0.15">
      <c r="B70" s="142"/>
      <c r="C70" s="143"/>
      <c r="D70" s="144" t="s">
        <v>257</v>
      </c>
      <c r="E70" s="145"/>
      <c r="F70" s="145"/>
      <c r="G70" s="145"/>
      <c r="H70" s="145"/>
      <c r="I70" s="146"/>
      <c r="J70" s="147">
        <f>J145</f>
        <v>0</v>
      </c>
      <c r="K70" s="143"/>
      <c r="L70" s="148"/>
    </row>
    <row r="71" spans="2:47" s="8" customFormat="1" ht="25" customHeight="1" x14ac:dyDescent="0.15">
      <c r="B71" s="142"/>
      <c r="C71" s="143"/>
      <c r="D71" s="144" t="s">
        <v>259</v>
      </c>
      <c r="E71" s="145"/>
      <c r="F71" s="145"/>
      <c r="G71" s="145"/>
      <c r="H71" s="145"/>
      <c r="I71" s="146"/>
      <c r="J71" s="147">
        <f>J147</f>
        <v>0</v>
      </c>
      <c r="K71" s="143"/>
      <c r="L71" s="148"/>
    </row>
    <row r="72" spans="2:47" s="8" customFormat="1" ht="25" customHeight="1" x14ac:dyDescent="0.15">
      <c r="B72" s="142"/>
      <c r="C72" s="143"/>
      <c r="D72" s="144" t="s">
        <v>1218</v>
      </c>
      <c r="E72" s="145"/>
      <c r="F72" s="145"/>
      <c r="G72" s="145"/>
      <c r="H72" s="145"/>
      <c r="I72" s="146"/>
      <c r="J72" s="147">
        <f>J149</f>
        <v>0</v>
      </c>
      <c r="K72" s="143"/>
      <c r="L72" s="148"/>
    </row>
    <row r="73" spans="2:47" s="8" customFormat="1" ht="25" customHeight="1" x14ac:dyDescent="0.15">
      <c r="B73" s="142"/>
      <c r="C73" s="143"/>
      <c r="D73" s="144" t="s">
        <v>264</v>
      </c>
      <c r="E73" s="145"/>
      <c r="F73" s="145"/>
      <c r="G73" s="145"/>
      <c r="H73" s="145"/>
      <c r="I73" s="146"/>
      <c r="J73" s="147">
        <f>J155</f>
        <v>0</v>
      </c>
      <c r="K73" s="143"/>
      <c r="L73" s="148"/>
    </row>
    <row r="74" spans="2:47" s="8" customFormat="1" ht="25" customHeight="1" x14ac:dyDescent="0.15">
      <c r="B74" s="142"/>
      <c r="C74" s="143"/>
      <c r="D74" s="144" t="s">
        <v>1219</v>
      </c>
      <c r="E74" s="145"/>
      <c r="F74" s="145"/>
      <c r="G74" s="145"/>
      <c r="H74" s="145"/>
      <c r="I74" s="146"/>
      <c r="J74" s="147">
        <f>J160</f>
        <v>0</v>
      </c>
      <c r="K74" s="143"/>
      <c r="L74" s="148"/>
    </row>
    <row r="75" spans="2:47" s="8" customFormat="1" ht="25" customHeight="1" x14ac:dyDescent="0.15">
      <c r="B75" s="142"/>
      <c r="C75" s="143"/>
      <c r="D75" s="144" t="s">
        <v>267</v>
      </c>
      <c r="E75" s="145"/>
      <c r="F75" s="145"/>
      <c r="G75" s="145"/>
      <c r="H75" s="145"/>
      <c r="I75" s="146"/>
      <c r="J75" s="147">
        <f>J173</f>
        <v>0</v>
      </c>
      <c r="K75" s="143"/>
      <c r="L75" s="148"/>
    </row>
    <row r="76" spans="2:47" s="8" customFormat="1" ht="25" customHeight="1" x14ac:dyDescent="0.15">
      <c r="B76" s="142"/>
      <c r="C76" s="143"/>
      <c r="D76" s="144" t="s">
        <v>269</v>
      </c>
      <c r="E76" s="145"/>
      <c r="F76" s="145"/>
      <c r="G76" s="145"/>
      <c r="H76" s="145"/>
      <c r="I76" s="146"/>
      <c r="J76" s="147">
        <f>J179</f>
        <v>0</v>
      </c>
      <c r="K76" s="143"/>
      <c r="L76" s="148"/>
    </row>
    <row r="77" spans="2:47" s="8" customFormat="1" ht="25" customHeight="1" x14ac:dyDescent="0.15">
      <c r="B77" s="142"/>
      <c r="C77" s="143"/>
      <c r="D77" s="144" t="s">
        <v>271</v>
      </c>
      <c r="E77" s="145"/>
      <c r="F77" s="145"/>
      <c r="G77" s="145"/>
      <c r="H77" s="145"/>
      <c r="I77" s="146"/>
      <c r="J77" s="147">
        <f>J181</f>
        <v>0</v>
      </c>
      <c r="K77" s="143"/>
      <c r="L77" s="148"/>
    </row>
    <row r="78" spans="2:47" s="1" customFormat="1" ht="21.75" customHeight="1" x14ac:dyDescent="0.15">
      <c r="B78" s="33"/>
      <c r="C78" s="34"/>
      <c r="D78" s="34"/>
      <c r="E78" s="34"/>
      <c r="F78" s="34"/>
      <c r="G78" s="34"/>
      <c r="H78" s="34"/>
      <c r="I78" s="111"/>
      <c r="J78" s="34"/>
      <c r="K78" s="34"/>
      <c r="L78" s="37"/>
    </row>
    <row r="79" spans="2:47" s="1" customFormat="1" ht="7" customHeight="1" x14ac:dyDescent="0.15">
      <c r="B79" s="45"/>
      <c r="C79" s="46"/>
      <c r="D79" s="46"/>
      <c r="E79" s="46"/>
      <c r="F79" s="46"/>
      <c r="G79" s="46"/>
      <c r="H79" s="46"/>
      <c r="I79" s="133"/>
      <c r="J79" s="46"/>
      <c r="K79" s="46"/>
      <c r="L79" s="37"/>
    </row>
    <row r="83" spans="2:12" s="1" customFormat="1" ht="7" customHeight="1" x14ac:dyDescent="0.15">
      <c r="B83" s="47"/>
      <c r="C83" s="48"/>
      <c r="D83" s="48"/>
      <c r="E83" s="48"/>
      <c r="F83" s="48"/>
      <c r="G83" s="48"/>
      <c r="H83" s="48"/>
      <c r="I83" s="136"/>
      <c r="J83" s="48"/>
      <c r="K83" s="48"/>
      <c r="L83" s="37"/>
    </row>
    <row r="84" spans="2:12" s="1" customFormat="1" ht="25" customHeight="1" x14ac:dyDescent="0.15">
      <c r="B84" s="33"/>
      <c r="C84" s="22" t="s">
        <v>273</v>
      </c>
      <c r="D84" s="34"/>
      <c r="E84" s="34"/>
      <c r="F84" s="34"/>
      <c r="G84" s="34"/>
      <c r="H84" s="34"/>
      <c r="I84" s="111"/>
      <c r="J84" s="34"/>
      <c r="K84" s="34"/>
      <c r="L84" s="37"/>
    </row>
    <row r="85" spans="2:12" s="1" customFormat="1" ht="7" customHeight="1" x14ac:dyDescent="0.15">
      <c r="B85" s="33"/>
      <c r="C85" s="34"/>
      <c r="D85" s="34"/>
      <c r="E85" s="34"/>
      <c r="F85" s="34"/>
      <c r="G85" s="34"/>
      <c r="H85" s="34"/>
      <c r="I85" s="111"/>
      <c r="J85" s="34"/>
      <c r="K85" s="34"/>
      <c r="L85" s="37"/>
    </row>
    <row r="86" spans="2:12" s="1" customFormat="1" ht="12" customHeight="1" x14ac:dyDescent="0.15">
      <c r="B86" s="33"/>
      <c r="C86" s="28" t="s">
        <v>15</v>
      </c>
      <c r="D86" s="34"/>
      <c r="E86" s="34"/>
      <c r="F86" s="34"/>
      <c r="G86" s="34"/>
      <c r="H86" s="34"/>
      <c r="I86" s="111"/>
      <c r="J86" s="34"/>
      <c r="K86" s="34"/>
      <c r="L86" s="37"/>
    </row>
    <row r="87" spans="2:12" s="1" customFormat="1" ht="16.5" customHeight="1" x14ac:dyDescent="0.15">
      <c r="B87" s="33"/>
      <c r="C87" s="34"/>
      <c r="D87" s="34"/>
      <c r="E87" s="302" t="str">
        <f>E7</f>
        <v>Terminál Benešov I.Etapa</v>
      </c>
      <c r="F87" s="303"/>
      <c r="G87" s="303"/>
      <c r="H87" s="303"/>
      <c r="I87" s="111"/>
      <c r="J87" s="34"/>
      <c r="K87" s="34"/>
      <c r="L87" s="37"/>
    </row>
    <row r="88" spans="2:12" ht="12" customHeight="1" x14ac:dyDescent="0.15">
      <c r="B88" s="20"/>
      <c r="C88" s="28" t="s">
        <v>237</v>
      </c>
      <c r="D88" s="21"/>
      <c r="E88" s="21"/>
      <c r="F88" s="21"/>
      <c r="G88" s="21"/>
      <c r="H88" s="21"/>
      <c r="J88" s="21"/>
      <c r="K88" s="21"/>
      <c r="L88" s="19"/>
    </row>
    <row r="89" spans="2:12" ht="16.5" customHeight="1" x14ac:dyDescent="0.15">
      <c r="B89" s="20"/>
      <c r="C89" s="21"/>
      <c r="D89" s="21"/>
      <c r="E89" s="302" t="s">
        <v>238</v>
      </c>
      <c r="F89" s="259"/>
      <c r="G89" s="259"/>
      <c r="H89" s="259"/>
      <c r="J89" s="21"/>
      <c r="K89" s="21"/>
      <c r="L89" s="19"/>
    </row>
    <row r="90" spans="2:12" ht="12" customHeight="1" x14ac:dyDescent="0.15">
      <c r="B90" s="20"/>
      <c r="C90" s="28" t="s">
        <v>239</v>
      </c>
      <c r="D90" s="21"/>
      <c r="E90" s="21"/>
      <c r="F90" s="21"/>
      <c r="G90" s="21"/>
      <c r="H90" s="21"/>
      <c r="J90" s="21"/>
      <c r="K90" s="21"/>
      <c r="L90" s="19"/>
    </row>
    <row r="91" spans="2:12" s="1" customFormat="1" ht="16.5" customHeight="1" x14ac:dyDescent="0.15">
      <c r="B91" s="33"/>
      <c r="C91" s="34"/>
      <c r="D91" s="34"/>
      <c r="E91" s="303" t="s">
        <v>240</v>
      </c>
      <c r="F91" s="284"/>
      <c r="G91" s="284"/>
      <c r="H91" s="284"/>
      <c r="I91" s="111"/>
      <c r="J91" s="34"/>
      <c r="K91" s="34"/>
      <c r="L91" s="37"/>
    </row>
    <row r="92" spans="2:12" s="1" customFormat="1" ht="12" customHeight="1" x14ac:dyDescent="0.15">
      <c r="B92" s="33"/>
      <c r="C92" s="28" t="s">
        <v>241</v>
      </c>
      <c r="D92" s="34"/>
      <c r="E92" s="34"/>
      <c r="F92" s="34"/>
      <c r="G92" s="34"/>
      <c r="H92" s="34"/>
      <c r="I92" s="111"/>
      <c r="J92" s="34"/>
      <c r="K92" s="34"/>
      <c r="L92" s="37"/>
    </row>
    <row r="93" spans="2:12" s="1" customFormat="1" ht="16.5" customHeight="1" x14ac:dyDescent="0.15">
      <c r="B93" s="33"/>
      <c r="C93" s="34"/>
      <c r="D93" s="34"/>
      <c r="E93" s="285" t="str">
        <f>E13</f>
        <v>SO 02 - Zastřešení nástupišť</v>
      </c>
      <c r="F93" s="284"/>
      <c r="G93" s="284"/>
      <c r="H93" s="284"/>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20</v>
      </c>
      <c r="D95" s="34"/>
      <c r="E95" s="34"/>
      <c r="F95" s="26" t="str">
        <f>F16</f>
        <v xml:space="preserve"> </v>
      </c>
      <c r="G95" s="34"/>
      <c r="H95" s="34"/>
      <c r="I95" s="112" t="s">
        <v>22</v>
      </c>
      <c r="J95" s="54" t="str">
        <f>IF(J16="","",J16)</f>
        <v>13. 8. 2018</v>
      </c>
      <c r="K95" s="34"/>
      <c r="L95" s="37"/>
    </row>
    <row r="96" spans="2:12" s="1" customFormat="1" ht="7" customHeight="1" x14ac:dyDescent="0.15">
      <c r="B96" s="33"/>
      <c r="C96" s="34"/>
      <c r="D96" s="34"/>
      <c r="E96" s="34"/>
      <c r="F96" s="34"/>
      <c r="G96" s="34"/>
      <c r="H96" s="34"/>
      <c r="I96" s="111"/>
      <c r="J96" s="34"/>
      <c r="K96" s="34"/>
      <c r="L96" s="37"/>
    </row>
    <row r="97" spans="2:65" s="1" customFormat="1" ht="13.75" customHeight="1" x14ac:dyDescent="0.15">
      <c r="B97" s="33"/>
      <c r="C97" s="28" t="s">
        <v>24</v>
      </c>
      <c r="D97" s="34"/>
      <c r="E97" s="34"/>
      <c r="F97" s="26" t="str">
        <f>E19</f>
        <v>Město Benešov</v>
      </c>
      <c r="G97" s="34"/>
      <c r="H97" s="34"/>
      <c r="I97" s="112" t="s">
        <v>31</v>
      </c>
      <c r="J97" s="31" t="str">
        <f>E25</f>
        <v xml:space="preserve"> </v>
      </c>
      <c r="K97" s="34"/>
      <c r="L97" s="37"/>
    </row>
    <row r="98" spans="2:65" s="1" customFormat="1" ht="13.75" customHeight="1" x14ac:dyDescent="0.15">
      <c r="B98" s="33"/>
      <c r="C98" s="28" t="s">
        <v>29</v>
      </c>
      <c r="D98" s="34"/>
      <c r="E98" s="34"/>
      <c r="F98" s="26" t="str">
        <f>IF(E22="","",E22)</f>
        <v>Vyplň údaj</v>
      </c>
      <c r="G98" s="34"/>
      <c r="H98" s="34"/>
      <c r="I98" s="112" t="s">
        <v>34</v>
      </c>
      <c r="J98" s="31" t="str">
        <f>E28</f>
        <v xml:space="preserve"> </v>
      </c>
      <c r="K98" s="34"/>
      <c r="L98" s="37"/>
    </row>
    <row r="99" spans="2:65" s="1" customFormat="1" ht="10.25" customHeight="1" x14ac:dyDescent="0.15">
      <c r="B99" s="33"/>
      <c r="C99" s="34"/>
      <c r="D99" s="34"/>
      <c r="E99" s="34"/>
      <c r="F99" s="34"/>
      <c r="G99" s="34"/>
      <c r="H99" s="34"/>
      <c r="I99" s="111"/>
      <c r="J99" s="34"/>
      <c r="K99" s="34"/>
      <c r="L99" s="37"/>
    </row>
    <row r="100" spans="2:65" s="9" customFormat="1" ht="29.25" customHeight="1" x14ac:dyDescent="0.15">
      <c r="B100" s="149"/>
      <c r="C100" s="150" t="s">
        <v>274</v>
      </c>
      <c r="D100" s="151" t="s">
        <v>55</v>
      </c>
      <c r="E100" s="151" t="s">
        <v>51</v>
      </c>
      <c r="F100" s="151" t="s">
        <v>52</v>
      </c>
      <c r="G100" s="151" t="s">
        <v>275</v>
      </c>
      <c r="H100" s="151" t="s">
        <v>276</v>
      </c>
      <c r="I100" s="152" t="s">
        <v>277</v>
      </c>
      <c r="J100" s="153" t="s">
        <v>244</v>
      </c>
      <c r="K100" s="154" t="s">
        <v>278</v>
      </c>
      <c r="L100" s="155"/>
      <c r="M100" s="63" t="s">
        <v>1</v>
      </c>
      <c r="N100" s="64" t="s">
        <v>40</v>
      </c>
      <c r="O100" s="64" t="s">
        <v>279</v>
      </c>
      <c r="P100" s="64" t="s">
        <v>280</v>
      </c>
      <c r="Q100" s="64" t="s">
        <v>281</v>
      </c>
      <c r="R100" s="64" t="s">
        <v>282</v>
      </c>
      <c r="S100" s="64" t="s">
        <v>283</v>
      </c>
      <c r="T100" s="65" t="s">
        <v>284</v>
      </c>
    </row>
    <row r="101" spans="2:65" s="1" customFormat="1" ht="22.75" customHeight="1" x14ac:dyDescent="0.2">
      <c r="B101" s="33"/>
      <c r="C101" s="70" t="s">
        <v>285</v>
      </c>
      <c r="D101" s="34"/>
      <c r="E101" s="34"/>
      <c r="F101" s="34"/>
      <c r="G101" s="34"/>
      <c r="H101" s="34"/>
      <c r="I101" s="111"/>
      <c r="J101" s="156">
        <f>BK101</f>
        <v>0</v>
      </c>
      <c r="K101" s="34"/>
      <c r="L101" s="37"/>
      <c r="M101" s="66"/>
      <c r="N101" s="67"/>
      <c r="O101" s="67"/>
      <c r="P101" s="157">
        <f>P102+P121+P145+P147+P149+P155+P160+P173+P179+P181</f>
        <v>0</v>
      </c>
      <c r="Q101" s="67"/>
      <c r="R101" s="157">
        <f>R102+R121+R145+R147+R149+R155+R160+R173+R179+R181</f>
        <v>0</v>
      </c>
      <c r="S101" s="67"/>
      <c r="T101" s="158">
        <f>T102+T121+T145+T147+T149+T155+T160+T173+T179+T181</f>
        <v>0</v>
      </c>
      <c r="AT101" s="16" t="s">
        <v>69</v>
      </c>
      <c r="AU101" s="16" t="s">
        <v>246</v>
      </c>
      <c r="BK101" s="159">
        <f>BK102+BK121+BK145+BK147+BK149+BK155+BK160+BK173+BK179+BK181</f>
        <v>0</v>
      </c>
    </row>
    <row r="102" spans="2:65" s="10" customFormat="1" ht="26" customHeight="1" x14ac:dyDescent="0.2">
      <c r="B102" s="160"/>
      <c r="C102" s="161"/>
      <c r="D102" s="162" t="s">
        <v>69</v>
      </c>
      <c r="E102" s="163" t="s">
        <v>77</v>
      </c>
      <c r="F102" s="163" t="s">
        <v>286</v>
      </c>
      <c r="G102" s="161"/>
      <c r="H102" s="161"/>
      <c r="I102" s="164"/>
      <c r="J102" s="165">
        <f>BK102</f>
        <v>0</v>
      </c>
      <c r="K102" s="161"/>
      <c r="L102" s="166"/>
      <c r="M102" s="167"/>
      <c r="N102" s="168"/>
      <c r="O102" s="168"/>
      <c r="P102" s="169">
        <f>SUM(P103:P120)</f>
        <v>0</v>
      </c>
      <c r="Q102" s="168"/>
      <c r="R102" s="169">
        <f>SUM(R103:R120)</f>
        <v>0</v>
      </c>
      <c r="S102" s="168"/>
      <c r="T102" s="170">
        <f>SUM(T103:T120)</f>
        <v>0</v>
      </c>
      <c r="AR102" s="171" t="s">
        <v>77</v>
      </c>
      <c r="AT102" s="172" t="s">
        <v>69</v>
      </c>
      <c r="AU102" s="172" t="s">
        <v>70</v>
      </c>
      <c r="AY102" s="171" t="s">
        <v>287</v>
      </c>
      <c r="BK102" s="173">
        <f>SUM(BK103:BK120)</f>
        <v>0</v>
      </c>
    </row>
    <row r="103" spans="2:65" s="1" customFormat="1" ht="16.5" customHeight="1" x14ac:dyDescent="0.15">
      <c r="B103" s="33"/>
      <c r="C103" s="174" t="s">
        <v>77</v>
      </c>
      <c r="D103" s="174" t="s">
        <v>288</v>
      </c>
      <c r="E103" s="175" t="s">
        <v>306</v>
      </c>
      <c r="F103" s="176" t="s">
        <v>307</v>
      </c>
      <c r="G103" s="177" t="s">
        <v>308</v>
      </c>
      <c r="H103" s="178">
        <v>24.62</v>
      </c>
      <c r="I103" s="179"/>
      <c r="J103" s="178">
        <f t="shared" ref="J103:J117" si="0">ROUND(I103*H103,2)</f>
        <v>0</v>
      </c>
      <c r="K103" s="176" t="s">
        <v>1</v>
      </c>
      <c r="L103" s="37"/>
      <c r="M103" s="180" t="s">
        <v>1</v>
      </c>
      <c r="N103" s="181" t="s">
        <v>41</v>
      </c>
      <c r="O103" s="59"/>
      <c r="P103" s="182">
        <f t="shared" ref="P103:P117" si="1">O103*H103</f>
        <v>0</v>
      </c>
      <c r="Q103" s="182">
        <v>0</v>
      </c>
      <c r="R103" s="182">
        <f t="shared" ref="R103:R117" si="2">Q103*H103</f>
        <v>0</v>
      </c>
      <c r="S103" s="182">
        <v>0</v>
      </c>
      <c r="T103" s="183">
        <f t="shared" ref="T103:T117" si="3">S103*H103</f>
        <v>0</v>
      </c>
      <c r="AR103" s="16" t="s">
        <v>99</v>
      </c>
      <c r="AT103" s="16" t="s">
        <v>288</v>
      </c>
      <c r="AU103" s="16" t="s">
        <v>77</v>
      </c>
      <c r="AY103" s="16" t="s">
        <v>287</v>
      </c>
      <c r="BE103" s="184">
        <f t="shared" ref="BE103:BE117" si="4">IF(N103="základní",J103,0)</f>
        <v>0</v>
      </c>
      <c r="BF103" s="184">
        <f t="shared" ref="BF103:BF117" si="5">IF(N103="snížená",J103,0)</f>
        <v>0</v>
      </c>
      <c r="BG103" s="184">
        <f t="shared" ref="BG103:BG117" si="6">IF(N103="zákl. přenesená",J103,0)</f>
        <v>0</v>
      </c>
      <c r="BH103" s="184">
        <f t="shared" ref="BH103:BH117" si="7">IF(N103="sníž. přenesená",J103,0)</f>
        <v>0</v>
      </c>
      <c r="BI103" s="184">
        <f t="shared" ref="BI103:BI117" si="8">IF(N103="nulová",J103,0)</f>
        <v>0</v>
      </c>
      <c r="BJ103" s="16" t="s">
        <v>77</v>
      </c>
      <c r="BK103" s="184">
        <f t="shared" ref="BK103:BK117" si="9">ROUND(I103*H103,2)</f>
        <v>0</v>
      </c>
      <c r="BL103" s="16" t="s">
        <v>99</v>
      </c>
      <c r="BM103" s="16" t="s">
        <v>79</v>
      </c>
    </row>
    <row r="104" spans="2:65" s="1" customFormat="1" ht="16.5" customHeight="1" x14ac:dyDescent="0.15">
      <c r="B104" s="33"/>
      <c r="C104" s="174" t="s">
        <v>79</v>
      </c>
      <c r="D104" s="174" t="s">
        <v>288</v>
      </c>
      <c r="E104" s="175" t="s">
        <v>1220</v>
      </c>
      <c r="F104" s="176" t="s">
        <v>1221</v>
      </c>
      <c r="G104" s="177" t="s">
        <v>308</v>
      </c>
      <c r="H104" s="178">
        <v>85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99</v>
      </c>
    </row>
    <row r="105" spans="2:65" s="1" customFormat="1" ht="16.5" customHeight="1" x14ac:dyDescent="0.15">
      <c r="B105" s="33"/>
      <c r="C105" s="174" t="s">
        <v>87</v>
      </c>
      <c r="D105" s="174" t="s">
        <v>288</v>
      </c>
      <c r="E105" s="175" t="s">
        <v>1222</v>
      </c>
      <c r="F105" s="176" t="s">
        <v>1223</v>
      </c>
      <c r="G105" s="177" t="s">
        <v>308</v>
      </c>
      <c r="H105" s="178">
        <v>248.49</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296</v>
      </c>
    </row>
    <row r="106" spans="2:65" s="1" customFormat="1" ht="16.5" customHeight="1" x14ac:dyDescent="0.15">
      <c r="B106" s="33"/>
      <c r="C106" s="174" t="s">
        <v>99</v>
      </c>
      <c r="D106" s="174" t="s">
        <v>288</v>
      </c>
      <c r="E106" s="175" t="s">
        <v>1224</v>
      </c>
      <c r="F106" s="176" t="s">
        <v>1225</v>
      </c>
      <c r="G106" s="177" t="s">
        <v>308</v>
      </c>
      <c r="H106" s="178">
        <v>25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300</v>
      </c>
    </row>
    <row r="107" spans="2:65" s="1" customFormat="1" ht="16.5" customHeight="1" x14ac:dyDescent="0.15">
      <c r="B107" s="33"/>
      <c r="C107" s="174" t="s">
        <v>301</v>
      </c>
      <c r="D107" s="174" t="s">
        <v>288</v>
      </c>
      <c r="E107" s="175" t="s">
        <v>1226</v>
      </c>
      <c r="F107" s="176" t="s">
        <v>1227</v>
      </c>
      <c r="G107" s="177" t="s">
        <v>291</v>
      </c>
      <c r="H107" s="178">
        <v>436.89</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305</v>
      </c>
    </row>
    <row r="108" spans="2:65" s="1" customFormat="1" ht="16.5" customHeight="1" x14ac:dyDescent="0.15">
      <c r="B108" s="33"/>
      <c r="C108" s="174" t="s">
        <v>296</v>
      </c>
      <c r="D108" s="174" t="s">
        <v>288</v>
      </c>
      <c r="E108" s="175" t="s">
        <v>1228</v>
      </c>
      <c r="F108" s="176" t="s">
        <v>1229</v>
      </c>
      <c r="G108" s="177" t="s">
        <v>291</v>
      </c>
      <c r="H108" s="178">
        <v>436.89</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309</v>
      </c>
    </row>
    <row r="109" spans="2:65" s="1" customFormat="1" ht="16.5" customHeight="1" x14ac:dyDescent="0.15">
      <c r="B109" s="33"/>
      <c r="C109" s="174" t="s">
        <v>310</v>
      </c>
      <c r="D109" s="174" t="s">
        <v>288</v>
      </c>
      <c r="E109" s="175" t="s">
        <v>325</v>
      </c>
      <c r="F109" s="176" t="s">
        <v>326</v>
      </c>
      <c r="G109" s="177" t="s">
        <v>308</v>
      </c>
      <c r="H109" s="178">
        <v>273.49</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313</v>
      </c>
    </row>
    <row r="110" spans="2:65" s="1" customFormat="1" ht="16.5" customHeight="1" x14ac:dyDescent="0.15">
      <c r="B110" s="33"/>
      <c r="C110" s="174" t="s">
        <v>300</v>
      </c>
      <c r="D110" s="174" t="s">
        <v>288</v>
      </c>
      <c r="E110" s="175" t="s">
        <v>1230</v>
      </c>
      <c r="F110" s="176" t="s">
        <v>1231</v>
      </c>
      <c r="G110" s="177" t="s">
        <v>308</v>
      </c>
      <c r="H110" s="178">
        <v>85</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316</v>
      </c>
    </row>
    <row r="111" spans="2:65" s="1" customFormat="1" ht="16.5" customHeight="1" x14ac:dyDescent="0.15">
      <c r="B111" s="33"/>
      <c r="C111" s="174" t="s">
        <v>317</v>
      </c>
      <c r="D111" s="174" t="s">
        <v>288</v>
      </c>
      <c r="E111" s="175" t="s">
        <v>1232</v>
      </c>
      <c r="F111" s="176" t="s">
        <v>1233</v>
      </c>
      <c r="G111" s="177" t="s">
        <v>308</v>
      </c>
      <c r="H111" s="178">
        <v>525.59</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320</v>
      </c>
    </row>
    <row r="112" spans="2:65" s="1" customFormat="1" ht="16.5" customHeight="1" x14ac:dyDescent="0.15">
      <c r="B112" s="33"/>
      <c r="C112" s="174" t="s">
        <v>305</v>
      </c>
      <c r="D112" s="174" t="s">
        <v>288</v>
      </c>
      <c r="E112" s="175" t="s">
        <v>332</v>
      </c>
      <c r="F112" s="176" t="s">
        <v>333</v>
      </c>
      <c r="G112" s="177" t="s">
        <v>308</v>
      </c>
      <c r="H112" s="178">
        <v>44.61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323</v>
      </c>
    </row>
    <row r="113" spans="2:65" s="1" customFormat="1" ht="16.5" customHeight="1" x14ac:dyDescent="0.15">
      <c r="B113" s="33"/>
      <c r="C113" s="174" t="s">
        <v>324</v>
      </c>
      <c r="D113" s="174" t="s">
        <v>288</v>
      </c>
      <c r="E113" s="175" t="s">
        <v>1234</v>
      </c>
      <c r="F113" s="176" t="s">
        <v>1235</v>
      </c>
      <c r="G113" s="177" t="s">
        <v>308</v>
      </c>
      <c r="H113" s="178">
        <v>85</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327</v>
      </c>
    </row>
    <row r="114" spans="2:65" s="1" customFormat="1" ht="16.5" customHeight="1" x14ac:dyDescent="0.15">
      <c r="B114" s="33"/>
      <c r="C114" s="174" t="s">
        <v>309</v>
      </c>
      <c r="D114" s="174" t="s">
        <v>288</v>
      </c>
      <c r="E114" s="175" t="s">
        <v>1236</v>
      </c>
      <c r="F114" s="176" t="s">
        <v>1237</v>
      </c>
      <c r="G114" s="177" t="s">
        <v>308</v>
      </c>
      <c r="H114" s="178">
        <v>307.41000000000003</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330</v>
      </c>
    </row>
    <row r="115" spans="2:65" s="1" customFormat="1" ht="16.5" customHeight="1" x14ac:dyDescent="0.15">
      <c r="B115" s="33"/>
      <c r="C115" s="174" t="s">
        <v>331</v>
      </c>
      <c r="D115" s="174" t="s">
        <v>288</v>
      </c>
      <c r="E115" s="175" t="s">
        <v>1238</v>
      </c>
      <c r="F115" s="176" t="s">
        <v>1239</v>
      </c>
      <c r="G115" s="177" t="s">
        <v>308</v>
      </c>
      <c r="H115" s="178">
        <v>85</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334</v>
      </c>
    </row>
    <row r="116" spans="2:65" s="1" customFormat="1" ht="16.5" customHeight="1" x14ac:dyDescent="0.15">
      <c r="B116" s="33"/>
      <c r="C116" s="174" t="s">
        <v>313</v>
      </c>
      <c r="D116" s="174" t="s">
        <v>288</v>
      </c>
      <c r="E116" s="175" t="s">
        <v>338</v>
      </c>
      <c r="F116" s="176" t="s">
        <v>339</v>
      </c>
      <c r="G116" s="177" t="s">
        <v>308</v>
      </c>
      <c r="H116" s="178">
        <v>120.61</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337</v>
      </c>
    </row>
    <row r="117" spans="2:65" s="1" customFormat="1" ht="16.5" customHeight="1" x14ac:dyDescent="0.15">
      <c r="B117" s="33"/>
      <c r="C117" s="174" t="s">
        <v>8</v>
      </c>
      <c r="D117" s="174" t="s">
        <v>288</v>
      </c>
      <c r="E117" s="175" t="s">
        <v>1240</v>
      </c>
      <c r="F117" s="176" t="s">
        <v>1241</v>
      </c>
      <c r="G117" s="177" t="s">
        <v>308</v>
      </c>
      <c r="H117" s="178">
        <v>262.79000000000002</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340</v>
      </c>
    </row>
    <row r="118" spans="2:65" s="1" customFormat="1" ht="30" x14ac:dyDescent="0.15">
      <c r="B118" s="33"/>
      <c r="C118" s="34"/>
      <c r="D118" s="187" t="s">
        <v>383</v>
      </c>
      <c r="E118" s="34"/>
      <c r="F118" s="208" t="s">
        <v>1242</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316</v>
      </c>
      <c r="D119" s="174" t="s">
        <v>288</v>
      </c>
      <c r="E119" s="175" t="s">
        <v>348</v>
      </c>
      <c r="F119" s="176" t="s">
        <v>349</v>
      </c>
      <c r="G119" s="177" t="s">
        <v>308</v>
      </c>
      <c r="H119" s="178">
        <v>44.61</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343</v>
      </c>
    </row>
    <row r="120" spans="2:65" s="1" customFormat="1" ht="16.5" customHeight="1" x14ac:dyDescent="0.15">
      <c r="B120" s="33"/>
      <c r="C120" s="174" t="s">
        <v>344</v>
      </c>
      <c r="D120" s="174" t="s">
        <v>288</v>
      </c>
      <c r="E120" s="175" t="s">
        <v>1243</v>
      </c>
      <c r="F120" s="176" t="s">
        <v>1244</v>
      </c>
      <c r="G120" s="177" t="s">
        <v>388</v>
      </c>
      <c r="H120" s="178">
        <v>204</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347</v>
      </c>
    </row>
    <row r="121" spans="2:65" s="10" customFormat="1" ht="26" customHeight="1" x14ac:dyDescent="0.2">
      <c r="B121" s="160"/>
      <c r="C121" s="161"/>
      <c r="D121" s="162" t="s">
        <v>69</v>
      </c>
      <c r="E121" s="163" t="s">
        <v>79</v>
      </c>
      <c r="F121" s="163" t="s">
        <v>351</v>
      </c>
      <c r="G121" s="161"/>
      <c r="H121" s="161"/>
      <c r="I121" s="164"/>
      <c r="J121" s="165">
        <f>BK121</f>
        <v>0</v>
      </c>
      <c r="K121" s="161"/>
      <c r="L121" s="166"/>
      <c r="M121" s="167"/>
      <c r="N121" s="168"/>
      <c r="O121" s="168"/>
      <c r="P121" s="169">
        <f>SUM(P122:P144)</f>
        <v>0</v>
      </c>
      <c r="Q121" s="168"/>
      <c r="R121" s="169">
        <f>SUM(R122:R144)</f>
        <v>0</v>
      </c>
      <c r="S121" s="168"/>
      <c r="T121" s="170">
        <f>SUM(T122:T144)</f>
        <v>0</v>
      </c>
      <c r="AR121" s="171" t="s">
        <v>77</v>
      </c>
      <c r="AT121" s="172" t="s">
        <v>69</v>
      </c>
      <c r="AU121" s="172" t="s">
        <v>70</v>
      </c>
      <c r="AY121" s="171" t="s">
        <v>287</v>
      </c>
      <c r="BK121" s="173">
        <f>SUM(BK122:BK144)</f>
        <v>0</v>
      </c>
    </row>
    <row r="122" spans="2:65" s="1" customFormat="1" ht="22.5" customHeight="1" x14ac:dyDescent="0.15">
      <c r="B122" s="33"/>
      <c r="C122" s="174" t="s">
        <v>320</v>
      </c>
      <c r="D122" s="174" t="s">
        <v>288</v>
      </c>
      <c r="E122" s="175" t="s">
        <v>1245</v>
      </c>
      <c r="F122" s="176" t="s">
        <v>1246</v>
      </c>
      <c r="G122" s="177" t="s">
        <v>308</v>
      </c>
      <c r="H122" s="178">
        <v>93.8</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350</v>
      </c>
    </row>
    <row r="123" spans="2:65" s="11" customFormat="1" ht="11" x14ac:dyDescent="0.15">
      <c r="B123" s="185"/>
      <c r="C123" s="186"/>
      <c r="D123" s="187" t="s">
        <v>356</v>
      </c>
      <c r="E123" s="188" t="s">
        <v>1</v>
      </c>
      <c r="F123" s="189" t="s">
        <v>1247</v>
      </c>
      <c r="G123" s="186"/>
      <c r="H123" s="190">
        <v>93.8</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2" customFormat="1" ht="11" x14ac:dyDescent="0.15">
      <c r="B124" s="197"/>
      <c r="C124" s="198"/>
      <c r="D124" s="187" t="s">
        <v>356</v>
      </c>
      <c r="E124" s="199" t="s">
        <v>1</v>
      </c>
      <c r="F124" s="200" t="s">
        <v>359</v>
      </c>
      <c r="G124" s="198"/>
      <c r="H124" s="201">
        <v>93.8</v>
      </c>
      <c r="I124" s="202"/>
      <c r="J124" s="198"/>
      <c r="K124" s="198"/>
      <c r="L124" s="203"/>
      <c r="M124" s="204"/>
      <c r="N124" s="205"/>
      <c r="O124" s="205"/>
      <c r="P124" s="205"/>
      <c r="Q124" s="205"/>
      <c r="R124" s="205"/>
      <c r="S124" s="205"/>
      <c r="T124" s="206"/>
      <c r="AT124" s="207" t="s">
        <v>356</v>
      </c>
      <c r="AU124" s="207" t="s">
        <v>77</v>
      </c>
      <c r="AV124" s="12" t="s">
        <v>99</v>
      </c>
      <c r="AW124" s="12" t="s">
        <v>33</v>
      </c>
      <c r="AX124" s="12" t="s">
        <v>77</v>
      </c>
      <c r="AY124" s="207" t="s">
        <v>287</v>
      </c>
    </row>
    <row r="125" spans="2:65" s="1" customFormat="1" ht="16.5" customHeight="1" x14ac:dyDescent="0.15">
      <c r="B125" s="33"/>
      <c r="C125" s="174" t="s">
        <v>352</v>
      </c>
      <c r="D125" s="174" t="s">
        <v>288</v>
      </c>
      <c r="E125" s="175" t="s">
        <v>395</v>
      </c>
      <c r="F125" s="176" t="s">
        <v>396</v>
      </c>
      <c r="G125" s="177" t="s">
        <v>291</v>
      </c>
      <c r="H125" s="178">
        <v>231.12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355</v>
      </c>
    </row>
    <row r="126" spans="2:65" s="11" customFormat="1" ht="11" x14ac:dyDescent="0.15">
      <c r="B126" s="185"/>
      <c r="C126" s="186"/>
      <c r="D126" s="187" t="s">
        <v>356</v>
      </c>
      <c r="E126" s="188" t="s">
        <v>1</v>
      </c>
      <c r="F126" s="189" t="s">
        <v>1248</v>
      </c>
      <c r="G126" s="186"/>
      <c r="H126" s="190">
        <v>136.80000000000001</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1" customFormat="1" ht="11" x14ac:dyDescent="0.15">
      <c r="B127" s="185"/>
      <c r="C127" s="186"/>
      <c r="D127" s="187" t="s">
        <v>356</v>
      </c>
      <c r="E127" s="188" t="s">
        <v>1</v>
      </c>
      <c r="F127" s="189" t="s">
        <v>1249</v>
      </c>
      <c r="G127" s="186"/>
      <c r="H127" s="190">
        <v>68.400000000000006</v>
      </c>
      <c r="I127" s="191"/>
      <c r="J127" s="186"/>
      <c r="K127" s="186"/>
      <c r="L127" s="192"/>
      <c r="M127" s="193"/>
      <c r="N127" s="194"/>
      <c r="O127" s="194"/>
      <c r="P127" s="194"/>
      <c r="Q127" s="194"/>
      <c r="R127" s="194"/>
      <c r="S127" s="194"/>
      <c r="T127" s="195"/>
      <c r="AT127" s="196" t="s">
        <v>356</v>
      </c>
      <c r="AU127" s="196" t="s">
        <v>77</v>
      </c>
      <c r="AV127" s="11" t="s">
        <v>79</v>
      </c>
      <c r="AW127" s="11" t="s">
        <v>33</v>
      </c>
      <c r="AX127" s="11" t="s">
        <v>70</v>
      </c>
      <c r="AY127" s="196" t="s">
        <v>287</v>
      </c>
    </row>
    <row r="128" spans="2:65" s="11" customFormat="1" ht="11" x14ac:dyDescent="0.15">
      <c r="B128" s="185"/>
      <c r="C128" s="186"/>
      <c r="D128" s="187" t="s">
        <v>356</v>
      </c>
      <c r="E128" s="188" t="s">
        <v>1</v>
      </c>
      <c r="F128" s="189" t="s">
        <v>1250</v>
      </c>
      <c r="G128" s="186"/>
      <c r="H128" s="190">
        <v>18</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1" customFormat="1" ht="11" x14ac:dyDescent="0.15">
      <c r="B129" s="185"/>
      <c r="C129" s="186"/>
      <c r="D129" s="187" t="s">
        <v>356</v>
      </c>
      <c r="E129" s="188" t="s">
        <v>1</v>
      </c>
      <c r="F129" s="189" t="s">
        <v>1251</v>
      </c>
      <c r="G129" s="186"/>
      <c r="H129" s="190">
        <v>7.92</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2" customFormat="1" ht="11" x14ac:dyDescent="0.15">
      <c r="B130" s="197"/>
      <c r="C130" s="198"/>
      <c r="D130" s="187" t="s">
        <v>356</v>
      </c>
      <c r="E130" s="199" t="s">
        <v>1</v>
      </c>
      <c r="F130" s="200" t="s">
        <v>359</v>
      </c>
      <c r="G130" s="198"/>
      <c r="H130" s="201">
        <v>231.12</v>
      </c>
      <c r="I130" s="202"/>
      <c r="J130" s="198"/>
      <c r="K130" s="198"/>
      <c r="L130" s="203"/>
      <c r="M130" s="204"/>
      <c r="N130" s="205"/>
      <c r="O130" s="205"/>
      <c r="P130" s="205"/>
      <c r="Q130" s="205"/>
      <c r="R130" s="205"/>
      <c r="S130" s="205"/>
      <c r="T130" s="206"/>
      <c r="AT130" s="207" t="s">
        <v>356</v>
      </c>
      <c r="AU130" s="207" t="s">
        <v>77</v>
      </c>
      <c r="AV130" s="12" t="s">
        <v>99</v>
      </c>
      <c r="AW130" s="12" t="s">
        <v>33</v>
      </c>
      <c r="AX130" s="12" t="s">
        <v>77</v>
      </c>
      <c r="AY130" s="207" t="s">
        <v>287</v>
      </c>
    </row>
    <row r="131" spans="2:65" s="1" customFormat="1" ht="16.5" customHeight="1" x14ac:dyDescent="0.15">
      <c r="B131" s="33"/>
      <c r="C131" s="174" t="s">
        <v>323</v>
      </c>
      <c r="D131" s="174" t="s">
        <v>288</v>
      </c>
      <c r="E131" s="175" t="s">
        <v>402</v>
      </c>
      <c r="F131" s="176" t="s">
        <v>403</v>
      </c>
      <c r="G131" s="177" t="s">
        <v>291</v>
      </c>
      <c r="H131" s="178">
        <v>231.12</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363</v>
      </c>
    </row>
    <row r="132" spans="2:65" s="1" customFormat="1" ht="30" x14ac:dyDescent="0.15">
      <c r="B132" s="33"/>
      <c r="C132" s="34"/>
      <c r="D132" s="187" t="s">
        <v>383</v>
      </c>
      <c r="E132" s="34"/>
      <c r="F132" s="208" t="s">
        <v>405</v>
      </c>
      <c r="G132" s="34"/>
      <c r="H132" s="34"/>
      <c r="I132" s="111"/>
      <c r="J132" s="34"/>
      <c r="K132" s="34"/>
      <c r="L132" s="37"/>
      <c r="M132" s="209"/>
      <c r="N132" s="59"/>
      <c r="O132" s="59"/>
      <c r="P132" s="59"/>
      <c r="Q132" s="59"/>
      <c r="R132" s="59"/>
      <c r="S132" s="59"/>
      <c r="T132" s="60"/>
      <c r="AT132" s="16" t="s">
        <v>383</v>
      </c>
      <c r="AU132" s="16" t="s">
        <v>77</v>
      </c>
    </row>
    <row r="133" spans="2:65" s="1" customFormat="1" ht="16.5" customHeight="1" x14ac:dyDescent="0.15">
      <c r="B133" s="33"/>
      <c r="C133" s="174" t="s">
        <v>7</v>
      </c>
      <c r="D133" s="174" t="s">
        <v>288</v>
      </c>
      <c r="E133" s="175" t="s">
        <v>406</v>
      </c>
      <c r="F133" s="176" t="s">
        <v>407</v>
      </c>
      <c r="G133" s="177" t="s">
        <v>388</v>
      </c>
      <c r="H133" s="178">
        <v>16.41</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367</v>
      </c>
    </row>
    <row r="134" spans="2:65" s="11" customFormat="1" ht="11" x14ac:dyDescent="0.15">
      <c r="B134" s="185"/>
      <c r="C134" s="186"/>
      <c r="D134" s="187" t="s">
        <v>356</v>
      </c>
      <c r="E134" s="188" t="s">
        <v>1</v>
      </c>
      <c r="F134" s="189" t="s">
        <v>1252</v>
      </c>
      <c r="G134" s="186"/>
      <c r="H134" s="190">
        <v>16.41</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2" customFormat="1" ht="11" x14ac:dyDescent="0.15">
      <c r="B135" s="197"/>
      <c r="C135" s="198"/>
      <c r="D135" s="187" t="s">
        <v>356</v>
      </c>
      <c r="E135" s="199" t="s">
        <v>1</v>
      </c>
      <c r="F135" s="200" t="s">
        <v>359</v>
      </c>
      <c r="G135" s="198"/>
      <c r="H135" s="201">
        <v>16.41</v>
      </c>
      <c r="I135" s="202"/>
      <c r="J135" s="198"/>
      <c r="K135" s="198"/>
      <c r="L135" s="203"/>
      <c r="M135" s="204"/>
      <c r="N135" s="205"/>
      <c r="O135" s="205"/>
      <c r="P135" s="205"/>
      <c r="Q135" s="205"/>
      <c r="R135" s="205"/>
      <c r="S135" s="205"/>
      <c r="T135" s="206"/>
      <c r="AT135" s="207" t="s">
        <v>356</v>
      </c>
      <c r="AU135" s="207" t="s">
        <v>77</v>
      </c>
      <c r="AV135" s="12" t="s">
        <v>99</v>
      </c>
      <c r="AW135" s="12" t="s">
        <v>33</v>
      </c>
      <c r="AX135" s="12" t="s">
        <v>77</v>
      </c>
      <c r="AY135" s="207" t="s">
        <v>287</v>
      </c>
    </row>
    <row r="136" spans="2:65" s="1" customFormat="1" ht="16.5" customHeight="1" x14ac:dyDescent="0.15">
      <c r="B136" s="33"/>
      <c r="C136" s="174" t="s">
        <v>327</v>
      </c>
      <c r="D136" s="174" t="s">
        <v>288</v>
      </c>
      <c r="E136" s="175" t="s">
        <v>1253</v>
      </c>
      <c r="F136" s="176" t="s">
        <v>1254</v>
      </c>
      <c r="G136" s="177" t="s">
        <v>291</v>
      </c>
      <c r="H136" s="178">
        <v>1593.96</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371</v>
      </c>
    </row>
    <row r="137" spans="2:65" s="11" customFormat="1" ht="11" x14ac:dyDescent="0.15">
      <c r="B137" s="185"/>
      <c r="C137" s="186"/>
      <c r="D137" s="187" t="s">
        <v>356</v>
      </c>
      <c r="E137" s="188" t="s">
        <v>1</v>
      </c>
      <c r="F137" s="189" t="s">
        <v>1255</v>
      </c>
      <c r="G137" s="186"/>
      <c r="H137" s="190">
        <v>1593.96</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1593.96</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374</v>
      </c>
      <c r="D139" s="174" t="s">
        <v>288</v>
      </c>
      <c r="E139" s="175" t="s">
        <v>1256</v>
      </c>
      <c r="F139" s="176" t="s">
        <v>1257</v>
      </c>
      <c r="G139" s="177" t="s">
        <v>362</v>
      </c>
      <c r="H139" s="178">
        <v>120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377</v>
      </c>
    </row>
    <row r="140" spans="2:65" s="11" customFormat="1" ht="11" x14ac:dyDescent="0.15">
      <c r="B140" s="185"/>
      <c r="C140" s="186"/>
      <c r="D140" s="187" t="s">
        <v>356</v>
      </c>
      <c r="E140" s="188" t="s">
        <v>1</v>
      </c>
      <c r="F140" s="189" t="s">
        <v>1258</v>
      </c>
      <c r="G140" s="186"/>
      <c r="H140" s="190">
        <v>120</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120</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330</v>
      </c>
      <c r="D142" s="174" t="s">
        <v>288</v>
      </c>
      <c r="E142" s="175" t="s">
        <v>942</v>
      </c>
      <c r="F142" s="176" t="s">
        <v>943</v>
      </c>
      <c r="G142" s="177" t="s">
        <v>291</v>
      </c>
      <c r="H142" s="178">
        <v>1753.35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382</v>
      </c>
    </row>
    <row r="143" spans="2:65" s="11" customFormat="1" ht="11" x14ac:dyDescent="0.15">
      <c r="B143" s="185"/>
      <c r="C143" s="186"/>
      <c r="D143" s="187" t="s">
        <v>356</v>
      </c>
      <c r="E143" s="188" t="s">
        <v>1</v>
      </c>
      <c r="F143" s="189" t="s">
        <v>1259</v>
      </c>
      <c r="G143" s="186"/>
      <c r="H143" s="190">
        <v>1753.35</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1753.35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0" customFormat="1" ht="26" customHeight="1" x14ac:dyDescent="0.2">
      <c r="B145" s="160"/>
      <c r="C145" s="161"/>
      <c r="D145" s="162" t="s">
        <v>69</v>
      </c>
      <c r="E145" s="163" t="s">
        <v>517</v>
      </c>
      <c r="F145" s="163" t="s">
        <v>863</v>
      </c>
      <c r="G145" s="161"/>
      <c r="H145" s="161"/>
      <c r="I145" s="164"/>
      <c r="J145" s="165">
        <f>BK145</f>
        <v>0</v>
      </c>
      <c r="K145" s="161"/>
      <c r="L145" s="166"/>
      <c r="M145" s="167"/>
      <c r="N145" s="168"/>
      <c r="O145" s="168"/>
      <c r="P145" s="169">
        <f>P146</f>
        <v>0</v>
      </c>
      <c r="Q145" s="168"/>
      <c r="R145" s="169">
        <f>R146</f>
        <v>0</v>
      </c>
      <c r="S145" s="168"/>
      <c r="T145" s="170">
        <f>T146</f>
        <v>0</v>
      </c>
      <c r="AR145" s="171" t="s">
        <v>77</v>
      </c>
      <c r="AT145" s="172" t="s">
        <v>69</v>
      </c>
      <c r="AU145" s="172" t="s">
        <v>70</v>
      </c>
      <c r="AY145" s="171" t="s">
        <v>287</v>
      </c>
      <c r="BK145" s="173">
        <f>BK146</f>
        <v>0</v>
      </c>
    </row>
    <row r="146" spans="2:65" s="1" customFormat="1" ht="16.5" customHeight="1" x14ac:dyDescent="0.15">
      <c r="B146" s="33"/>
      <c r="C146" s="174" t="s">
        <v>385</v>
      </c>
      <c r="D146" s="174" t="s">
        <v>288</v>
      </c>
      <c r="E146" s="175" t="s">
        <v>864</v>
      </c>
      <c r="F146" s="176" t="s">
        <v>865</v>
      </c>
      <c r="G146" s="177" t="s">
        <v>490</v>
      </c>
      <c r="H146" s="178">
        <v>1</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389</v>
      </c>
    </row>
    <row r="147" spans="2:65" s="10" customFormat="1" ht="26" customHeight="1" x14ac:dyDescent="0.2">
      <c r="B147" s="160"/>
      <c r="C147" s="161"/>
      <c r="D147" s="162" t="s">
        <v>69</v>
      </c>
      <c r="E147" s="163" t="s">
        <v>790</v>
      </c>
      <c r="F147" s="163" t="s">
        <v>893</v>
      </c>
      <c r="G147" s="161"/>
      <c r="H147" s="161"/>
      <c r="I147" s="164"/>
      <c r="J147" s="165">
        <f>BK147</f>
        <v>0</v>
      </c>
      <c r="K147" s="161"/>
      <c r="L147" s="166"/>
      <c r="M147" s="167"/>
      <c r="N147" s="168"/>
      <c r="O147" s="168"/>
      <c r="P147" s="169">
        <f>P148</f>
        <v>0</v>
      </c>
      <c r="Q147" s="168"/>
      <c r="R147" s="169">
        <f>R148</f>
        <v>0</v>
      </c>
      <c r="S147" s="168"/>
      <c r="T147" s="170">
        <f>T148</f>
        <v>0</v>
      </c>
      <c r="AR147" s="171" t="s">
        <v>77</v>
      </c>
      <c r="AT147" s="172" t="s">
        <v>69</v>
      </c>
      <c r="AU147" s="172" t="s">
        <v>70</v>
      </c>
      <c r="AY147" s="171" t="s">
        <v>287</v>
      </c>
      <c r="BK147" s="173">
        <f>BK148</f>
        <v>0</v>
      </c>
    </row>
    <row r="148" spans="2:65" s="1" customFormat="1" ht="16.5" customHeight="1" x14ac:dyDescent="0.15">
      <c r="B148" s="33"/>
      <c r="C148" s="174" t="s">
        <v>334</v>
      </c>
      <c r="D148" s="174" t="s">
        <v>288</v>
      </c>
      <c r="E148" s="175" t="s">
        <v>894</v>
      </c>
      <c r="F148" s="176" t="s">
        <v>895</v>
      </c>
      <c r="G148" s="177" t="s">
        <v>388</v>
      </c>
      <c r="H148" s="178">
        <v>263.35000000000002</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397</v>
      </c>
    </row>
    <row r="149" spans="2:65" s="10" customFormat="1" ht="26" customHeight="1" x14ac:dyDescent="0.2">
      <c r="B149" s="160"/>
      <c r="C149" s="161"/>
      <c r="D149" s="162" t="s">
        <v>69</v>
      </c>
      <c r="E149" s="163" t="s">
        <v>1260</v>
      </c>
      <c r="F149" s="163" t="s">
        <v>1261</v>
      </c>
      <c r="G149" s="161"/>
      <c r="H149" s="161"/>
      <c r="I149" s="164"/>
      <c r="J149" s="165">
        <f>BK149</f>
        <v>0</v>
      </c>
      <c r="K149" s="161"/>
      <c r="L149" s="166"/>
      <c r="M149" s="167"/>
      <c r="N149" s="168"/>
      <c r="O149" s="168"/>
      <c r="P149" s="169">
        <f>SUM(P150:P154)</f>
        <v>0</v>
      </c>
      <c r="Q149" s="168"/>
      <c r="R149" s="169">
        <f>SUM(R150:R154)</f>
        <v>0</v>
      </c>
      <c r="S149" s="168"/>
      <c r="T149" s="170">
        <f>SUM(T150:T154)</f>
        <v>0</v>
      </c>
      <c r="AR149" s="171" t="s">
        <v>79</v>
      </c>
      <c r="AT149" s="172" t="s">
        <v>69</v>
      </c>
      <c r="AU149" s="172" t="s">
        <v>70</v>
      </c>
      <c r="AY149" s="171" t="s">
        <v>287</v>
      </c>
      <c r="BK149" s="173">
        <f>SUM(BK150:BK154)</f>
        <v>0</v>
      </c>
    </row>
    <row r="150" spans="2:65" s="1" customFormat="1" ht="16.5" customHeight="1" x14ac:dyDescent="0.15">
      <c r="B150" s="33"/>
      <c r="C150" s="174" t="s">
        <v>401</v>
      </c>
      <c r="D150" s="174" t="s">
        <v>288</v>
      </c>
      <c r="E150" s="175" t="s">
        <v>1262</v>
      </c>
      <c r="F150" s="176" t="s">
        <v>1263</v>
      </c>
      <c r="G150" s="177" t="s">
        <v>362</v>
      </c>
      <c r="H150" s="178">
        <v>65.599999999999994</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316</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316</v>
      </c>
      <c r="BM150" s="16" t="s">
        <v>404</v>
      </c>
    </row>
    <row r="151" spans="2:65" s="1" customFormat="1" ht="40" x14ac:dyDescent="0.15">
      <c r="B151" s="33"/>
      <c r="C151" s="34"/>
      <c r="D151" s="187" t="s">
        <v>383</v>
      </c>
      <c r="E151" s="34"/>
      <c r="F151" s="208" t="s">
        <v>1264</v>
      </c>
      <c r="G151" s="34"/>
      <c r="H151" s="34"/>
      <c r="I151" s="111"/>
      <c r="J151" s="34"/>
      <c r="K151" s="34"/>
      <c r="L151" s="37"/>
      <c r="M151" s="209"/>
      <c r="N151" s="59"/>
      <c r="O151" s="59"/>
      <c r="P151" s="59"/>
      <c r="Q151" s="59"/>
      <c r="R151" s="59"/>
      <c r="S151" s="59"/>
      <c r="T151" s="60"/>
      <c r="AT151" s="16" t="s">
        <v>383</v>
      </c>
      <c r="AU151" s="16" t="s">
        <v>77</v>
      </c>
    </row>
    <row r="152" spans="2:65" s="11" customFormat="1" ht="11" x14ac:dyDescent="0.15">
      <c r="B152" s="185"/>
      <c r="C152" s="186"/>
      <c r="D152" s="187" t="s">
        <v>356</v>
      </c>
      <c r="E152" s="188" t="s">
        <v>1</v>
      </c>
      <c r="F152" s="189" t="s">
        <v>1265</v>
      </c>
      <c r="G152" s="186"/>
      <c r="H152" s="190">
        <v>65.599999999999994</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65.599999999999994</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337</v>
      </c>
      <c r="D154" s="174" t="s">
        <v>288</v>
      </c>
      <c r="E154" s="175" t="s">
        <v>1266</v>
      </c>
      <c r="F154" s="176" t="s">
        <v>1267</v>
      </c>
      <c r="G154" s="177" t="s">
        <v>388</v>
      </c>
      <c r="H154" s="178">
        <v>0.1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316</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316</v>
      </c>
      <c r="BM154" s="16" t="s">
        <v>408</v>
      </c>
    </row>
    <row r="155" spans="2:65" s="10" customFormat="1" ht="26" customHeight="1" x14ac:dyDescent="0.2">
      <c r="B155" s="160"/>
      <c r="C155" s="161"/>
      <c r="D155" s="162" t="s">
        <v>69</v>
      </c>
      <c r="E155" s="163" t="s">
        <v>1050</v>
      </c>
      <c r="F155" s="163" t="s">
        <v>1051</v>
      </c>
      <c r="G155" s="161"/>
      <c r="H155" s="161"/>
      <c r="I155" s="164"/>
      <c r="J155" s="165">
        <f>BK155</f>
        <v>0</v>
      </c>
      <c r="K155" s="161"/>
      <c r="L155" s="166"/>
      <c r="M155" s="167"/>
      <c r="N155" s="168"/>
      <c r="O155" s="168"/>
      <c r="P155" s="169">
        <f>SUM(P156:P159)</f>
        <v>0</v>
      </c>
      <c r="Q155" s="168"/>
      <c r="R155" s="169">
        <f>SUM(R156:R159)</f>
        <v>0</v>
      </c>
      <c r="S155" s="168"/>
      <c r="T155" s="170">
        <f>SUM(T156:T159)</f>
        <v>0</v>
      </c>
      <c r="AR155" s="171" t="s">
        <v>79</v>
      </c>
      <c r="AT155" s="172" t="s">
        <v>69</v>
      </c>
      <c r="AU155" s="172" t="s">
        <v>70</v>
      </c>
      <c r="AY155" s="171" t="s">
        <v>287</v>
      </c>
      <c r="BK155" s="173">
        <f>SUM(BK156:BK159)</f>
        <v>0</v>
      </c>
    </row>
    <row r="156" spans="2:65" s="1" customFormat="1" ht="16.5" customHeight="1" x14ac:dyDescent="0.15">
      <c r="B156" s="33"/>
      <c r="C156" s="174" t="s">
        <v>412</v>
      </c>
      <c r="D156" s="174" t="s">
        <v>288</v>
      </c>
      <c r="E156" s="175" t="s">
        <v>1268</v>
      </c>
      <c r="F156" s="176" t="s">
        <v>1269</v>
      </c>
      <c r="G156" s="177" t="s">
        <v>612</v>
      </c>
      <c r="H156" s="178">
        <v>1</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316</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316</v>
      </c>
      <c r="BM156" s="16" t="s">
        <v>415</v>
      </c>
    </row>
    <row r="157" spans="2:65" s="1" customFormat="1" ht="30" x14ac:dyDescent="0.15">
      <c r="B157" s="33"/>
      <c r="C157" s="34"/>
      <c r="D157" s="187" t="s">
        <v>383</v>
      </c>
      <c r="E157" s="34"/>
      <c r="F157" s="208" t="s">
        <v>1270</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340</v>
      </c>
      <c r="D158" s="174" t="s">
        <v>288</v>
      </c>
      <c r="E158" s="175" t="s">
        <v>1271</v>
      </c>
      <c r="F158" s="176" t="s">
        <v>1272</v>
      </c>
      <c r="G158" s="177" t="s">
        <v>612</v>
      </c>
      <c r="H158" s="178">
        <v>1</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316</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316</v>
      </c>
      <c r="BM158" s="16" t="s">
        <v>419</v>
      </c>
    </row>
    <row r="159" spans="2:65" s="1" customFormat="1" ht="30" x14ac:dyDescent="0.15">
      <c r="B159" s="33"/>
      <c r="C159" s="34"/>
      <c r="D159" s="187" t="s">
        <v>383</v>
      </c>
      <c r="E159" s="34"/>
      <c r="F159" s="208" t="s">
        <v>1270</v>
      </c>
      <c r="G159" s="34"/>
      <c r="H159" s="34"/>
      <c r="I159" s="111"/>
      <c r="J159" s="34"/>
      <c r="K159" s="34"/>
      <c r="L159" s="37"/>
      <c r="M159" s="209"/>
      <c r="N159" s="59"/>
      <c r="O159" s="59"/>
      <c r="P159" s="59"/>
      <c r="Q159" s="59"/>
      <c r="R159" s="59"/>
      <c r="S159" s="59"/>
      <c r="T159" s="60"/>
      <c r="AT159" s="16" t="s">
        <v>383</v>
      </c>
      <c r="AU159" s="16" t="s">
        <v>77</v>
      </c>
    </row>
    <row r="160" spans="2:65" s="10" customFormat="1" ht="26" customHeight="1" x14ac:dyDescent="0.2">
      <c r="B160" s="160"/>
      <c r="C160" s="161"/>
      <c r="D160" s="162" t="s">
        <v>69</v>
      </c>
      <c r="E160" s="163" t="s">
        <v>1273</v>
      </c>
      <c r="F160" s="163" t="s">
        <v>1274</v>
      </c>
      <c r="G160" s="161"/>
      <c r="H160" s="161"/>
      <c r="I160" s="164"/>
      <c r="J160" s="165">
        <f>BK160</f>
        <v>0</v>
      </c>
      <c r="K160" s="161"/>
      <c r="L160" s="166"/>
      <c r="M160" s="167"/>
      <c r="N160" s="168"/>
      <c r="O160" s="168"/>
      <c r="P160" s="169">
        <f>SUM(P161:P172)</f>
        <v>0</v>
      </c>
      <c r="Q160" s="168"/>
      <c r="R160" s="169">
        <f>SUM(R161:R172)</f>
        <v>0</v>
      </c>
      <c r="S160" s="168"/>
      <c r="T160" s="170">
        <f>SUM(T161:T172)</f>
        <v>0</v>
      </c>
      <c r="AR160" s="171" t="s">
        <v>77</v>
      </c>
      <c r="AT160" s="172" t="s">
        <v>69</v>
      </c>
      <c r="AU160" s="172" t="s">
        <v>70</v>
      </c>
      <c r="AY160" s="171" t="s">
        <v>287</v>
      </c>
      <c r="BK160" s="173">
        <f>SUM(BK161:BK172)</f>
        <v>0</v>
      </c>
    </row>
    <row r="161" spans="2:65" s="1" customFormat="1" ht="16.5" customHeight="1" x14ac:dyDescent="0.15">
      <c r="B161" s="33"/>
      <c r="C161" s="174" t="s">
        <v>421</v>
      </c>
      <c r="D161" s="174" t="s">
        <v>288</v>
      </c>
      <c r="E161" s="175" t="s">
        <v>1275</v>
      </c>
      <c r="F161" s="176" t="s">
        <v>1276</v>
      </c>
      <c r="G161" s="177" t="s">
        <v>490</v>
      </c>
      <c r="H161" s="178">
        <v>1</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424</v>
      </c>
    </row>
    <row r="162" spans="2:65" s="1" customFormat="1" ht="70" x14ac:dyDescent="0.15">
      <c r="B162" s="33"/>
      <c r="C162" s="34"/>
      <c r="D162" s="187" t="s">
        <v>383</v>
      </c>
      <c r="E162" s="34"/>
      <c r="F162" s="208" t="s">
        <v>1277</v>
      </c>
      <c r="G162" s="34"/>
      <c r="H162" s="34"/>
      <c r="I162" s="111"/>
      <c r="J162" s="34"/>
      <c r="K162" s="34"/>
      <c r="L162" s="37"/>
      <c r="M162" s="209"/>
      <c r="N162" s="59"/>
      <c r="O162" s="59"/>
      <c r="P162" s="59"/>
      <c r="Q162" s="59"/>
      <c r="R162" s="59"/>
      <c r="S162" s="59"/>
      <c r="T162" s="60"/>
      <c r="AT162" s="16" t="s">
        <v>383</v>
      </c>
      <c r="AU162" s="16" t="s">
        <v>77</v>
      </c>
    </row>
    <row r="163" spans="2:65" s="1" customFormat="1" ht="16.5" customHeight="1" x14ac:dyDescent="0.15">
      <c r="B163" s="33"/>
      <c r="C163" s="174" t="s">
        <v>343</v>
      </c>
      <c r="D163" s="174" t="s">
        <v>288</v>
      </c>
      <c r="E163" s="175" t="s">
        <v>1278</v>
      </c>
      <c r="F163" s="176" t="s">
        <v>1279</v>
      </c>
      <c r="G163" s="177" t="s">
        <v>490</v>
      </c>
      <c r="H163" s="178">
        <v>1</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428</v>
      </c>
    </row>
    <row r="164" spans="2:65" s="1" customFormat="1" ht="70" x14ac:dyDescent="0.15">
      <c r="B164" s="33"/>
      <c r="C164" s="34"/>
      <c r="D164" s="187" t="s">
        <v>383</v>
      </c>
      <c r="E164" s="34"/>
      <c r="F164" s="208" t="s">
        <v>1280</v>
      </c>
      <c r="G164" s="34"/>
      <c r="H164" s="34"/>
      <c r="I164" s="111"/>
      <c r="J164" s="34"/>
      <c r="K164" s="34"/>
      <c r="L164" s="37"/>
      <c r="M164" s="209"/>
      <c r="N164" s="59"/>
      <c r="O164" s="59"/>
      <c r="P164" s="59"/>
      <c r="Q164" s="59"/>
      <c r="R164" s="59"/>
      <c r="S164" s="59"/>
      <c r="T164" s="60"/>
      <c r="AT164" s="16" t="s">
        <v>383</v>
      </c>
      <c r="AU164" s="16" t="s">
        <v>77</v>
      </c>
    </row>
    <row r="165" spans="2:65" s="1" customFormat="1" ht="16.5" customHeight="1" x14ac:dyDescent="0.15">
      <c r="B165" s="33"/>
      <c r="C165" s="174" t="s">
        <v>431</v>
      </c>
      <c r="D165" s="174" t="s">
        <v>288</v>
      </c>
      <c r="E165" s="175" t="s">
        <v>1281</v>
      </c>
      <c r="F165" s="176" t="s">
        <v>1282</v>
      </c>
      <c r="G165" s="177" t="s">
        <v>612</v>
      </c>
      <c r="H165" s="178">
        <v>4</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434</v>
      </c>
    </row>
    <row r="166" spans="2:65" s="1" customFormat="1" ht="16.5" customHeight="1" x14ac:dyDescent="0.15">
      <c r="B166" s="33"/>
      <c r="C166" s="174" t="s">
        <v>347</v>
      </c>
      <c r="D166" s="174" t="s">
        <v>288</v>
      </c>
      <c r="E166" s="175" t="s">
        <v>1283</v>
      </c>
      <c r="F166" s="176" t="s">
        <v>1284</v>
      </c>
      <c r="G166" s="177" t="s">
        <v>612</v>
      </c>
      <c r="H166" s="178">
        <v>12</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440</v>
      </c>
    </row>
    <row r="167" spans="2:65" s="1" customFormat="1" ht="16.5" customHeight="1" x14ac:dyDescent="0.15">
      <c r="B167" s="33"/>
      <c r="C167" s="174" t="s">
        <v>442</v>
      </c>
      <c r="D167" s="174" t="s">
        <v>288</v>
      </c>
      <c r="E167" s="175" t="s">
        <v>1285</v>
      </c>
      <c r="F167" s="176" t="s">
        <v>1286</v>
      </c>
      <c r="G167" s="177" t="s">
        <v>362</v>
      </c>
      <c r="H167" s="178">
        <v>309.89</v>
      </c>
      <c r="I167" s="179"/>
      <c r="J167" s="178">
        <f>ROUND(I167*H167,2)</f>
        <v>0</v>
      </c>
      <c r="K167" s="176" t="s">
        <v>1</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445</v>
      </c>
    </row>
    <row r="168" spans="2:65" s="1" customFormat="1" ht="16.5" customHeight="1" x14ac:dyDescent="0.15">
      <c r="B168" s="33"/>
      <c r="C168" s="174" t="s">
        <v>350</v>
      </c>
      <c r="D168" s="174" t="s">
        <v>288</v>
      </c>
      <c r="E168" s="175" t="s">
        <v>1287</v>
      </c>
      <c r="F168" s="176" t="s">
        <v>1288</v>
      </c>
      <c r="G168" s="177" t="s">
        <v>612</v>
      </c>
      <c r="H168" s="178">
        <v>9</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449</v>
      </c>
    </row>
    <row r="169" spans="2:65" s="11" customFormat="1" ht="11" x14ac:dyDescent="0.15">
      <c r="B169" s="185"/>
      <c r="C169" s="186"/>
      <c r="D169" s="187" t="s">
        <v>356</v>
      </c>
      <c r="E169" s="188" t="s">
        <v>1</v>
      </c>
      <c r="F169" s="189" t="s">
        <v>1289</v>
      </c>
      <c r="G169" s="186"/>
      <c r="H169" s="190">
        <v>9</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359</v>
      </c>
      <c r="G170" s="198"/>
      <c r="H170" s="201">
        <v>9</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452</v>
      </c>
      <c r="D171" s="174" t="s">
        <v>288</v>
      </c>
      <c r="E171" s="175" t="s">
        <v>1290</v>
      </c>
      <c r="F171" s="176" t="s">
        <v>1291</v>
      </c>
      <c r="G171" s="177" t="s">
        <v>490</v>
      </c>
      <c r="H171" s="178">
        <v>1</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455</v>
      </c>
    </row>
    <row r="172" spans="2:65" s="1" customFormat="1" ht="16.5" customHeight="1" x14ac:dyDescent="0.15">
      <c r="B172" s="33"/>
      <c r="C172" s="174" t="s">
        <v>355</v>
      </c>
      <c r="D172" s="174" t="s">
        <v>288</v>
      </c>
      <c r="E172" s="175" t="s">
        <v>1292</v>
      </c>
      <c r="F172" s="176" t="s">
        <v>1293</v>
      </c>
      <c r="G172" s="177" t="s">
        <v>291</v>
      </c>
      <c r="H172" s="178">
        <v>86788.800000000003</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473</v>
      </c>
    </row>
    <row r="173" spans="2:65" s="10" customFormat="1" ht="26" customHeight="1" x14ac:dyDescent="0.2">
      <c r="B173" s="160"/>
      <c r="C173" s="161"/>
      <c r="D173" s="162" t="s">
        <v>69</v>
      </c>
      <c r="E173" s="163" t="s">
        <v>1106</v>
      </c>
      <c r="F173" s="163" t="s">
        <v>1107</v>
      </c>
      <c r="G173" s="161"/>
      <c r="H173" s="161"/>
      <c r="I173" s="164"/>
      <c r="J173" s="165">
        <f>BK173</f>
        <v>0</v>
      </c>
      <c r="K173" s="161"/>
      <c r="L173" s="166"/>
      <c r="M173" s="167"/>
      <c r="N173" s="168"/>
      <c r="O173" s="168"/>
      <c r="P173" s="169">
        <f>SUM(P174:P178)</f>
        <v>0</v>
      </c>
      <c r="Q173" s="168"/>
      <c r="R173" s="169">
        <f>SUM(R174:R178)</f>
        <v>0</v>
      </c>
      <c r="S173" s="168"/>
      <c r="T173" s="170">
        <f>SUM(T174:T178)</f>
        <v>0</v>
      </c>
      <c r="AR173" s="171" t="s">
        <v>79</v>
      </c>
      <c r="AT173" s="172" t="s">
        <v>69</v>
      </c>
      <c r="AU173" s="172" t="s">
        <v>70</v>
      </c>
      <c r="AY173" s="171" t="s">
        <v>287</v>
      </c>
      <c r="BK173" s="173">
        <f>SUM(BK174:BK178)</f>
        <v>0</v>
      </c>
    </row>
    <row r="174" spans="2:65" s="1" customFormat="1" ht="16.5" customHeight="1" x14ac:dyDescent="0.15">
      <c r="B174" s="33"/>
      <c r="C174" s="174" t="s">
        <v>475</v>
      </c>
      <c r="D174" s="174" t="s">
        <v>288</v>
      </c>
      <c r="E174" s="175" t="s">
        <v>1109</v>
      </c>
      <c r="F174" s="176" t="s">
        <v>1110</v>
      </c>
      <c r="G174" s="177" t="s">
        <v>291</v>
      </c>
      <c r="H174" s="178">
        <v>3910.08</v>
      </c>
      <c r="I174" s="179"/>
      <c r="J174" s="178">
        <f>ROUND(I174*H174,2)</f>
        <v>0</v>
      </c>
      <c r="K174" s="176" t="s">
        <v>1</v>
      </c>
      <c r="L174" s="37"/>
      <c r="M174" s="180" t="s">
        <v>1</v>
      </c>
      <c r="N174" s="181" t="s">
        <v>41</v>
      </c>
      <c r="O174" s="59"/>
      <c r="P174" s="182">
        <f>O174*H174</f>
        <v>0</v>
      </c>
      <c r="Q174" s="182">
        <v>0</v>
      </c>
      <c r="R174" s="182">
        <f>Q174*H174</f>
        <v>0</v>
      </c>
      <c r="S174" s="182">
        <v>0</v>
      </c>
      <c r="T174" s="183">
        <f>S174*H174</f>
        <v>0</v>
      </c>
      <c r="AR174" s="16" t="s">
        <v>316</v>
      </c>
      <c r="AT174" s="16" t="s">
        <v>288</v>
      </c>
      <c r="AU174" s="16" t="s">
        <v>77</v>
      </c>
      <c r="AY174" s="16" t="s">
        <v>287</v>
      </c>
      <c r="BE174" s="184">
        <f>IF(N174="základní",J174,0)</f>
        <v>0</v>
      </c>
      <c r="BF174" s="184">
        <f>IF(N174="snížená",J174,0)</f>
        <v>0</v>
      </c>
      <c r="BG174" s="184">
        <f>IF(N174="zákl. přenesená",J174,0)</f>
        <v>0</v>
      </c>
      <c r="BH174" s="184">
        <f>IF(N174="sníž. přenesená",J174,0)</f>
        <v>0</v>
      </c>
      <c r="BI174" s="184">
        <f>IF(N174="nulová",J174,0)</f>
        <v>0</v>
      </c>
      <c r="BJ174" s="16" t="s">
        <v>77</v>
      </c>
      <c r="BK174" s="184">
        <f>ROUND(I174*H174,2)</f>
        <v>0</v>
      </c>
      <c r="BL174" s="16" t="s">
        <v>316</v>
      </c>
      <c r="BM174" s="16" t="s">
        <v>478</v>
      </c>
    </row>
    <row r="175" spans="2:65" s="1" customFormat="1" ht="30" x14ac:dyDescent="0.15">
      <c r="B175" s="33"/>
      <c r="C175" s="34"/>
      <c r="D175" s="187" t="s">
        <v>383</v>
      </c>
      <c r="E175" s="34"/>
      <c r="F175" s="208" t="s">
        <v>1112</v>
      </c>
      <c r="G175" s="34"/>
      <c r="H175" s="34"/>
      <c r="I175" s="111"/>
      <c r="J175" s="34"/>
      <c r="K175" s="34"/>
      <c r="L175" s="37"/>
      <c r="M175" s="209"/>
      <c r="N175" s="59"/>
      <c r="O175" s="59"/>
      <c r="P175" s="59"/>
      <c r="Q175" s="59"/>
      <c r="R175" s="59"/>
      <c r="S175" s="59"/>
      <c r="T175" s="60"/>
      <c r="AT175" s="16" t="s">
        <v>383</v>
      </c>
      <c r="AU175" s="16" t="s">
        <v>77</v>
      </c>
    </row>
    <row r="176" spans="2:65" s="11" customFormat="1" ht="11" x14ac:dyDescent="0.15">
      <c r="B176" s="185"/>
      <c r="C176" s="186"/>
      <c r="D176" s="187" t="s">
        <v>356</v>
      </c>
      <c r="E176" s="188" t="s">
        <v>1</v>
      </c>
      <c r="F176" s="189" t="s">
        <v>1294</v>
      </c>
      <c r="G176" s="186"/>
      <c r="H176" s="190">
        <v>3910.08</v>
      </c>
      <c r="I176" s="191"/>
      <c r="J176" s="186"/>
      <c r="K176" s="186"/>
      <c r="L176" s="192"/>
      <c r="M176" s="193"/>
      <c r="N176" s="194"/>
      <c r="O176" s="194"/>
      <c r="P176" s="194"/>
      <c r="Q176" s="194"/>
      <c r="R176" s="194"/>
      <c r="S176" s="194"/>
      <c r="T176" s="195"/>
      <c r="AT176" s="196" t="s">
        <v>356</v>
      </c>
      <c r="AU176" s="196" t="s">
        <v>77</v>
      </c>
      <c r="AV176" s="11" t="s">
        <v>79</v>
      </c>
      <c r="AW176" s="11" t="s">
        <v>33</v>
      </c>
      <c r="AX176" s="11" t="s">
        <v>70</v>
      </c>
      <c r="AY176" s="196" t="s">
        <v>287</v>
      </c>
    </row>
    <row r="177" spans="2:65" s="12" customFormat="1" ht="11" x14ac:dyDescent="0.15">
      <c r="B177" s="197"/>
      <c r="C177" s="198"/>
      <c r="D177" s="187" t="s">
        <v>356</v>
      </c>
      <c r="E177" s="199" t="s">
        <v>1</v>
      </c>
      <c r="F177" s="200" t="s">
        <v>359</v>
      </c>
      <c r="G177" s="198"/>
      <c r="H177" s="201">
        <v>3910.08</v>
      </c>
      <c r="I177" s="202"/>
      <c r="J177" s="198"/>
      <c r="K177" s="198"/>
      <c r="L177" s="203"/>
      <c r="M177" s="204"/>
      <c r="N177" s="205"/>
      <c r="O177" s="205"/>
      <c r="P177" s="205"/>
      <c r="Q177" s="205"/>
      <c r="R177" s="205"/>
      <c r="S177" s="205"/>
      <c r="T177" s="206"/>
      <c r="AT177" s="207" t="s">
        <v>356</v>
      </c>
      <c r="AU177" s="207" t="s">
        <v>77</v>
      </c>
      <c r="AV177" s="12" t="s">
        <v>99</v>
      </c>
      <c r="AW177" s="12" t="s">
        <v>33</v>
      </c>
      <c r="AX177" s="12" t="s">
        <v>77</v>
      </c>
      <c r="AY177" s="207" t="s">
        <v>287</v>
      </c>
    </row>
    <row r="178" spans="2:65" s="1" customFormat="1" ht="16.5" customHeight="1" x14ac:dyDescent="0.15">
      <c r="B178" s="33"/>
      <c r="C178" s="174" t="s">
        <v>363</v>
      </c>
      <c r="D178" s="174" t="s">
        <v>288</v>
      </c>
      <c r="E178" s="175" t="s">
        <v>1114</v>
      </c>
      <c r="F178" s="176" t="s">
        <v>1115</v>
      </c>
      <c r="G178" s="177" t="s">
        <v>291</v>
      </c>
      <c r="H178" s="178">
        <v>3910.08</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316</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316</v>
      </c>
      <c r="BM178" s="16" t="s">
        <v>484</v>
      </c>
    </row>
    <row r="179" spans="2:65" s="10" customFormat="1" ht="26" customHeight="1" x14ac:dyDescent="0.2">
      <c r="B179" s="160"/>
      <c r="C179" s="161"/>
      <c r="D179" s="162" t="s">
        <v>69</v>
      </c>
      <c r="E179" s="163" t="s">
        <v>1174</v>
      </c>
      <c r="F179" s="163" t="s">
        <v>1175</v>
      </c>
      <c r="G179" s="161"/>
      <c r="H179" s="161"/>
      <c r="I179" s="164"/>
      <c r="J179" s="165">
        <f>BK179</f>
        <v>0</v>
      </c>
      <c r="K179" s="161"/>
      <c r="L179" s="166"/>
      <c r="M179" s="167"/>
      <c r="N179" s="168"/>
      <c r="O179" s="168"/>
      <c r="P179" s="169">
        <f>P180</f>
        <v>0</v>
      </c>
      <c r="Q179" s="168"/>
      <c r="R179" s="169">
        <f>R180</f>
        <v>0</v>
      </c>
      <c r="S179" s="168"/>
      <c r="T179" s="170">
        <f>T180</f>
        <v>0</v>
      </c>
      <c r="AR179" s="171" t="s">
        <v>77</v>
      </c>
      <c r="AT179" s="172" t="s">
        <v>69</v>
      </c>
      <c r="AU179" s="172" t="s">
        <v>70</v>
      </c>
      <c r="AY179" s="171" t="s">
        <v>287</v>
      </c>
      <c r="BK179" s="173">
        <f>BK180</f>
        <v>0</v>
      </c>
    </row>
    <row r="180" spans="2:65" s="1" customFormat="1" ht="16.5" customHeight="1" x14ac:dyDescent="0.15">
      <c r="B180" s="33"/>
      <c r="C180" s="174" t="s">
        <v>487</v>
      </c>
      <c r="D180" s="174" t="s">
        <v>288</v>
      </c>
      <c r="E180" s="175" t="s">
        <v>1176</v>
      </c>
      <c r="F180" s="176" t="s">
        <v>1295</v>
      </c>
      <c r="G180" s="177" t="s">
        <v>612</v>
      </c>
      <c r="H180" s="178">
        <v>1</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491</v>
      </c>
    </row>
    <row r="181" spans="2:65" s="10" customFormat="1" ht="26" customHeight="1" x14ac:dyDescent="0.2">
      <c r="B181" s="160"/>
      <c r="C181" s="161"/>
      <c r="D181" s="162" t="s">
        <v>69</v>
      </c>
      <c r="E181" s="163" t="s">
        <v>1185</v>
      </c>
      <c r="F181" s="163" t="s">
        <v>1186</v>
      </c>
      <c r="G181" s="161"/>
      <c r="H181" s="161"/>
      <c r="I181" s="164"/>
      <c r="J181" s="165">
        <f>BK181</f>
        <v>0</v>
      </c>
      <c r="K181" s="161"/>
      <c r="L181" s="166"/>
      <c r="M181" s="167"/>
      <c r="N181" s="168"/>
      <c r="O181" s="168"/>
      <c r="P181" s="169">
        <f>SUM(P182:P189)</f>
        <v>0</v>
      </c>
      <c r="Q181" s="168"/>
      <c r="R181" s="169">
        <f>SUM(R182:R189)</f>
        <v>0</v>
      </c>
      <c r="S181" s="168"/>
      <c r="T181" s="170">
        <f>SUM(T182:T189)</f>
        <v>0</v>
      </c>
      <c r="AR181" s="171" t="s">
        <v>77</v>
      </c>
      <c r="AT181" s="172" t="s">
        <v>69</v>
      </c>
      <c r="AU181" s="172" t="s">
        <v>70</v>
      </c>
      <c r="AY181" s="171" t="s">
        <v>287</v>
      </c>
      <c r="BK181" s="173">
        <f>SUM(BK182:BK189)</f>
        <v>0</v>
      </c>
    </row>
    <row r="182" spans="2:65" s="1" customFormat="1" ht="16.5" customHeight="1" x14ac:dyDescent="0.15">
      <c r="B182" s="33"/>
      <c r="C182" s="174" t="s">
        <v>367</v>
      </c>
      <c r="D182" s="174" t="s">
        <v>288</v>
      </c>
      <c r="E182" s="175" t="s">
        <v>1187</v>
      </c>
      <c r="F182" s="176" t="s">
        <v>1296</v>
      </c>
      <c r="G182" s="177" t="s">
        <v>1058</v>
      </c>
      <c r="H182" s="178">
        <v>122190</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496</v>
      </c>
    </row>
    <row r="183" spans="2:65" s="1" customFormat="1" ht="40" x14ac:dyDescent="0.15">
      <c r="B183" s="33"/>
      <c r="C183" s="34"/>
      <c r="D183" s="187" t="s">
        <v>383</v>
      </c>
      <c r="E183" s="34"/>
      <c r="F183" s="208" t="s">
        <v>1194</v>
      </c>
      <c r="G183" s="34"/>
      <c r="H183" s="34"/>
      <c r="I183" s="111"/>
      <c r="J183" s="34"/>
      <c r="K183" s="34"/>
      <c r="L183" s="37"/>
      <c r="M183" s="209"/>
      <c r="N183" s="59"/>
      <c r="O183" s="59"/>
      <c r="P183" s="59"/>
      <c r="Q183" s="59"/>
      <c r="R183" s="59"/>
      <c r="S183" s="59"/>
      <c r="T183" s="60"/>
      <c r="AT183" s="16" t="s">
        <v>383</v>
      </c>
      <c r="AU183" s="16" t="s">
        <v>77</v>
      </c>
    </row>
    <row r="184" spans="2:65" s="11" customFormat="1" ht="11" x14ac:dyDescent="0.15">
      <c r="B184" s="185"/>
      <c r="C184" s="186"/>
      <c r="D184" s="187" t="s">
        <v>356</v>
      </c>
      <c r="E184" s="188" t="s">
        <v>1</v>
      </c>
      <c r="F184" s="189" t="s">
        <v>1297</v>
      </c>
      <c r="G184" s="186"/>
      <c r="H184" s="190">
        <v>122190</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122190</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497</v>
      </c>
      <c r="D186" s="174" t="s">
        <v>288</v>
      </c>
      <c r="E186" s="175" t="s">
        <v>1191</v>
      </c>
      <c r="F186" s="176" t="s">
        <v>1298</v>
      </c>
      <c r="G186" s="177" t="s">
        <v>612</v>
      </c>
      <c r="H186" s="178">
        <v>1</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500</v>
      </c>
    </row>
    <row r="187" spans="2:65" s="1" customFormat="1" ht="40" x14ac:dyDescent="0.15">
      <c r="B187" s="33"/>
      <c r="C187" s="34"/>
      <c r="D187" s="187" t="s">
        <v>383</v>
      </c>
      <c r="E187" s="34"/>
      <c r="F187" s="208" t="s">
        <v>1299</v>
      </c>
      <c r="G187" s="34"/>
      <c r="H187" s="34"/>
      <c r="I187" s="111"/>
      <c r="J187" s="34"/>
      <c r="K187" s="34"/>
      <c r="L187" s="37"/>
      <c r="M187" s="209"/>
      <c r="N187" s="59"/>
      <c r="O187" s="59"/>
      <c r="P187" s="59"/>
      <c r="Q187" s="59"/>
      <c r="R187" s="59"/>
      <c r="S187" s="59"/>
      <c r="T187" s="60"/>
      <c r="AT187" s="16" t="s">
        <v>383</v>
      </c>
      <c r="AU187" s="16" t="s">
        <v>77</v>
      </c>
    </row>
    <row r="188" spans="2:65" s="1" customFormat="1" ht="16.5" customHeight="1" x14ac:dyDescent="0.15">
      <c r="B188" s="33"/>
      <c r="C188" s="174" t="s">
        <v>371</v>
      </c>
      <c r="D188" s="174" t="s">
        <v>288</v>
      </c>
      <c r="E188" s="175" t="s">
        <v>1300</v>
      </c>
      <c r="F188" s="176" t="s">
        <v>1301</v>
      </c>
      <c r="G188" s="177" t="s">
        <v>612</v>
      </c>
      <c r="H188" s="178">
        <v>1</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503</v>
      </c>
    </row>
    <row r="189" spans="2:65" s="1" customFormat="1" ht="40" x14ac:dyDescent="0.15">
      <c r="B189" s="33"/>
      <c r="C189" s="34"/>
      <c r="D189" s="187" t="s">
        <v>383</v>
      </c>
      <c r="E189" s="34"/>
      <c r="F189" s="208" t="s">
        <v>1299</v>
      </c>
      <c r="G189" s="34"/>
      <c r="H189" s="34"/>
      <c r="I189" s="111"/>
      <c r="J189" s="34"/>
      <c r="K189" s="34"/>
      <c r="L189" s="37"/>
      <c r="M189" s="225"/>
      <c r="N189" s="222"/>
      <c r="O189" s="222"/>
      <c r="P189" s="222"/>
      <c r="Q189" s="222"/>
      <c r="R189" s="222"/>
      <c r="S189" s="222"/>
      <c r="T189" s="226"/>
      <c r="AT189" s="16" t="s">
        <v>383</v>
      </c>
      <c r="AU189" s="16" t="s">
        <v>77</v>
      </c>
    </row>
    <row r="190" spans="2:65" s="1" customFormat="1" ht="7" customHeight="1" x14ac:dyDescent="0.15">
      <c r="B190" s="45"/>
      <c r="C190" s="46"/>
      <c r="D190" s="46"/>
      <c r="E190" s="46"/>
      <c r="F190" s="46"/>
      <c r="G190" s="46"/>
      <c r="H190" s="46"/>
      <c r="I190" s="133"/>
      <c r="J190" s="46"/>
      <c r="K190" s="46"/>
      <c r="L190" s="37"/>
    </row>
  </sheetData>
  <sheetProtection algorithmName="SHA-512" hashValue="MF26chvXPZ4CU+zraMUPWaLTmAUV8t7vKCUOX5JX7yjAOQ2oYh828uHgISGj3mWwOduPsSBmTS6u3a/rPp3vNw==" saltValue="ZbbeazdHCtmtL+4EI5EhmBAqftht7OudMa9jxH7SFW9qBTD5mSCo5jjnO/8SyxEun11v90+/kyoRC+LRc6mcVg==" spinCount="100000" sheet="1" objects="1" scenarios="1" formatColumns="0" formatRows="0" autoFilter="0"/>
  <autoFilter ref="C100:K189"/>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44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94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1302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ROUND(J110,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ROUND((SUM(BE110:BE446)),  2)</f>
        <v>0</v>
      </c>
      <c r="I37" s="122">
        <v>0.21</v>
      </c>
      <c r="J37" s="121">
        <f>ROUND(((SUM(BE110:BE446))*I37),  2)</f>
        <v>0</v>
      </c>
      <c r="L37" s="37"/>
    </row>
    <row r="38" spans="2:12" s="1" customFormat="1" ht="14.5" customHeight="1" x14ac:dyDescent="0.15">
      <c r="B38" s="37"/>
      <c r="E38" s="110" t="s">
        <v>42</v>
      </c>
      <c r="F38" s="121">
        <f>ROUND((SUM(BF110:BF446)),  2)</f>
        <v>0</v>
      </c>
      <c r="I38" s="122">
        <v>0.15</v>
      </c>
      <c r="J38" s="121">
        <f>ROUND(((SUM(BF110:BF446))*I38),  2)</f>
        <v>0</v>
      </c>
      <c r="L38" s="37"/>
    </row>
    <row r="39" spans="2:12" s="1" customFormat="1" ht="14.5" hidden="1" customHeight="1" x14ac:dyDescent="0.15">
      <c r="B39" s="37"/>
      <c r="E39" s="110" t="s">
        <v>43</v>
      </c>
      <c r="F39" s="121">
        <f>ROUND((SUM(BG110:BG446)),  2)</f>
        <v>0</v>
      </c>
      <c r="I39" s="122">
        <v>0.21</v>
      </c>
      <c r="J39" s="121">
        <f>0</f>
        <v>0</v>
      </c>
      <c r="L39" s="37"/>
    </row>
    <row r="40" spans="2:12" s="1" customFormat="1" ht="14.5" hidden="1" customHeight="1" x14ac:dyDescent="0.15">
      <c r="B40" s="37"/>
      <c r="E40" s="110" t="s">
        <v>44</v>
      </c>
      <c r="F40" s="121">
        <f>ROUND((SUM(BH110:BH446)),  2)</f>
        <v>0</v>
      </c>
      <c r="I40" s="122">
        <v>0.15</v>
      </c>
      <c r="J40" s="121">
        <f>0</f>
        <v>0</v>
      </c>
      <c r="L40" s="37"/>
    </row>
    <row r="41" spans="2:12" s="1" customFormat="1" ht="14.5" hidden="1" customHeight="1" x14ac:dyDescent="0.15">
      <c r="B41" s="37"/>
      <c r="E41" s="110" t="s">
        <v>45</v>
      </c>
      <c r="F41" s="121">
        <f>ROUND((SUM(BI110:BI446)),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03 - Prodloužení podchodu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J110</f>
        <v>0</v>
      </c>
      <c r="K67" s="34"/>
      <c r="L67" s="37"/>
      <c r="AU67" s="16" t="s">
        <v>246</v>
      </c>
    </row>
    <row r="68" spans="2:47" s="8" customFormat="1" ht="25" customHeight="1" x14ac:dyDescent="0.15">
      <c r="B68" s="142"/>
      <c r="C68" s="143"/>
      <c r="D68" s="144" t="s">
        <v>247</v>
      </c>
      <c r="E68" s="145"/>
      <c r="F68" s="145"/>
      <c r="G68" s="145"/>
      <c r="H68" s="145"/>
      <c r="I68" s="146"/>
      <c r="J68" s="147">
        <f>J111</f>
        <v>0</v>
      </c>
      <c r="K68" s="143"/>
      <c r="L68" s="148"/>
    </row>
    <row r="69" spans="2:47" s="8" customFormat="1" ht="25" customHeight="1" x14ac:dyDescent="0.15">
      <c r="B69" s="142"/>
      <c r="C69" s="143"/>
      <c r="D69" s="144" t="s">
        <v>248</v>
      </c>
      <c r="E69" s="145"/>
      <c r="F69" s="145"/>
      <c r="G69" s="145"/>
      <c r="H69" s="145"/>
      <c r="I69" s="146"/>
      <c r="J69" s="147">
        <f>J132</f>
        <v>0</v>
      </c>
      <c r="K69" s="143"/>
      <c r="L69" s="148"/>
    </row>
    <row r="70" spans="2:47" s="8" customFormat="1" ht="25" customHeight="1" x14ac:dyDescent="0.15">
      <c r="B70" s="142"/>
      <c r="C70" s="143"/>
      <c r="D70" s="144" t="s">
        <v>249</v>
      </c>
      <c r="E70" s="145"/>
      <c r="F70" s="145"/>
      <c r="G70" s="145"/>
      <c r="H70" s="145"/>
      <c r="I70" s="146"/>
      <c r="J70" s="147">
        <f>J169</f>
        <v>0</v>
      </c>
      <c r="K70" s="143"/>
      <c r="L70" s="148"/>
    </row>
    <row r="71" spans="2:47" s="8" customFormat="1" ht="25" customHeight="1" x14ac:dyDescent="0.15">
      <c r="B71" s="142"/>
      <c r="C71" s="143"/>
      <c r="D71" s="144" t="s">
        <v>251</v>
      </c>
      <c r="E71" s="145"/>
      <c r="F71" s="145"/>
      <c r="G71" s="145"/>
      <c r="H71" s="145"/>
      <c r="I71" s="146"/>
      <c r="J71" s="147">
        <f>J198</f>
        <v>0</v>
      </c>
      <c r="K71" s="143"/>
      <c r="L71" s="148"/>
    </row>
    <row r="72" spans="2:47" s="8" customFormat="1" ht="25" customHeight="1" x14ac:dyDescent="0.15">
      <c r="B72" s="142"/>
      <c r="C72" s="143"/>
      <c r="D72" s="144" t="s">
        <v>254</v>
      </c>
      <c r="E72" s="145"/>
      <c r="F72" s="145"/>
      <c r="G72" s="145"/>
      <c r="H72" s="145"/>
      <c r="I72" s="146"/>
      <c r="J72" s="147">
        <f>J238</f>
        <v>0</v>
      </c>
      <c r="K72" s="143"/>
      <c r="L72" s="148"/>
    </row>
    <row r="73" spans="2:47" s="8" customFormat="1" ht="25" customHeight="1" x14ac:dyDescent="0.15">
      <c r="B73" s="142"/>
      <c r="C73" s="143"/>
      <c r="D73" s="144" t="s">
        <v>255</v>
      </c>
      <c r="E73" s="145"/>
      <c r="F73" s="145"/>
      <c r="G73" s="145"/>
      <c r="H73" s="145"/>
      <c r="I73" s="146"/>
      <c r="J73" s="147">
        <f>J281</f>
        <v>0</v>
      </c>
      <c r="K73" s="143"/>
      <c r="L73" s="148"/>
    </row>
    <row r="74" spans="2:47" s="8" customFormat="1" ht="25" customHeight="1" x14ac:dyDescent="0.15">
      <c r="B74" s="142"/>
      <c r="C74" s="143"/>
      <c r="D74" s="144" t="s">
        <v>257</v>
      </c>
      <c r="E74" s="145"/>
      <c r="F74" s="145"/>
      <c r="G74" s="145"/>
      <c r="H74" s="145"/>
      <c r="I74" s="146"/>
      <c r="J74" s="147">
        <f>J284</f>
        <v>0</v>
      </c>
      <c r="K74" s="143"/>
      <c r="L74" s="148"/>
    </row>
    <row r="75" spans="2:47" s="8" customFormat="1" ht="25" customHeight="1" x14ac:dyDescent="0.15">
      <c r="B75" s="142"/>
      <c r="C75" s="143"/>
      <c r="D75" s="144" t="s">
        <v>258</v>
      </c>
      <c r="E75" s="145"/>
      <c r="F75" s="145"/>
      <c r="G75" s="145"/>
      <c r="H75" s="145"/>
      <c r="I75" s="146"/>
      <c r="J75" s="147">
        <f>J286</f>
        <v>0</v>
      </c>
      <c r="K75" s="143"/>
      <c r="L75" s="148"/>
    </row>
    <row r="76" spans="2:47" s="8" customFormat="1" ht="25" customHeight="1" x14ac:dyDescent="0.15">
      <c r="B76" s="142"/>
      <c r="C76" s="143"/>
      <c r="D76" s="144" t="s">
        <v>1303</v>
      </c>
      <c r="E76" s="145"/>
      <c r="F76" s="145"/>
      <c r="G76" s="145"/>
      <c r="H76" s="145"/>
      <c r="I76" s="146"/>
      <c r="J76" s="147">
        <f>J293</f>
        <v>0</v>
      </c>
      <c r="K76" s="143"/>
      <c r="L76" s="148"/>
    </row>
    <row r="77" spans="2:47" s="8" customFormat="1" ht="25" customHeight="1" x14ac:dyDescent="0.15">
      <c r="B77" s="142"/>
      <c r="C77" s="143"/>
      <c r="D77" s="144" t="s">
        <v>259</v>
      </c>
      <c r="E77" s="145"/>
      <c r="F77" s="145"/>
      <c r="G77" s="145"/>
      <c r="H77" s="145"/>
      <c r="I77" s="146"/>
      <c r="J77" s="147">
        <f>J325</f>
        <v>0</v>
      </c>
      <c r="K77" s="143"/>
      <c r="L77" s="148"/>
    </row>
    <row r="78" spans="2:47" s="8" customFormat="1" ht="25" customHeight="1" x14ac:dyDescent="0.15">
      <c r="B78" s="142"/>
      <c r="C78" s="143"/>
      <c r="D78" s="144" t="s">
        <v>260</v>
      </c>
      <c r="E78" s="145"/>
      <c r="F78" s="145"/>
      <c r="G78" s="145"/>
      <c r="H78" s="145"/>
      <c r="I78" s="146"/>
      <c r="J78" s="147">
        <f>J327</f>
        <v>0</v>
      </c>
      <c r="K78" s="143"/>
      <c r="L78" s="148"/>
    </row>
    <row r="79" spans="2:47" s="8" customFormat="1" ht="25" customHeight="1" x14ac:dyDescent="0.15">
      <c r="B79" s="142"/>
      <c r="C79" s="143"/>
      <c r="D79" s="144" t="s">
        <v>261</v>
      </c>
      <c r="E79" s="145"/>
      <c r="F79" s="145"/>
      <c r="G79" s="145"/>
      <c r="H79" s="145"/>
      <c r="I79" s="146"/>
      <c r="J79" s="147">
        <f>J347</f>
        <v>0</v>
      </c>
      <c r="K79" s="143"/>
      <c r="L79" s="148"/>
    </row>
    <row r="80" spans="2:47" s="8" customFormat="1" ht="25" customHeight="1" x14ac:dyDescent="0.15">
      <c r="B80" s="142"/>
      <c r="C80" s="143"/>
      <c r="D80" s="144" t="s">
        <v>262</v>
      </c>
      <c r="E80" s="145"/>
      <c r="F80" s="145"/>
      <c r="G80" s="145"/>
      <c r="H80" s="145"/>
      <c r="I80" s="146"/>
      <c r="J80" s="147">
        <f>J353</f>
        <v>0</v>
      </c>
      <c r="K80" s="143"/>
      <c r="L80" s="148"/>
    </row>
    <row r="81" spans="2:12" s="8" customFormat="1" ht="25" customHeight="1" x14ac:dyDescent="0.15">
      <c r="B81" s="142"/>
      <c r="C81" s="143"/>
      <c r="D81" s="144" t="s">
        <v>1304</v>
      </c>
      <c r="E81" s="145"/>
      <c r="F81" s="145"/>
      <c r="G81" s="145"/>
      <c r="H81" s="145"/>
      <c r="I81" s="146"/>
      <c r="J81" s="147">
        <f>J367</f>
        <v>0</v>
      </c>
      <c r="K81" s="143"/>
      <c r="L81" s="148"/>
    </row>
    <row r="82" spans="2:12" s="8" customFormat="1" ht="25" customHeight="1" x14ac:dyDescent="0.15">
      <c r="B82" s="142"/>
      <c r="C82" s="143"/>
      <c r="D82" s="144" t="s">
        <v>1219</v>
      </c>
      <c r="E82" s="145"/>
      <c r="F82" s="145"/>
      <c r="G82" s="145"/>
      <c r="H82" s="145"/>
      <c r="I82" s="146"/>
      <c r="J82" s="147">
        <f>J375</f>
        <v>0</v>
      </c>
      <c r="K82" s="143"/>
      <c r="L82" s="148"/>
    </row>
    <row r="83" spans="2:12" s="8" customFormat="1" ht="25" customHeight="1" x14ac:dyDescent="0.15">
      <c r="B83" s="142"/>
      <c r="C83" s="143"/>
      <c r="D83" s="144" t="s">
        <v>265</v>
      </c>
      <c r="E83" s="145"/>
      <c r="F83" s="145"/>
      <c r="G83" s="145"/>
      <c r="H83" s="145"/>
      <c r="I83" s="146"/>
      <c r="J83" s="147">
        <f>J386</f>
        <v>0</v>
      </c>
      <c r="K83" s="143"/>
      <c r="L83" s="148"/>
    </row>
    <row r="84" spans="2:12" s="8" customFormat="1" ht="25" customHeight="1" x14ac:dyDescent="0.15">
      <c r="B84" s="142"/>
      <c r="C84" s="143"/>
      <c r="D84" s="144" t="s">
        <v>267</v>
      </c>
      <c r="E84" s="145"/>
      <c r="F84" s="145"/>
      <c r="G84" s="145"/>
      <c r="H84" s="145"/>
      <c r="I84" s="146"/>
      <c r="J84" s="147">
        <f>J397</f>
        <v>0</v>
      </c>
      <c r="K84" s="143"/>
      <c r="L84" s="148"/>
    </row>
    <row r="85" spans="2:12" s="8" customFormat="1" ht="25" customHeight="1" x14ac:dyDescent="0.15">
      <c r="B85" s="142"/>
      <c r="C85" s="143"/>
      <c r="D85" s="144" t="s">
        <v>271</v>
      </c>
      <c r="E85" s="145"/>
      <c r="F85" s="145"/>
      <c r="G85" s="145"/>
      <c r="H85" s="145"/>
      <c r="I85" s="146"/>
      <c r="J85" s="147">
        <f>J412</f>
        <v>0</v>
      </c>
      <c r="K85" s="143"/>
      <c r="L85" s="148"/>
    </row>
    <row r="86" spans="2:12" s="8" customFormat="1" ht="25" customHeight="1" x14ac:dyDescent="0.15">
      <c r="B86" s="142"/>
      <c r="C86" s="143"/>
      <c r="D86" s="144" t="s">
        <v>272</v>
      </c>
      <c r="E86" s="145"/>
      <c r="F86" s="145"/>
      <c r="G86" s="145"/>
      <c r="H86" s="145"/>
      <c r="I86" s="146"/>
      <c r="J86" s="147">
        <f>J415</f>
        <v>0</v>
      </c>
      <c r="K86" s="143"/>
      <c r="L86" s="148"/>
    </row>
    <row r="87" spans="2:12" s="1" customFormat="1" ht="21.75" customHeight="1" x14ac:dyDescent="0.15">
      <c r="B87" s="33"/>
      <c r="C87" s="34"/>
      <c r="D87" s="34"/>
      <c r="E87" s="34"/>
      <c r="F87" s="34"/>
      <c r="G87" s="34"/>
      <c r="H87" s="34"/>
      <c r="I87" s="111"/>
      <c r="J87" s="34"/>
      <c r="K87" s="34"/>
      <c r="L87" s="37"/>
    </row>
    <row r="88" spans="2:12" s="1" customFormat="1" ht="7" customHeight="1" x14ac:dyDescent="0.15">
      <c r="B88" s="45"/>
      <c r="C88" s="46"/>
      <c r="D88" s="46"/>
      <c r="E88" s="46"/>
      <c r="F88" s="46"/>
      <c r="G88" s="46"/>
      <c r="H88" s="46"/>
      <c r="I88" s="133"/>
      <c r="J88" s="46"/>
      <c r="K88" s="46"/>
      <c r="L88" s="37"/>
    </row>
    <row r="92" spans="2:12" s="1" customFormat="1" ht="7" customHeight="1" x14ac:dyDescent="0.15">
      <c r="B92" s="47"/>
      <c r="C92" s="48"/>
      <c r="D92" s="48"/>
      <c r="E92" s="48"/>
      <c r="F92" s="48"/>
      <c r="G92" s="48"/>
      <c r="H92" s="48"/>
      <c r="I92" s="136"/>
      <c r="J92" s="48"/>
      <c r="K92" s="48"/>
      <c r="L92" s="37"/>
    </row>
    <row r="93" spans="2:12" s="1" customFormat="1" ht="25" customHeight="1" x14ac:dyDescent="0.15">
      <c r="B93" s="33"/>
      <c r="C93" s="22" t="s">
        <v>273</v>
      </c>
      <c r="D93" s="34"/>
      <c r="E93" s="34"/>
      <c r="F93" s="34"/>
      <c r="G93" s="34"/>
      <c r="H93" s="34"/>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15</v>
      </c>
      <c r="D95" s="34"/>
      <c r="E95" s="34"/>
      <c r="F95" s="34"/>
      <c r="G95" s="34"/>
      <c r="H95" s="34"/>
      <c r="I95" s="111"/>
      <c r="J95" s="34"/>
      <c r="K95" s="34"/>
      <c r="L95" s="37"/>
    </row>
    <row r="96" spans="2:12" s="1" customFormat="1" ht="16.5" customHeight="1" x14ac:dyDescent="0.15">
      <c r="B96" s="33"/>
      <c r="C96" s="34"/>
      <c r="D96" s="34"/>
      <c r="E96" s="302" t="str">
        <f>E7</f>
        <v>Terminál Benešov I.Etapa</v>
      </c>
      <c r="F96" s="303"/>
      <c r="G96" s="303"/>
      <c r="H96" s="303"/>
      <c r="I96" s="111"/>
      <c r="J96" s="34"/>
      <c r="K96" s="34"/>
      <c r="L96" s="37"/>
    </row>
    <row r="97" spans="2:65" ht="12" customHeight="1" x14ac:dyDescent="0.15">
      <c r="B97" s="20"/>
      <c r="C97" s="28" t="s">
        <v>237</v>
      </c>
      <c r="D97" s="21"/>
      <c r="E97" s="21"/>
      <c r="F97" s="21"/>
      <c r="G97" s="21"/>
      <c r="H97" s="21"/>
      <c r="J97" s="21"/>
      <c r="K97" s="21"/>
      <c r="L97" s="19"/>
    </row>
    <row r="98" spans="2:65" ht="16.5" customHeight="1" x14ac:dyDescent="0.15">
      <c r="B98" s="20"/>
      <c r="C98" s="21"/>
      <c r="D98" s="21"/>
      <c r="E98" s="302" t="s">
        <v>238</v>
      </c>
      <c r="F98" s="259"/>
      <c r="G98" s="259"/>
      <c r="H98" s="259"/>
      <c r="J98" s="21"/>
      <c r="K98" s="21"/>
      <c r="L98" s="19"/>
    </row>
    <row r="99" spans="2:65" ht="12" customHeight="1" x14ac:dyDescent="0.15">
      <c r="B99" s="20"/>
      <c r="C99" s="28" t="s">
        <v>239</v>
      </c>
      <c r="D99" s="21"/>
      <c r="E99" s="21"/>
      <c r="F99" s="21"/>
      <c r="G99" s="21"/>
      <c r="H99" s="21"/>
      <c r="J99" s="21"/>
      <c r="K99" s="21"/>
      <c r="L99" s="19"/>
    </row>
    <row r="100" spans="2:65" s="1" customFormat="1" ht="16.5" customHeight="1" x14ac:dyDescent="0.15">
      <c r="B100" s="33"/>
      <c r="C100" s="34"/>
      <c r="D100" s="34"/>
      <c r="E100" s="303" t="s">
        <v>240</v>
      </c>
      <c r="F100" s="284"/>
      <c r="G100" s="284"/>
      <c r="H100" s="284"/>
      <c r="I100" s="111"/>
      <c r="J100" s="34"/>
      <c r="K100" s="34"/>
      <c r="L100" s="37"/>
    </row>
    <row r="101" spans="2:65" s="1" customFormat="1" ht="12" customHeight="1" x14ac:dyDescent="0.15">
      <c r="B101" s="33"/>
      <c r="C101" s="28" t="s">
        <v>241</v>
      </c>
      <c r="D101" s="34"/>
      <c r="E101" s="34"/>
      <c r="F101" s="34"/>
      <c r="G101" s="34"/>
      <c r="H101" s="34"/>
      <c r="I101" s="111"/>
      <c r="J101" s="34"/>
      <c r="K101" s="34"/>
      <c r="L101" s="37"/>
    </row>
    <row r="102" spans="2:65" s="1" customFormat="1" ht="16.5" customHeight="1" x14ac:dyDescent="0.15">
      <c r="B102" s="33"/>
      <c r="C102" s="34"/>
      <c r="D102" s="34"/>
      <c r="E102" s="285" t="str">
        <f>E13</f>
        <v>SO 03 - Prodloužení podchodu</v>
      </c>
      <c r="F102" s="284"/>
      <c r="G102" s="284"/>
      <c r="H102" s="284"/>
      <c r="I102" s="111"/>
      <c r="J102" s="34"/>
      <c r="K102" s="34"/>
      <c r="L102" s="37"/>
    </row>
    <row r="103" spans="2:65" s="1" customFormat="1" ht="7" customHeight="1" x14ac:dyDescent="0.15">
      <c r="B103" s="33"/>
      <c r="C103" s="34"/>
      <c r="D103" s="34"/>
      <c r="E103" s="34"/>
      <c r="F103" s="34"/>
      <c r="G103" s="34"/>
      <c r="H103" s="34"/>
      <c r="I103" s="111"/>
      <c r="J103" s="34"/>
      <c r="K103" s="34"/>
      <c r="L103" s="37"/>
    </row>
    <row r="104" spans="2:65" s="1" customFormat="1" ht="12" customHeight="1" x14ac:dyDescent="0.15">
      <c r="B104" s="33"/>
      <c r="C104" s="28" t="s">
        <v>20</v>
      </c>
      <c r="D104" s="34"/>
      <c r="E104" s="34"/>
      <c r="F104" s="26" t="str">
        <f>F16</f>
        <v xml:space="preserve"> </v>
      </c>
      <c r="G104" s="34"/>
      <c r="H104" s="34"/>
      <c r="I104" s="112" t="s">
        <v>22</v>
      </c>
      <c r="J104" s="54" t="str">
        <f>IF(J16="","",J16)</f>
        <v>13. 8. 2018</v>
      </c>
      <c r="K104" s="34"/>
      <c r="L104" s="37"/>
    </row>
    <row r="105" spans="2:65" s="1" customFormat="1" ht="7" customHeight="1" x14ac:dyDescent="0.15">
      <c r="B105" s="33"/>
      <c r="C105" s="34"/>
      <c r="D105" s="34"/>
      <c r="E105" s="34"/>
      <c r="F105" s="34"/>
      <c r="G105" s="34"/>
      <c r="H105" s="34"/>
      <c r="I105" s="111"/>
      <c r="J105" s="34"/>
      <c r="K105" s="34"/>
      <c r="L105" s="37"/>
    </row>
    <row r="106" spans="2:65" s="1" customFormat="1" ht="13.75" customHeight="1" x14ac:dyDescent="0.15">
      <c r="B106" s="33"/>
      <c r="C106" s="28" t="s">
        <v>24</v>
      </c>
      <c r="D106" s="34"/>
      <c r="E106" s="34"/>
      <c r="F106" s="26" t="str">
        <f>E19</f>
        <v>Město Benešov</v>
      </c>
      <c r="G106" s="34"/>
      <c r="H106" s="34"/>
      <c r="I106" s="112" t="s">
        <v>31</v>
      </c>
      <c r="J106" s="31" t="str">
        <f>E25</f>
        <v xml:space="preserve"> </v>
      </c>
      <c r="K106" s="34"/>
      <c r="L106" s="37"/>
    </row>
    <row r="107" spans="2:65" s="1" customFormat="1" ht="13.75" customHeight="1" x14ac:dyDescent="0.15">
      <c r="B107" s="33"/>
      <c r="C107" s="28" t="s">
        <v>29</v>
      </c>
      <c r="D107" s="34"/>
      <c r="E107" s="34"/>
      <c r="F107" s="26" t="str">
        <f>IF(E22="","",E22)</f>
        <v>Vyplň údaj</v>
      </c>
      <c r="G107" s="34"/>
      <c r="H107" s="34"/>
      <c r="I107" s="112" t="s">
        <v>34</v>
      </c>
      <c r="J107" s="31" t="str">
        <f>E28</f>
        <v xml:space="preserve"> </v>
      </c>
      <c r="K107" s="34"/>
      <c r="L107" s="37"/>
    </row>
    <row r="108" spans="2:65" s="1" customFormat="1" ht="10.25" customHeight="1" x14ac:dyDescent="0.15">
      <c r="B108" s="33"/>
      <c r="C108" s="34"/>
      <c r="D108" s="34"/>
      <c r="E108" s="34"/>
      <c r="F108" s="34"/>
      <c r="G108" s="34"/>
      <c r="H108" s="34"/>
      <c r="I108" s="111"/>
      <c r="J108" s="34"/>
      <c r="K108" s="34"/>
      <c r="L108" s="37"/>
    </row>
    <row r="109" spans="2:65" s="9" customFormat="1" ht="29.25" customHeight="1" x14ac:dyDescent="0.15">
      <c r="B109" s="149"/>
      <c r="C109" s="150" t="s">
        <v>274</v>
      </c>
      <c r="D109" s="151" t="s">
        <v>55</v>
      </c>
      <c r="E109" s="151" t="s">
        <v>51</v>
      </c>
      <c r="F109" s="151" t="s">
        <v>52</v>
      </c>
      <c r="G109" s="151" t="s">
        <v>275</v>
      </c>
      <c r="H109" s="151" t="s">
        <v>276</v>
      </c>
      <c r="I109" s="152" t="s">
        <v>277</v>
      </c>
      <c r="J109" s="153" t="s">
        <v>244</v>
      </c>
      <c r="K109" s="154" t="s">
        <v>278</v>
      </c>
      <c r="L109" s="155"/>
      <c r="M109" s="63" t="s">
        <v>1</v>
      </c>
      <c r="N109" s="64" t="s">
        <v>40</v>
      </c>
      <c r="O109" s="64" t="s">
        <v>279</v>
      </c>
      <c r="P109" s="64" t="s">
        <v>280</v>
      </c>
      <c r="Q109" s="64" t="s">
        <v>281</v>
      </c>
      <c r="R109" s="64" t="s">
        <v>282</v>
      </c>
      <c r="S109" s="64" t="s">
        <v>283</v>
      </c>
      <c r="T109" s="65" t="s">
        <v>284</v>
      </c>
    </row>
    <row r="110" spans="2:65" s="1" customFormat="1" ht="22.75" customHeight="1" x14ac:dyDescent="0.2">
      <c r="B110" s="33"/>
      <c r="C110" s="70" t="s">
        <v>285</v>
      </c>
      <c r="D110" s="34"/>
      <c r="E110" s="34"/>
      <c r="F110" s="34"/>
      <c r="G110" s="34"/>
      <c r="H110" s="34"/>
      <c r="I110" s="111"/>
      <c r="J110" s="156">
        <f>BK110</f>
        <v>0</v>
      </c>
      <c r="K110" s="34"/>
      <c r="L110" s="37"/>
      <c r="M110" s="66"/>
      <c r="N110" s="67"/>
      <c r="O110" s="67"/>
      <c r="P110" s="157">
        <f>P111+P132+P169+P198+P238+P281+P284+P286+P293+P325+P327+P347+P353+P367+P375+P386+P397+P412+P415</f>
        <v>0</v>
      </c>
      <c r="Q110" s="67"/>
      <c r="R110" s="157">
        <f>R111+R132+R169+R198+R238+R281+R284+R286+R293+R325+R327+R347+R353+R367+R375+R386+R397+R412+R415</f>
        <v>0</v>
      </c>
      <c r="S110" s="67"/>
      <c r="T110" s="158">
        <f>T111+T132+T169+T198+T238+T281+T284+T286+T293+T325+T327+T347+T353+T367+T375+T386+T397+T412+T415</f>
        <v>0</v>
      </c>
      <c r="AT110" s="16" t="s">
        <v>69</v>
      </c>
      <c r="AU110" s="16" t="s">
        <v>246</v>
      </c>
      <c r="BK110" s="159">
        <f>BK111+BK132+BK169+BK198+BK238+BK281+BK284+BK286+BK293+BK325+BK327+BK347+BK353+BK367+BK375+BK386+BK397+BK412+BK415</f>
        <v>0</v>
      </c>
    </row>
    <row r="111" spans="2:65" s="10" customFormat="1" ht="26" customHeight="1" x14ac:dyDescent="0.2">
      <c r="B111" s="160"/>
      <c r="C111" s="161"/>
      <c r="D111" s="162" t="s">
        <v>69</v>
      </c>
      <c r="E111" s="163" t="s">
        <v>77</v>
      </c>
      <c r="F111" s="163" t="s">
        <v>286</v>
      </c>
      <c r="G111" s="161"/>
      <c r="H111" s="161"/>
      <c r="I111" s="164"/>
      <c r="J111" s="165">
        <f>BK111</f>
        <v>0</v>
      </c>
      <c r="K111" s="161"/>
      <c r="L111" s="166"/>
      <c r="M111" s="167"/>
      <c r="N111" s="168"/>
      <c r="O111" s="168"/>
      <c r="P111" s="169">
        <f>SUM(P112:P131)</f>
        <v>0</v>
      </c>
      <c r="Q111" s="168"/>
      <c r="R111" s="169">
        <f>SUM(R112:R131)</f>
        <v>0</v>
      </c>
      <c r="S111" s="168"/>
      <c r="T111" s="170">
        <f>SUM(T112:T131)</f>
        <v>0</v>
      </c>
      <c r="AR111" s="171" t="s">
        <v>77</v>
      </c>
      <c r="AT111" s="172" t="s">
        <v>69</v>
      </c>
      <c r="AU111" s="172" t="s">
        <v>70</v>
      </c>
      <c r="AY111" s="171" t="s">
        <v>287</v>
      </c>
      <c r="BK111" s="173">
        <f>SUM(BK112:BK131)</f>
        <v>0</v>
      </c>
    </row>
    <row r="112" spans="2:65" s="1" customFormat="1" ht="16.5" customHeight="1" x14ac:dyDescent="0.15">
      <c r="B112" s="33"/>
      <c r="C112" s="174" t="s">
        <v>77</v>
      </c>
      <c r="D112" s="174" t="s">
        <v>288</v>
      </c>
      <c r="E112" s="175" t="s">
        <v>289</v>
      </c>
      <c r="F112" s="176" t="s">
        <v>290</v>
      </c>
      <c r="G112" s="177" t="s">
        <v>291</v>
      </c>
      <c r="H112" s="178">
        <v>278.54000000000002</v>
      </c>
      <c r="I112" s="179"/>
      <c r="J112" s="178">
        <f t="shared" ref="J112:J131" si="0">ROUND(I112*H112,2)</f>
        <v>0</v>
      </c>
      <c r="K112" s="176" t="s">
        <v>1</v>
      </c>
      <c r="L112" s="37"/>
      <c r="M112" s="180" t="s">
        <v>1</v>
      </c>
      <c r="N112" s="181" t="s">
        <v>41</v>
      </c>
      <c r="O112" s="59"/>
      <c r="P112" s="182">
        <f t="shared" ref="P112:P131" si="1">O112*H112</f>
        <v>0</v>
      </c>
      <c r="Q112" s="182">
        <v>0</v>
      </c>
      <c r="R112" s="182">
        <f t="shared" ref="R112:R131" si="2">Q112*H112</f>
        <v>0</v>
      </c>
      <c r="S112" s="182">
        <v>0</v>
      </c>
      <c r="T112" s="183">
        <f t="shared" ref="T112:T131" si="3">S112*H112</f>
        <v>0</v>
      </c>
      <c r="AR112" s="16" t="s">
        <v>99</v>
      </c>
      <c r="AT112" s="16" t="s">
        <v>288</v>
      </c>
      <c r="AU112" s="16" t="s">
        <v>77</v>
      </c>
      <c r="AY112" s="16" t="s">
        <v>287</v>
      </c>
      <c r="BE112" s="184">
        <f t="shared" ref="BE112:BE131" si="4">IF(N112="základní",J112,0)</f>
        <v>0</v>
      </c>
      <c r="BF112" s="184">
        <f t="shared" ref="BF112:BF131" si="5">IF(N112="snížená",J112,0)</f>
        <v>0</v>
      </c>
      <c r="BG112" s="184">
        <f t="shared" ref="BG112:BG131" si="6">IF(N112="zákl. přenesená",J112,0)</f>
        <v>0</v>
      </c>
      <c r="BH112" s="184">
        <f t="shared" ref="BH112:BH131" si="7">IF(N112="sníž. přenesená",J112,0)</f>
        <v>0</v>
      </c>
      <c r="BI112" s="184">
        <f t="shared" ref="BI112:BI131" si="8">IF(N112="nulová",J112,0)</f>
        <v>0</v>
      </c>
      <c r="BJ112" s="16" t="s">
        <v>77</v>
      </c>
      <c r="BK112" s="184">
        <f t="shared" ref="BK112:BK131" si="9">ROUND(I112*H112,2)</f>
        <v>0</v>
      </c>
      <c r="BL112" s="16" t="s">
        <v>99</v>
      </c>
      <c r="BM112" s="16" t="s">
        <v>79</v>
      </c>
    </row>
    <row r="113" spans="2:65" s="1" customFormat="1" ht="16.5" customHeight="1" x14ac:dyDescent="0.15">
      <c r="B113" s="33"/>
      <c r="C113" s="174" t="s">
        <v>79</v>
      </c>
      <c r="D113" s="174" t="s">
        <v>288</v>
      </c>
      <c r="E113" s="175" t="s">
        <v>292</v>
      </c>
      <c r="F113" s="176" t="s">
        <v>293</v>
      </c>
      <c r="G113" s="177" t="s">
        <v>291</v>
      </c>
      <c r="H113" s="178">
        <v>278.54000000000002</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99</v>
      </c>
    </row>
    <row r="114" spans="2:65" s="1" customFormat="1" ht="16.5" customHeight="1" x14ac:dyDescent="0.15">
      <c r="B114" s="33"/>
      <c r="C114" s="174" t="s">
        <v>87</v>
      </c>
      <c r="D114" s="174" t="s">
        <v>288</v>
      </c>
      <c r="E114" s="175" t="s">
        <v>294</v>
      </c>
      <c r="F114" s="176" t="s">
        <v>295</v>
      </c>
      <c r="G114" s="177" t="s">
        <v>291</v>
      </c>
      <c r="H114" s="178">
        <v>278.54000000000002</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296</v>
      </c>
    </row>
    <row r="115" spans="2:65" s="1" customFormat="1" ht="16.5" customHeight="1" x14ac:dyDescent="0.15">
      <c r="B115" s="33"/>
      <c r="C115" s="174" t="s">
        <v>99</v>
      </c>
      <c r="D115" s="174" t="s">
        <v>288</v>
      </c>
      <c r="E115" s="175" t="s">
        <v>297</v>
      </c>
      <c r="F115" s="176" t="s">
        <v>298</v>
      </c>
      <c r="G115" s="177" t="s">
        <v>299</v>
      </c>
      <c r="H115" s="178">
        <v>4320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300</v>
      </c>
    </row>
    <row r="116" spans="2:65" s="1" customFormat="1" ht="16.5" customHeight="1" x14ac:dyDescent="0.15">
      <c r="B116" s="33"/>
      <c r="C116" s="174" t="s">
        <v>301</v>
      </c>
      <c r="D116" s="174" t="s">
        <v>288</v>
      </c>
      <c r="E116" s="175" t="s">
        <v>302</v>
      </c>
      <c r="F116" s="176" t="s">
        <v>303</v>
      </c>
      <c r="G116" s="177" t="s">
        <v>304</v>
      </c>
      <c r="H116" s="178">
        <v>180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305</v>
      </c>
    </row>
    <row r="117" spans="2:65" s="1" customFormat="1" ht="16.5" customHeight="1" x14ac:dyDescent="0.15">
      <c r="B117" s="33"/>
      <c r="C117" s="174" t="s">
        <v>296</v>
      </c>
      <c r="D117" s="174" t="s">
        <v>288</v>
      </c>
      <c r="E117" s="175" t="s">
        <v>306</v>
      </c>
      <c r="F117" s="176" t="s">
        <v>307</v>
      </c>
      <c r="G117" s="177" t="s">
        <v>308</v>
      </c>
      <c r="H117" s="178">
        <v>41.78</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309</v>
      </c>
    </row>
    <row r="118" spans="2:65" s="1" customFormat="1" ht="16.5" customHeight="1" x14ac:dyDescent="0.15">
      <c r="B118" s="33"/>
      <c r="C118" s="174" t="s">
        <v>310</v>
      </c>
      <c r="D118" s="174" t="s">
        <v>288</v>
      </c>
      <c r="E118" s="175" t="s">
        <v>1305</v>
      </c>
      <c r="F118" s="176" t="s">
        <v>1306</v>
      </c>
      <c r="G118" s="177" t="s">
        <v>308</v>
      </c>
      <c r="H118" s="178">
        <v>200.82</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313</v>
      </c>
    </row>
    <row r="119" spans="2:65" s="1" customFormat="1" ht="16.5" customHeight="1" x14ac:dyDescent="0.15">
      <c r="B119" s="33"/>
      <c r="C119" s="174" t="s">
        <v>300</v>
      </c>
      <c r="D119" s="174" t="s">
        <v>288</v>
      </c>
      <c r="E119" s="175" t="s">
        <v>1307</v>
      </c>
      <c r="F119" s="176" t="s">
        <v>1308</v>
      </c>
      <c r="G119" s="177" t="s">
        <v>308</v>
      </c>
      <c r="H119" s="178">
        <v>1241.6199999999999</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316</v>
      </c>
    </row>
    <row r="120" spans="2:65" s="1" customFormat="1" ht="16.5" customHeight="1" x14ac:dyDescent="0.15">
      <c r="B120" s="33"/>
      <c r="C120" s="174" t="s">
        <v>317</v>
      </c>
      <c r="D120" s="174" t="s">
        <v>288</v>
      </c>
      <c r="E120" s="175" t="s">
        <v>321</v>
      </c>
      <c r="F120" s="176" t="s">
        <v>322</v>
      </c>
      <c r="G120" s="177" t="s">
        <v>308</v>
      </c>
      <c r="H120" s="178">
        <v>22.75</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320</v>
      </c>
    </row>
    <row r="121" spans="2:65" s="1" customFormat="1" ht="16.5" customHeight="1" x14ac:dyDescent="0.15">
      <c r="B121" s="33"/>
      <c r="C121" s="174" t="s">
        <v>305</v>
      </c>
      <c r="D121" s="174" t="s">
        <v>288</v>
      </c>
      <c r="E121" s="175" t="s">
        <v>1309</v>
      </c>
      <c r="F121" s="176" t="s">
        <v>1310</v>
      </c>
      <c r="G121" s="177" t="s">
        <v>291</v>
      </c>
      <c r="H121" s="178">
        <v>484.15</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323</v>
      </c>
    </row>
    <row r="122" spans="2:65" s="1" customFormat="1" ht="16.5" customHeight="1" x14ac:dyDescent="0.15">
      <c r="B122" s="33"/>
      <c r="C122" s="174" t="s">
        <v>324</v>
      </c>
      <c r="D122" s="174" t="s">
        <v>288</v>
      </c>
      <c r="E122" s="175" t="s">
        <v>1311</v>
      </c>
      <c r="F122" s="176" t="s">
        <v>1312</v>
      </c>
      <c r="G122" s="177" t="s">
        <v>291</v>
      </c>
      <c r="H122" s="178">
        <v>481.15</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327</v>
      </c>
    </row>
    <row r="123" spans="2:65" s="1" customFormat="1" ht="16.5" customHeight="1" x14ac:dyDescent="0.15">
      <c r="B123" s="33"/>
      <c r="C123" s="174" t="s">
        <v>309</v>
      </c>
      <c r="D123" s="174" t="s">
        <v>288</v>
      </c>
      <c r="E123" s="175" t="s">
        <v>1313</v>
      </c>
      <c r="F123" s="176" t="s">
        <v>1314</v>
      </c>
      <c r="G123" s="177" t="s">
        <v>291</v>
      </c>
      <c r="H123" s="178">
        <v>481.15</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330</v>
      </c>
    </row>
    <row r="124" spans="2:65" s="1" customFormat="1" ht="16.5" customHeight="1" x14ac:dyDescent="0.15">
      <c r="B124" s="33"/>
      <c r="C124" s="174" t="s">
        <v>331</v>
      </c>
      <c r="D124" s="174" t="s">
        <v>288</v>
      </c>
      <c r="E124" s="175" t="s">
        <v>1315</v>
      </c>
      <c r="F124" s="176" t="s">
        <v>1316</v>
      </c>
      <c r="G124" s="177" t="s">
        <v>291</v>
      </c>
      <c r="H124" s="178">
        <v>481.15</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334</v>
      </c>
    </row>
    <row r="125" spans="2:65" s="1" customFormat="1" ht="16.5" customHeight="1" x14ac:dyDescent="0.15">
      <c r="B125" s="33"/>
      <c r="C125" s="174" t="s">
        <v>313</v>
      </c>
      <c r="D125" s="174" t="s">
        <v>288</v>
      </c>
      <c r="E125" s="175" t="s">
        <v>1317</v>
      </c>
      <c r="F125" s="176" t="s">
        <v>1318</v>
      </c>
      <c r="G125" s="177" t="s">
        <v>308</v>
      </c>
      <c r="H125" s="178">
        <v>599.52</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337</v>
      </c>
    </row>
    <row r="126" spans="2:65" s="1" customFormat="1" ht="16.5" customHeight="1" x14ac:dyDescent="0.15">
      <c r="B126" s="33"/>
      <c r="C126" s="174" t="s">
        <v>8</v>
      </c>
      <c r="D126" s="174" t="s">
        <v>288</v>
      </c>
      <c r="E126" s="175" t="s">
        <v>332</v>
      </c>
      <c r="F126" s="176" t="s">
        <v>333</v>
      </c>
      <c r="G126" s="177" t="s">
        <v>308</v>
      </c>
      <c r="H126" s="178">
        <v>2368.87</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340</v>
      </c>
    </row>
    <row r="127" spans="2:65" s="1" customFormat="1" ht="16.5" customHeight="1" x14ac:dyDescent="0.15">
      <c r="B127" s="33"/>
      <c r="C127" s="174" t="s">
        <v>316</v>
      </c>
      <c r="D127" s="174" t="s">
        <v>288</v>
      </c>
      <c r="E127" s="175" t="s">
        <v>335</v>
      </c>
      <c r="F127" s="176" t="s">
        <v>336</v>
      </c>
      <c r="G127" s="177" t="s">
        <v>308</v>
      </c>
      <c r="H127" s="178">
        <v>2368.87</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343</v>
      </c>
    </row>
    <row r="128" spans="2:65" s="1" customFormat="1" ht="16.5" customHeight="1" x14ac:dyDescent="0.15">
      <c r="B128" s="33"/>
      <c r="C128" s="174" t="s">
        <v>344</v>
      </c>
      <c r="D128" s="174" t="s">
        <v>288</v>
      </c>
      <c r="E128" s="175" t="s">
        <v>338</v>
      </c>
      <c r="F128" s="176" t="s">
        <v>339</v>
      </c>
      <c r="G128" s="177" t="s">
        <v>308</v>
      </c>
      <c r="H128" s="178">
        <v>628.71</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347</v>
      </c>
    </row>
    <row r="129" spans="2:65" s="1" customFormat="1" ht="16.5" customHeight="1" x14ac:dyDescent="0.15">
      <c r="B129" s="33"/>
      <c r="C129" s="174" t="s">
        <v>320</v>
      </c>
      <c r="D129" s="174" t="s">
        <v>288</v>
      </c>
      <c r="E129" s="175" t="s">
        <v>341</v>
      </c>
      <c r="F129" s="176" t="s">
        <v>342</v>
      </c>
      <c r="G129" s="177" t="s">
        <v>308</v>
      </c>
      <c r="H129" s="178">
        <v>870.08</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350</v>
      </c>
    </row>
    <row r="130" spans="2:65" s="1" customFormat="1" ht="16.5" customHeight="1" x14ac:dyDescent="0.15">
      <c r="B130" s="33"/>
      <c r="C130" s="174" t="s">
        <v>352</v>
      </c>
      <c r="D130" s="174" t="s">
        <v>288</v>
      </c>
      <c r="E130" s="175" t="s">
        <v>345</v>
      </c>
      <c r="F130" s="176" t="s">
        <v>346</v>
      </c>
      <c r="G130" s="177" t="s">
        <v>291</v>
      </c>
      <c r="H130" s="178">
        <v>198.41</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355</v>
      </c>
    </row>
    <row r="131" spans="2:65" s="1" customFormat="1" ht="16.5" customHeight="1" x14ac:dyDescent="0.15">
      <c r="B131" s="33"/>
      <c r="C131" s="174" t="s">
        <v>323</v>
      </c>
      <c r="D131" s="174" t="s">
        <v>288</v>
      </c>
      <c r="E131" s="175" t="s">
        <v>348</v>
      </c>
      <c r="F131" s="176" t="s">
        <v>349</v>
      </c>
      <c r="G131" s="177" t="s">
        <v>308</v>
      </c>
      <c r="H131" s="178">
        <v>628.71</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363</v>
      </c>
    </row>
    <row r="132" spans="2:65" s="10" customFormat="1" ht="26" customHeight="1" x14ac:dyDescent="0.2">
      <c r="B132" s="160"/>
      <c r="C132" s="161"/>
      <c r="D132" s="162" t="s">
        <v>69</v>
      </c>
      <c r="E132" s="163" t="s">
        <v>79</v>
      </c>
      <c r="F132" s="163" t="s">
        <v>351</v>
      </c>
      <c r="G132" s="161"/>
      <c r="H132" s="161"/>
      <c r="I132" s="164"/>
      <c r="J132" s="165">
        <f>BK132</f>
        <v>0</v>
      </c>
      <c r="K132" s="161"/>
      <c r="L132" s="166"/>
      <c r="M132" s="167"/>
      <c r="N132" s="168"/>
      <c r="O132" s="168"/>
      <c r="P132" s="169">
        <f>SUM(P133:P168)</f>
        <v>0</v>
      </c>
      <c r="Q132" s="168"/>
      <c r="R132" s="169">
        <f>SUM(R133:R168)</f>
        <v>0</v>
      </c>
      <c r="S132" s="168"/>
      <c r="T132" s="170">
        <f>SUM(T133:T168)</f>
        <v>0</v>
      </c>
      <c r="AR132" s="171" t="s">
        <v>77</v>
      </c>
      <c r="AT132" s="172" t="s">
        <v>69</v>
      </c>
      <c r="AU132" s="172" t="s">
        <v>70</v>
      </c>
      <c r="AY132" s="171" t="s">
        <v>287</v>
      </c>
      <c r="BK132" s="173">
        <f>SUM(BK133:BK168)</f>
        <v>0</v>
      </c>
    </row>
    <row r="133" spans="2:65" s="1" customFormat="1" ht="16.5" customHeight="1" x14ac:dyDescent="0.15">
      <c r="B133" s="33"/>
      <c r="C133" s="174" t="s">
        <v>7</v>
      </c>
      <c r="D133" s="174" t="s">
        <v>288</v>
      </c>
      <c r="E133" s="175" t="s">
        <v>353</v>
      </c>
      <c r="F133" s="176" t="s">
        <v>354</v>
      </c>
      <c r="G133" s="177" t="s">
        <v>308</v>
      </c>
      <c r="H133" s="178">
        <v>19.54</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367</v>
      </c>
    </row>
    <row r="134" spans="2:65" s="11" customFormat="1" ht="11" x14ac:dyDescent="0.15">
      <c r="B134" s="185"/>
      <c r="C134" s="186"/>
      <c r="D134" s="187" t="s">
        <v>356</v>
      </c>
      <c r="E134" s="188" t="s">
        <v>1</v>
      </c>
      <c r="F134" s="189" t="s">
        <v>1319</v>
      </c>
      <c r="G134" s="186"/>
      <c r="H134" s="190">
        <v>3.14</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1" customFormat="1" ht="11" x14ac:dyDescent="0.15">
      <c r="B135" s="185"/>
      <c r="C135" s="186"/>
      <c r="D135" s="187" t="s">
        <v>356</v>
      </c>
      <c r="E135" s="188" t="s">
        <v>1</v>
      </c>
      <c r="F135" s="189" t="s">
        <v>1320</v>
      </c>
      <c r="G135" s="186"/>
      <c r="H135" s="190">
        <v>16.399999999999999</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19.54</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327</v>
      </c>
      <c r="D137" s="174" t="s">
        <v>288</v>
      </c>
      <c r="E137" s="175" t="s">
        <v>360</v>
      </c>
      <c r="F137" s="176" t="s">
        <v>361</v>
      </c>
      <c r="G137" s="177" t="s">
        <v>362</v>
      </c>
      <c r="H137" s="178">
        <v>91.16</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371</v>
      </c>
    </row>
    <row r="138" spans="2:65" s="11" customFormat="1" ht="11" x14ac:dyDescent="0.15">
      <c r="B138" s="185"/>
      <c r="C138" s="186"/>
      <c r="D138" s="187" t="s">
        <v>356</v>
      </c>
      <c r="E138" s="188" t="s">
        <v>1</v>
      </c>
      <c r="F138" s="189" t="s">
        <v>1321</v>
      </c>
      <c r="G138" s="186"/>
      <c r="H138" s="190">
        <v>91.16</v>
      </c>
      <c r="I138" s="191"/>
      <c r="J138" s="186"/>
      <c r="K138" s="186"/>
      <c r="L138" s="192"/>
      <c r="M138" s="193"/>
      <c r="N138" s="194"/>
      <c r="O138" s="194"/>
      <c r="P138" s="194"/>
      <c r="Q138" s="194"/>
      <c r="R138" s="194"/>
      <c r="S138" s="194"/>
      <c r="T138" s="195"/>
      <c r="AT138" s="196" t="s">
        <v>356</v>
      </c>
      <c r="AU138" s="196" t="s">
        <v>77</v>
      </c>
      <c r="AV138" s="11" t="s">
        <v>79</v>
      </c>
      <c r="AW138" s="11" t="s">
        <v>33</v>
      </c>
      <c r="AX138" s="11" t="s">
        <v>70</v>
      </c>
      <c r="AY138" s="196" t="s">
        <v>287</v>
      </c>
    </row>
    <row r="139" spans="2:65" s="12" customFormat="1" ht="11" x14ac:dyDescent="0.15">
      <c r="B139" s="197"/>
      <c r="C139" s="198"/>
      <c r="D139" s="187" t="s">
        <v>356</v>
      </c>
      <c r="E139" s="199" t="s">
        <v>1</v>
      </c>
      <c r="F139" s="200" t="s">
        <v>359</v>
      </c>
      <c r="G139" s="198"/>
      <c r="H139" s="201">
        <v>91.16</v>
      </c>
      <c r="I139" s="202"/>
      <c r="J139" s="198"/>
      <c r="K139" s="198"/>
      <c r="L139" s="203"/>
      <c r="M139" s="204"/>
      <c r="N139" s="205"/>
      <c r="O139" s="205"/>
      <c r="P139" s="205"/>
      <c r="Q139" s="205"/>
      <c r="R139" s="205"/>
      <c r="S139" s="205"/>
      <c r="T139" s="206"/>
      <c r="AT139" s="207" t="s">
        <v>356</v>
      </c>
      <c r="AU139" s="207" t="s">
        <v>77</v>
      </c>
      <c r="AV139" s="12" t="s">
        <v>99</v>
      </c>
      <c r="AW139" s="12" t="s">
        <v>33</v>
      </c>
      <c r="AX139" s="12" t="s">
        <v>77</v>
      </c>
      <c r="AY139" s="207" t="s">
        <v>287</v>
      </c>
    </row>
    <row r="140" spans="2:65" s="1" customFormat="1" ht="16.5" customHeight="1" x14ac:dyDescent="0.15">
      <c r="B140" s="33"/>
      <c r="C140" s="174" t="s">
        <v>374</v>
      </c>
      <c r="D140" s="174" t="s">
        <v>288</v>
      </c>
      <c r="E140" s="175" t="s">
        <v>365</v>
      </c>
      <c r="F140" s="176" t="s">
        <v>366</v>
      </c>
      <c r="G140" s="177" t="s">
        <v>291</v>
      </c>
      <c r="H140" s="178">
        <v>164.09</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377</v>
      </c>
    </row>
    <row r="141" spans="2:65" s="11" customFormat="1" ht="11" x14ac:dyDescent="0.15">
      <c r="B141" s="185"/>
      <c r="C141" s="186"/>
      <c r="D141" s="187" t="s">
        <v>356</v>
      </c>
      <c r="E141" s="188" t="s">
        <v>1</v>
      </c>
      <c r="F141" s="189" t="s">
        <v>1322</v>
      </c>
      <c r="G141" s="186"/>
      <c r="H141" s="190">
        <v>164.09</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164.09</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330</v>
      </c>
      <c r="D143" s="174" t="s">
        <v>288</v>
      </c>
      <c r="E143" s="175" t="s">
        <v>375</v>
      </c>
      <c r="F143" s="176" t="s">
        <v>376</v>
      </c>
      <c r="G143" s="177" t="s">
        <v>291</v>
      </c>
      <c r="H143" s="178">
        <v>36.619999999999997</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382</v>
      </c>
    </row>
    <row r="144" spans="2:65" s="11" customFormat="1" ht="11" x14ac:dyDescent="0.15">
      <c r="B144" s="185"/>
      <c r="C144" s="186"/>
      <c r="D144" s="187" t="s">
        <v>356</v>
      </c>
      <c r="E144" s="188" t="s">
        <v>1</v>
      </c>
      <c r="F144" s="189" t="s">
        <v>1323</v>
      </c>
      <c r="G144" s="186"/>
      <c r="H144" s="190">
        <v>36.619999999999997</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2" customFormat="1" ht="11" x14ac:dyDescent="0.15">
      <c r="B145" s="197"/>
      <c r="C145" s="198"/>
      <c r="D145" s="187" t="s">
        <v>356</v>
      </c>
      <c r="E145" s="199" t="s">
        <v>1</v>
      </c>
      <c r="F145" s="200" t="s">
        <v>359</v>
      </c>
      <c r="G145" s="198"/>
      <c r="H145" s="201">
        <v>36.619999999999997</v>
      </c>
      <c r="I145" s="202"/>
      <c r="J145" s="198"/>
      <c r="K145" s="198"/>
      <c r="L145" s="203"/>
      <c r="M145" s="204"/>
      <c r="N145" s="205"/>
      <c r="O145" s="205"/>
      <c r="P145" s="205"/>
      <c r="Q145" s="205"/>
      <c r="R145" s="205"/>
      <c r="S145" s="205"/>
      <c r="T145" s="206"/>
      <c r="AT145" s="207" t="s">
        <v>356</v>
      </c>
      <c r="AU145" s="207" t="s">
        <v>77</v>
      </c>
      <c r="AV145" s="12" t="s">
        <v>99</v>
      </c>
      <c r="AW145" s="12" t="s">
        <v>33</v>
      </c>
      <c r="AX145" s="12" t="s">
        <v>77</v>
      </c>
      <c r="AY145" s="207" t="s">
        <v>287</v>
      </c>
    </row>
    <row r="146" spans="2:65" s="1" customFormat="1" ht="16.5" customHeight="1" x14ac:dyDescent="0.15">
      <c r="B146" s="33"/>
      <c r="C146" s="174" t="s">
        <v>385</v>
      </c>
      <c r="D146" s="174" t="s">
        <v>288</v>
      </c>
      <c r="E146" s="175" t="s">
        <v>380</v>
      </c>
      <c r="F146" s="176" t="s">
        <v>381</v>
      </c>
      <c r="G146" s="177" t="s">
        <v>291</v>
      </c>
      <c r="H146" s="178">
        <v>36.619999999999997</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389</v>
      </c>
    </row>
    <row r="147" spans="2:65" s="1" customFormat="1" ht="30" x14ac:dyDescent="0.15">
      <c r="B147" s="33"/>
      <c r="C147" s="34"/>
      <c r="D147" s="187" t="s">
        <v>383</v>
      </c>
      <c r="E147" s="34"/>
      <c r="F147" s="208" t="s">
        <v>384</v>
      </c>
      <c r="G147" s="34"/>
      <c r="H147" s="34"/>
      <c r="I147" s="111"/>
      <c r="J147" s="34"/>
      <c r="K147" s="34"/>
      <c r="L147" s="37"/>
      <c r="M147" s="209"/>
      <c r="N147" s="59"/>
      <c r="O147" s="59"/>
      <c r="P147" s="59"/>
      <c r="Q147" s="59"/>
      <c r="R147" s="59"/>
      <c r="S147" s="59"/>
      <c r="T147" s="60"/>
      <c r="AT147" s="16" t="s">
        <v>383</v>
      </c>
      <c r="AU147" s="16" t="s">
        <v>77</v>
      </c>
    </row>
    <row r="148" spans="2:65" s="1" customFormat="1" ht="16.5" customHeight="1" x14ac:dyDescent="0.15">
      <c r="B148" s="33"/>
      <c r="C148" s="174" t="s">
        <v>334</v>
      </c>
      <c r="D148" s="174" t="s">
        <v>288</v>
      </c>
      <c r="E148" s="175" t="s">
        <v>386</v>
      </c>
      <c r="F148" s="176" t="s">
        <v>387</v>
      </c>
      <c r="G148" s="177" t="s">
        <v>388</v>
      </c>
      <c r="H148" s="178">
        <v>13.86</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397</v>
      </c>
    </row>
    <row r="149" spans="2:65" s="11" customFormat="1" ht="11" x14ac:dyDescent="0.15">
      <c r="B149" s="185"/>
      <c r="C149" s="186"/>
      <c r="D149" s="187" t="s">
        <v>356</v>
      </c>
      <c r="E149" s="188" t="s">
        <v>1</v>
      </c>
      <c r="F149" s="189" t="s">
        <v>1324</v>
      </c>
      <c r="G149" s="186"/>
      <c r="H149" s="190">
        <v>13.86</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2" customFormat="1" ht="11" x14ac:dyDescent="0.15">
      <c r="B150" s="197"/>
      <c r="C150" s="198"/>
      <c r="D150" s="187" t="s">
        <v>356</v>
      </c>
      <c r="E150" s="199" t="s">
        <v>1</v>
      </c>
      <c r="F150" s="200" t="s">
        <v>359</v>
      </c>
      <c r="G150" s="198"/>
      <c r="H150" s="201">
        <v>13.86</v>
      </c>
      <c r="I150" s="202"/>
      <c r="J150" s="198"/>
      <c r="K150" s="198"/>
      <c r="L150" s="203"/>
      <c r="M150" s="204"/>
      <c r="N150" s="205"/>
      <c r="O150" s="205"/>
      <c r="P150" s="205"/>
      <c r="Q150" s="205"/>
      <c r="R150" s="205"/>
      <c r="S150" s="205"/>
      <c r="T150" s="206"/>
      <c r="AT150" s="207" t="s">
        <v>356</v>
      </c>
      <c r="AU150" s="207" t="s">
        <v>77</v>
      </c>
      <c r="AV150" s="12" t="s">
        <v>99</v>
      </c>
      <c r="AW150" s="12" t="s">
        <v>33</v>
      </c>
      <c r="AX150" s="12" t="s">
        <v>77</v>
      </c>
      <c r="AY150" s="207" t="s">
        <v>287</v>
      </c>
    </row>
    <row r="151" spans="2:65" s="1" customFormat="1" ht="16.5" customHeight="1" x14ac:dyDescent="0.15">
      <c r="B151" s="33"/>
      <c r="C151" s="174" t="s">
        <v>401</v>
      </c>
      <c r="D151" s="174" t="s">
        <v>288</v>
      </c>
      <c r="E151" s="175" t="s">
        <v>1253</v>
      </c>
      <c r="F151" s="176" t="s">
        <v>1254</v>
      </c>
      <c r="G151" s="177" t="s">
        <v>291</v>
      </c>
      <c r="H151" s="178">
        <v>40</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404</v>
      </c>
    </row>
    <row r="152" spans="2:65" s="11" customFormat="1" ht="11" x14ac:dyDescent="0.15">
      <c r="B152" s="185"/>
      <c r="C152" s="186"/>
      <c r="D152" s="187" t="s">
        <v>356</v>
      </c>
      <c r="E152" s="188" t="s">
        <v>1</v>
      </c>
      <c r="F152" s="189" t="s">
        <v>1325</v>
      </c>
      <c r="G152" s="186"/>
      <c r="H152" s="190">
        <v>40</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40</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337</v>
      </c>
      <c r="D154" s="174" t="s">
        <v>288</v>
      </c>
      <c r="E154" s="175" t="s">
        <v>1326</v>
      </c>
      <c r="F154" s="176" t="s">
        <v>1327</v>
      </c>
      <c r="G154" s="177" t="s">
        <v>308</v>
      </c>
      <c r="H154" s="178">
        <v>42.52</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408</v>
      </c>
    </row>
    <row r="155" spans="2:65" s="11" customFormat="1" ht="11" x14ac:dyDescent="0.15">
      <c r="B155" s="185"/>
      <c r="C155" s="186"/>
      <c r="D155" s="187" t="s">
        <v>356</v>
      </c>
      <c r="E155" s="188" t="s">
        <v>1</v>
      </c>
      <c r="F155" s="189" t="s">
        <v>1328</v>
      </c>
      <c r="G155" s="186"/>
      <c r="H155" s="190">
        <v>42.52</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42.52</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412</v>
      </c>
      <c r="D157" s="174" t="s">
        <v>288</v>
      </c>
      <c r="E157" s="175" t="s">
        <v>1329</v>
      </c>
      <c r="F157" s="176" t="s">
        <v>1330</v>
      </c>
      <c r="G157" s="177" t="s">
        <v>308</v>
      </c>
      <c r="H157" s="178">
        <v>79.19</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415</v>
      </c>
    </row>
    <row r="158" spans="2:65" s="11" customFormat="1" ht="11" x14ac:dyDescent="0.15">
      <c r="B158" s="185"/>
      <c r="C158" s="186"/>
      <c r="D158" s="187" t="s">
        <v>356</v>
      </c>
      <c r="E158" s="188" t="s">
        <v>1</v>
      </c>
      <c r="F158" s="189" t="s">
        <v>1331</v>
      </c>
      <c r="G158" s="186"/>
      <c r="H158" s="190">
        <v>79.19</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79.19</v>
      </c>
      <c r="I159" s="202"/>
      <c r="J159" s="198"/>
      <c r="K159" s="198"/>
      <c r="L159" s="203"/>
      <c r="M159" s="204"/>
      <c r="N159" s="205"/>
      <c r="O159" s="205"/>
      <c r="P159" s="205"/>
      <c r="Q159" s="205"/>
      <c r="R159" s="205"/>
      <c r="S159" s="205"/>
      <c r="T159" s="206"/>
      <c r="AT159" s="207" t="s">
        <v>356</v>
      </c>
      <c r="AU159" s="207" t="s">
        <v>77</v>
      </c>
      <c r="AV159" s="12" t="s">
        <v>99</v>
      </c>
      <c r="AW159" s="12" t="s">
        <v>33</v>
      </c>
      <c r="AX159" s="12" t="s">
        <v>77</v>
      </c>
      <c r="AY159" s="207" t="s">
        <v>287</v>
      </c>
    </row>
    <row r="160" spans="2:65" s="1" customFormat="1" ht="16.5" customHeight="1" x14ac:dyDescent="0.15">
      <c r="B160" s="33"/>
      <c r="C160" s="174" t="s">
        <v>340</v>
      </c>
      <c r="D160" s="174" t="s">
        <v>288</v>
      </c>
      <c r="E160" s="175" t="s">
        <v>443</v>
      </c>
      <c r="F160" s="176" t="s">
        <v>444</v>
      </c>
      <c r="G160" s="177" t="s">
        <v>362</v>
      </c>
      <c r="H160" s="178">
        <v>95.72</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419</v>
      </c>
    </row>
    <row r="161" spans="2:65" s="11" customFormat="1" ht="11" x14ac:dyDescent="0.15">
      <c r="B161" s="185"/>
      <c r="C161" s="186"/>
      <c r="D161" s="187" t="s">
        <v>356</v>
      </c>
      <c r="E161" s="188" t="s">
        <v>1</v>
      </c>
      <c r="F161" s="189" t="s">
        <v>1332</v>
      </c>
      <c r="G161" s="186"/>
      <c r="H161" s="190">
        <v>95.72</v>
      </c>
      <c r="I161" s="191"/>
      <c r="J161" s="186"/>
      <c r="K161" s="186"/>
      <c r="L161" s="192"/>
      <c r="M161" s="193"/>
      <c r="N161" s="194"/>
      <c r="O161" s="194"/>
      <c r="P161" s="194"/>
      <c r="Q161" s="194"/>
      <c r="R161" s="194"/>
      <c r="S161" s="194"/>
      <c r="T161" s="195"/>
      <c r="AT161" s="196" t="s">
        <v>356</v>
      </c>
      <c r="AU161" s="196" t="s">
        <v>77</v>
      </c>
      <c r="AV161" s="11" t="s">
        <v>79</v>
      </c>
      <c r="AW161" s="11" t="s">
        <v>33</v>
      </c>
      <c r="AX161" s="11" t="s">
        <v>70</v>
      </c>
      <c r="AY161" s="196" t="s">
        <v>287</v>
      </c>
    </row>
    <row r="162" spans="2:65" s="12" customFormat="1" ht="11" x14ac:dyDescent="0.15">
      <c r="B162" s="197"/>
      <c r="C162" s="198"/>
      <c r="D162" s="187" t="s">
        <v>356</v>
      </c>
      <c r="E162" s="199" t="s">
        <v>1</v>
      </c>
      <c r="F162" s="200" t="s">
        <v>359</v>
      </c>
      <c r="G162" s="198"/>
      <c r="H162" s="201">
        <v>95.72</v>
      </c>
      <c r="I162" s="202"/>
      <c r="J162" s="198"/>
      <c r="K162" s="198"/>
      <c r="L162" s="203"/>
      <c r="M162" s="204"/>
      <c r="N162" s="205"/>
      <c r="O162" s="205"/>
      <c r="P162" s="205"/>
      <c r="Q162" s="205"/>
      <c r="R162" s="205"/>
      <c r="S162" s="205"/>
      <c r="T162" s="206"/>
      <c r="AT162" s="207" t="s">
        <v>356</v>
      </c>
      <c r="AU162" s="207" t="s">
        <v>77</v>
      </c>
      <c r="AV162" s="12" t="s">
        <v>99</v>
      </c>
      <c r="AW162" s="12" t="s">
        <v>33</v>
      </c>
      <c r="AX162" s="12" t="s">
        <v>77</v>
      </c>
      <c r="AY162" s="207" t="s">
        <v>287</v>
      </c>
    </row>
    <row r="163" spans="2:65" s="1" customFormat="1" ht="16.5" customHeight="1" x14ac:dyDescent="0.15">
      <c r="B163" s="33"/>
      <c r="C163" s="174" t="s">
        <v>421</v>
      </c>
      <c r="D163" s="174" t="s">
        <v>288</v>
      </c>
      <c r="E163" s="175" t="s">
        <v>942</v>
      </c>
      <c r="F163" s="176" t="s">
        <v>943</v>
      </c>
      <c r="G163" s="177" t="s">
        <v>291</v>
      </c>
      <c r="H163" s="178">
        <v>44</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424</v>
      </c>
    </row>
    <row r="164" spans="2:65" s="11" customFormat="1" ht="11" x14ac:dyDescent="0.15">
      <c r="B164" s="185"/>
      <c r="C164" s="186"/>
      <c r="D164" s="187" t="s">
        <v>356</v>
      </c>
      <c r="E164" s="188" t="s">
        <v>1</v>
      </c>
      <c r="F164" s="189" t="s">
        <v>1333</v>
      </c>
      <c r="G164" s="186"/>
      <c r="H164" s="190">
        <v>44</v>
      </c>
      <c r="I164" s="191"/>
      <c r="J164" s="186"/>
      <c r="K164" s="186"/>
      <c r="L164" s="192"/>
      <c r="M164" s="193"/>
      <c r="N164" s="194"/>
      <c r="O164" s="194"/>
      <c r="P164" s="194"/>
      <c r="Q164" s="194"/>
      <c r="R164" s="194"/>
      <c r="S164" s="194"/>
      <c r="T164" s="195"/>
      <c r="AT164" s="196" t="s">
        <v>356</v>
      </c>
      <c r="AU164" s="196" t="s">
        <v>77</v>
      </c>
      <c r="AV164" s="11" t="s">
        <v>79</v>
      </c>
      <c r="AW164" s="11" t="s">
        <v>33</v>
      </c>
      <c r="AX164" s="11" t="s">
        <v>70</v>
      </c>
      <c r="AY164" s="196" t="s">
        <v>287</v>
      </c>
    </row>
    <row r="165" spans="2:65" s="12" customFormat="1" ht="11" x14ac:dyDescent="0.15">
      <c r="B165" s="197"/>
      <c r="C165" s="198"/>
      <c r="D165" s="187" t="s">
        <v>356</v>
      </c>
      <c r="E165" s="199" t="s">
        <v>1</v>
      </c>
      <c r="F165" s="200" t="s">
        <v>359</v>
      </c>
      <c r="G165" s="198"/>
      <c r="H165" s="201">
        <v>44</v>
      </c>
      <c r="I165" s="202"/>
      <c r="J165" s="198"/>
      <c r="K165" s="198"/>
      <c r="L165" s="203"/>
      <c r="M165" s="204"/>
      <c r="N165" s="205"/>
      <c r="O165" s="205"/>
      <c r="P165" s="205"/>
      <c r="Q165" s="205"/>
      <c r="R165" s="205"/>
      <c r="S165" s="205"/>
      <c r="T165" s="206"/>
      <c r="AT165" s="207" t="s">
        <v>356</v>
      </c>
      <c r="AU165" s="207" t="s">
        <v>77</v>
      </c>
      <c r="AV165" s="12" t="s">
        <v>99</v>
      </c>
      <c r="AW165" s="12" t="s">
        <v>33</v>
      </c>
      <c r="AX165" s="12" t="s">
        <v>77</v>
      </c>
      <c r="AY165" s="207" t="s">
        <v>287</v>
      </c>
    </row>
    <row r="166" spans="2:65" s="1" customFormat="1" ht="16.5" customHeight="1" x14ac:dyDescent="0.15">
      <c r="B166" s="33"/>
      <c r="C166" s="174" t="s">
        <v>343</v>
      </c>
      <c r="D166" s="174" t="s">
        <v>288</v>
      </c>
      <c r="E166" s="175" t="s">
        <v>447</v>
      </c>
      <c r="F166" s="176" t="s">
        <v>448</v>
      </c>
      <c r="G166" s="177" t="s">
        <v>291</v>
      </c>
      <c r="H166" s="178">
        <v>172.3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428</v>
      </c>
    </row>
    <row r="167" spans="2:65" s="11" customFormat="1" ht="11" x14ac:dyDescent="0.15">
      <c r="B167" s="185"/>
      <c r="C167" s="186"/>
      <c r="D167" s="187" t="s">
        <v>356</v>
      </c>
      <c r="E167" s="188" t="s">
        <v>1</v>
      </c>
      <c r="F167" s="189" t="s">
        <v>1334</v>
      </c>
      <c r="G167" s="186"/>
      <c r="H167" s="190">
        <v>172.3</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2" customFormat="1" ht="11" x14ac:dyDescent="0.15">
      <c r="B168" s="197"/>
      <c r="C168" s="198"/>
      <c r="D168" s="187" t="s">
        <v>356</v>
      </c>
      <c r="E168" s="199" t="s">
        <v>1</v>
      </c>
      <c r="F168" s="200" t="s">
        <v>359</v>
      </c>
      <c r="G168" s="198"/>
      <c r="H168" s="201">
        <v>172.3</v>
      </c>
      <c r="I168" s="202"/>
      <c r="J168" s="198"/>
      <c r="K168" s="198"/>
      <c r="L168" s="203"/>
      <c r="M168" s="204"/>
      <c r="N168" s="205"/>
      <c r="O168" s="205"/>
      <c r="P168" s="205"/>
      <c r="Q168" s="205"/>
      <c r="R168" s="205"/>
      <c r="S168" s="205"/>
      <c r="T168" s="206"/>
      <c r="AT168" s="207" t="s">
        <v>356</v>
      </c>
      <c r="AU168" s="207" t="s">
        <v>77</v>
      </c>
      <c r="AV168" s="12" t="s">
        <v>99</v>
      </c>
      <c r="AW168" s="12" t="s">
        <v>33</v>
      </c>
      <c r="AX168" s="12" t="s">
        <v>77</v>
      </c>
      <c r="AY168" s="207" t="s">
        <v>287</v>
      </c>
    </row>
    <row r="169" spans="2:65" s="10" customFormat="1" ht="26" customHeight="1" x14ac:dyDescent="0.2">
      <c r="B169" s="160"/>
      <c r="C169" s="161"/>
      <c r="D169" s="162" t="s">
        <v>69</v>
      </c>
      <c r="E169" s="163" t="s">
        <v>87</v>
      </c>
      <c r="F169" s="163" t="s">
        <v>451</v>
      </c>
      <c r="G169" s="161"/>
      <c r="H169" s="161"/>
      <c r="I169" s="164"/>
      <c r="J169" s="165">
        <f>BK169</f>
        <v>0</v>
      </c>
      <c r="K169" s="161"/>
      <c r="L169" s="166"/>
      <c r="M169" s="167"/>
      <c r="N169" s="168"/>
      <c r="O169" s="168"/>
      <c r="P169" s="169">
        <f>SUM(P170:P197)</f>
        <v>0</v>
      </c>
      <c r="Q169" s="168"/>
      <c r="R169" s="169">
        <f>SUM(R170:R197)</f>
        <v>0</v>
      </c>
      <c r="S169" s="168"/>
      <c r="T169" s="170">
        <f>SUM(T170:T197)</f>
        <v>0</v>
      </c>
      <c r="AR169" s="171" t="s">
        <v>77</v>
      </c>
      <c r="AT169" s="172" t="s">
        <v>69</v>
      </c>
      <c r="AU169" s="172" t="s">
        <v>70</v>
      </c>
      <c r="AY169" s="171" t="s">
        <v>287</v>
      </c>
      <c r="BK169" s="173">
        <f>SUM(BK170:BK197)</f>
        <v>0</v>
      </c>
    </row>
    <row r="170" spans="2:65" s="1" customFormat="1" ht="16.5" customHeight="1" x14ac:dyDescent="0.15">
      <c r="B170" s="33"/>
      <c r="C170" s="174" t="s">
        <v>431</v>
      </c>
      <c r="D170" s="174" t="s">
        <v>288</v>
      </c>
      <c r="E170" s="175" t="s">
        <v>453</v>
      </c>
      <c r="F170" s="176" t="s">
        <v>454</v>
      </c>
      <c r="G170" s="177" t="s">
        <v>291</v>
      </c>
      <c r="H170" s="178">
        <v>295.5</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434</v>
      </c>
    </row>
    <row r="171" spans="2:65" s="11" customFormat="1" ht="11" x14ac:dyDescent="0.15">
      <c r="B171" s="185"/>
      <c r="C171" s="186"/>
      <c r="D171" s="187" t="s">
        <v>356</v>
      </c>
      <c r="E171" s="188" t="s">
        <v>1</v>
      </c>
      <c r="F171" s="189" t="s">
        <v>1335</v>
      </c>
      <c r="G171" s="186"/>
      <c r="H171" s="190">
        <v>362.75</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1" customFormat="1" ht="11" x14ac:dyDescent="0.15">
      <c r="B172" s="185"/>
      <c r="C172" s="186"/>
      <c r="D172" s="187" t="s">
        <v>356</v>
      </c>
      <c r="E172" s="188" t="s">
        <v>1</v>
      </c>
      <c r="F172" s="189" t="s">
        <v>1336</v>
      </c>
      <c r="G172" s="186"/>
      <c r="H172" s="190">
        <v>210.59</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1" customFormat="1" ht="11" x14ac:dyDescent="0.15">
      <c r="B173" s="185"/>
      <c r="C173" s="186"/>
      <c r="D173" s="187" t="s">
        <v>356</v>
      </c>
      <c r="E173" s="188" t="s">
        <v>1</v>
      </c>
      <c r="F173" s="189" t="s">
        <v>1337</v>
      </c>
      <c r="G173" s="186"/>
      <c r="H173" s="190">
        <v>-181.38</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1" customFormat="1" ht="11" x14ac:dyDescent="0.15">
      <c r="B174" s="185"/>
      <c r="C174" s="186"/>
      <c r="D174" s="187" t="s">
        <v>356</v>
      </c>
      <c r="E174" s="188" t="s">
        <v>1</v>
      </c>
      <c r="F174" s="189" t="s">
        <v>1338</v>
      </c>
      <c r="G174" s="186"/>
      <c r="H174" s="190">
        <v>-96.46</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359</v>
      </c>
      <c r="G175" s="198"/>
      <c r="H175" s="201">
        <v>295.5</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347</v>
      </c>
      <c r="D176" s="174" t="s">
        <v>288</v>
      </c>
      <c r="E176" s="175" t="s">
        <v>471</v>
      </c>
      <c r="F176" s="176" t="s">
        <v>472</v>
      </c>
      <c r="G176" s="177" t="s">
        <v>291</v>
      </c>
      <c r="H176" s="178">
        <v>573.34</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440</v>
      </c>
    </row>
    <row r="177" spans="2:65" s="11" customFormat="1" ht="11" x14ac:dyDescent="0.15">
      <c r="B177" s="185"/>
      <c r="C177" s="186"/>
      <c r="D177" s="187" t="s">
        <v>356</v>
      </c>
      <c r="E177" s="188" t="s">
        <v>1</v>
      </c>
      <c r="F177" s="189" t="s">
        <v>1335</v>
      </c>
      <c r="G177" s="186"/>
      <c r="H177" s="190">
        <v>362.75</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1" customFormat="1" ht="11" x14ac:dyDescent="0.15">
      <c r="B178" s="185"/>
      <c r="C178" s="186"/>
      <c r="D178" s="187" t="s">
        <v>356</v>
      </c>
      <c r="E178" s="188" t="s">
        <v>1</v>
      </c>
      <c r="F178" s="189" t="s">
        <v>1336</v>
      </c>
      <c r="G178" s="186"/>
      <c r="H178" s="190">
        <v>210.59</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573.34</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442</v>
      </c>
      <c r="D180" s="174" t="s">
        <v>288</v>
      </c>
      <c r="E180" s="175" t="s">
        <v>476</v>
      </c>
      <c r="F180" s="176" t="s">
        <v>477</v>
      </c>
      <c r="G180" s="177" t="s">
        <v>291</v>
      </c>
      <c r="H180" s="178">
        <v>277.83999999999997</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445</v>
      </c>
    </row>
    <row r="181" spans="2:65" s="11" customFormat="1" ht="11" x14ac:dyDescent="0.15">
      <c r="B181" s="185"/>
      <c r="C181" s="186"/>
      <c r="D181" s="187" t="s">
        <v>356</v>
      </c>
      <c r="E181" s="188" t="s">
        <v>1</v>
      </c>
      <c r="F181" s="189" t="s">
        <v>1339</v>
      </c>
      <c r="G181" s="186"/>
      <c r="H181" s="190">
        <v>181.38</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1340</v>
      </c>
      <c r="G182" s="186"/>
      <c r="H182" s="190">
        <v>96.46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2" customFormat="1" ht="11" x14ac:dyDescent="0.15">
      <c r="B183" s="197"/>
      <c r="C183" s="198"/>
      <c r="D183" s="187" t="s">
        <v>356</v>
      </c>
      <c r="E183" s="199" t="s">
        <v>1</v>
      </c>
      <c r="F183" s="200" t="s">
        <v>359</v>
      </c>
      <c r="G183" s="198"/>
      <c r="H183" s="201">
        <v>277.83999999999997</v>
      </c>
      <c r="I183" s="202"/>
      <c r="J183" s="198"/>
      <c r="K183" s="198"/>
      <c r="L183" s="203"/>
      <c r="M183" s="204"/>
      <c r="N183" s="205"/>
      <c r="O183" s="205"/>
      <c r="P183" s="205"/>
      <c r="Q183" s="205"/>
      <c r="R183" s="205"/>
      <c r="S183" s="205"/>
      <c r="T183" s="206"/>
      <c r="AT183" s="207" t="s">
        <v>356</v>
      </c>
      <c r="AU183" s="207" t="s">
        <v>77</v>
      </c>
      <c r="AV183" s="12" t="s">
        <v>99</v>
      </c>
      <c r="AW183" s="12" t="s">
        <v>33</v>
      </c>
      <c r="AX183" s="12" t="s">
        <v>77</v>
      </c>
      <c r="AY183" s="207" t="s">
        <v>287</v>
      </c>
    </row>
    <row r="184" spans="2:65" s="1" customFormat="1" ht="16.5" customHeight="1" x14ac:dyDescent="0.15">
      <c r="B184" s="33"/>
      <c r="C184" s="174" t="s">
        <v>350</v>
      </c>
      <c r="D184" s="174" t="s">
        <v>288</v>
      </c>
      <c r="E184" s="175" t="s">
        <v>482</v>
      </c>
      <c r="F184" s="176" t="s">
        <v>483</v>
      </c>
      <c r="G184" s="177" t="s">
        <v>388</v>
      </c>
      <c r="H184" s="178">
        <v>18.2</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449</v>
      </c>
    </row>
    <row r="185" spans="2:65" s="11" customFormat="1" ht="11" x14ac:dyDescent="0.15">
      <c r="B185" s="185"/>
      <c r="C185" s="186"/>
      <c r="D185" s="187" t="s">
        <v>356</v>
      </c>
      <c r="E185" s="188" t="s">
        <v>1</v>
      </c>
      <c r="F185" s="189" t="s">
        <v>1341</v>
      </c>
      <c r="G185" s="186"/>
      <c r="H185" s="190">
        <v>12.72</v>
      </c>
      <c r="I185" s="191"/>
      <c r="J185" s="186"/>
      <c r="K185" s="186"/>
      <c r="L185" s="192"/>
      <c r="M185" s="193"/>
      <c r="N185" s="194"/>
      <c r="O185" s="194"/>
      <c r="P185" s="194"/>
      <c r="Q185" s="194"/>
      <c r="R185" s="194"/>
      <c r="S185" s="194"/>
      <c r="T185" s="195"/>
      <c r="AT185" s="196" t="s">
        <v>356</v>
      </c>
      <c r="AU185" s="196" t="s">
        <v>77</v>
      </c>
      <c r="AV185" s="11" t="s">
        <v>79</v>
      </c>
      <c r="AW185" s="11" t="s">
        <v>33</v>
      </c>
      <c r="AX185" s="11" t="s">
        <v>70</v>
      </c>
      <c r="AY185" s="196" t="s">
        <v>287</v>
      </c>
    </row>
    <row r="186" spans="2:65" s="11" customFormat="1" ht="11" x14ac:dyDescent="0.15">
      <c r="B186" s="185"/>
      <c r="C186" s="186"/>
      <c r="D186" s="187" t="s">
        <v>356</v>
      </c>
      <c r="E186" s="188" t="s">
        <v>1</v>
      </c>
      <c r="F186" s="189" t="s">
        <v>1342</v>
      </c>
      <c r="G186" s="186"/>
      <c r="H186" s="190">
        <v>5.48</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18.2</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452</v>
      </c>
      <c r="D188" s="174" t="s">
        <v>288</v>
      </c>
      <c r="E188" s="175" t="s">
        <v>859</v>
      </c>
      <c r="F188" s="176" t="s">
        <v>860</v>
      </c>
      <c r="G188" s="177" t="s">
        <v>362</v>
      </c>
      <c r="H188" s="178">
        <v>139.65</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455</v>
      </c>
    </row>
    <row r="189" spans="2:65" s="11" customFormat="1" ht="11" x14ac:dyDescent="0.15">
      <c r="B189" s="185"/>
      <c r="C189" s="186"/>
      <c r="D189" s="187" t="s">
        <v>356</v>
      </c>
      <c r="E189" s="188" t="s">
        <v>1</v>
      </c>
      <c r="F189" s="189" t="s">
        <v>1343</v>
      </c>
      <c r="G189" s="186"/>
      <c r="H189" s="190">
        <v>139.65</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139.65</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 customFormat="1" ht="16.5" customHeight="1" x14ac:dyDescent="0.15">
      <c r="B191" s="33"/>
      <c r="C191" s="174" t="s">
        <v>355</v>
      </c>
      <c r="D191" s="174" t="s">
        <v>288</v>
      </c>
      <c r="E191" s="175" t="s">
        <v>1344</v>
      </c>
      <c r="F191" s="176" t="s">
        <v>1345</v>
      </c>
      <c r="G191" s="177" t="s">
        <v>362</v>
      </c>
      <c r="H191" s="178">
        <v>79.44</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473</v>
      </c>
    </row>
    <row r="192" spans="2:65" s="11" customFormat="1" ht="11" x14ac:dyDescent="0.15">
      <c r="B192" s="185"/>
      <c r="C192" s="186"/>
      <c r="D192" s="187" t="s">
        <v>356</v>
      </c>
      <c r="E192" s="188" t="s">
        <v>1</v>
      </c>
      <c r="F192" s="189" t="s">
        <v>1346</v>
      </c>
      <c r="G192" s="186"/>
      <c r="H192" s="190">
        <v>79.44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79.44</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475</v>
      </c>
      <c r="D194" s="174" t="s">
        <v>288</v>
      </c>
      <c r="E194" s="175" t="s">
        <v>1347</v>
      </c>
      <c r="F194" s="176" t="s">
        <v>1348</v>
      </c>
      <c r="G194" s="177" t="s">
        <v>308</v>
      </c>
      <c r="H194" s="178">
        <v>105.02</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478</v>
      </c>
    </row>
    <row r="195" spans="2:65" s="11" customFormat="1" ht="11" x14ac:dyDescent="0.15">
      <c r="B195" s="185"/>
      <c r="C195" s="186"/>
      <c r="D195" s="187" t="s">
        <v>356</v>
      </c>
      <c r="E195" s="188" t="s">
        <v>1</v>
      </c>
      <c r="F195" s="189" t="s">
        <v>1349</v>
      </c>
      <c r="G195" s="186"/>
      <c r="H195" s="190">
        <v>72.55</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1" customFormat="1" ht="11" x14ac:dyDescent="0.15">
      <c r="B196" s="185"/>
      <c r="C196" s="186"/>
      <c r="D196" s="187" t="s">
        <v>356</v>
      </c>
      <c r="E196" s="188" t="s">
        <v>1</v>
      </c>
      <c r="F196" s="189" t="s">
        <v>1350</v>
      </c>
      <c r="G196" s="186"/>
      <c r="H196" s="190">
        <v>32.47</v>
      </c>
      <c r="I196" s="191"/>
      <c r="J196" s="186"/>
      <c r="K196" s="186"/>
      <c r="L196" s="192"/>
      <c r="M196" s="193"/>
      <c r="N196" s="194"/>
      <c r="O196" s="194"/>
      <c r="P196" s="194"/>
      <c r="Q196" s="194"/>
      <c r="R196" s="194"/>
      <c r="S196" s="194"/>
      <c r="T196" s="195"/>
      <c r="AT196" s="196" t="s">
        <v>356</v>
      </c>
      <c r="AU196" s="196" t="s">
        <v>77</v>
      </c>
      <c r="AV196" s="11" t="s">
        <v>79</v>
      </c>
      <c r="AW196" s="11" t="s">
        <v>33</v>
      </c>
      <c r="AX196" s="11" t="s">
        <v>70</v>
      </c>
      <c r="AY196" s="196" t="s">
        <v>287</v>
      </c>
    </row>
    <row r="197" spans="2:65" s="12" customFormat="1" ht="11" x14ac:dyDescent="0.15">
      <c r="B197" s="197"/>
      <c r="C197" s="198"/>
      <c r="D197" s="187" t="s">
        <v>356</v>
      </c>
      <c r="E197" s="199" t="s">
        <v>1</v>
      </c>
      <c r="F197" s="200" t="s">
        <v>359</v>
      </c>
      <c r="G197" s="198"/>
      <c r="H197" s="201">
        <v>105.02</v>
      </c>
      <c r="I197" s="202"/>
      <c r="J197" s="198"/>
      <c r="K197" s="198"/>
      <c r="L197" s="203"/>
      <c r="M197" s="204"/>
      <c r="N197" s="205"/>
      <c r="O197" s="205"/>
      <c r="P197" s="205"/>
      <c r="Q197" s="205"/>
      <c r="R197" s="205"/>
      <c r="S197" s="205"/>
      <c r="T197" s="206"/>
      <c r="AT197" s="207" t="s">
        <v>356</v>
      </c>
      <c r="AU197" s="207" t="s">
        <v>77</v>
      </c>
      <c r="AV197" s="12" t="s">
        <v>99</v>
      </c>
      <c r="AW197" s="12" t="s">
        <v>33</v>
      </c>
      <c r="AX197" s="12" t="s">
        <v>77</v>
      </c>
      <c r="AY197" s="207" t="s">
        <v>287</v>
      </c>
    </row>
    <row r="198" spans="2:65" s="10" customFormat="1" ht="26" customHeight="1" x14ac:dyDescent="0.2">
      <c r="B198" s="160"/>
      <c r="C198" s="161"/>
      <c r="D198" s="162" t="s">
        <v>69</v>
      </c>
      <c r="E198" s="163" t="s">
        <v>99</v>
      </c>
      <c r="F198" s="163" t="s">
        <v>618</v>
      </c>
      <c r="G198" s="161"/>
      <c r="H198" s="161"/>
      <c r="I198" s="164"/>
      <c r="J198" s="165">
        <f>BK198</f>
        <v>0</v>
      </c>
      <c r="K198" s="161"/>
      <c r="L198" s="166"/>
      <c r="M198" s="167"/>
      <c r="N198" s="168"/>
      <c r="O198" s="168"/>
      <c r="P198" s="169">
        <f>SUM(P199:P237)</f>
        <v>0</v>
      </c>
      <c r="Q198" s="168"/>
      <c r="R198" s="169">
        <f>SUM(R199:R237)</f>
        <v>0</v>
      </c>
      <c r="S198" s="168"/>
      <c r="T198" s="170">
        <f>SUM(T199:T237)</f>
        <v>0</v>
      </c>
      <c r="AR198" s="171" t="s">
        <v>77</v>
      </c>
      <c r="AT198" s="172" t="s">
        <v>69</v>
      </c>
      <c r="AU198" s="172" t="s">
        <v>70</v>
      </c>
      <c r="AY198" s="171" t="s">
        <v>287</v>
      </c>
      <c r="BK198" s="173">
        <f>SUM(BK199:BK237)</f>
        <v>0</v>
      </c>
    </row>
    <row r="199" spans="2:65" s="1" customFormat="1" ht="16.5" customHeight="1" x14ac:dyDescent="0.15">
      <c r="B199" s="33"/>
      <c r="C199" s="174" t="s">
        <v>363</v>
      </c>
      <c r="D199" s="174" t="s">
        <v>288</v>
      </c>
      <c r="E199" s="175" t="s">
        <v>1351</v>
      </c>
      <c r="F199" s="176" t="s">
        <v>1352</v>
      </c>
      <c r="G199" s="177" t="s">
        <v>291</v>
      </c>
      <c r="H199" s="178">
        <v>193.68</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484</v>
      </c>
    </row>
    <row r="200" spans="2:65" s="1" customFormat="1" ht="16.5" customHeight="1" x14ac:dyDescent="0.15">
      <c r="B200" s="33"/>
      <c r="C200" s="174" t="s">
        <v>487</v>
      </c>
      <c r="D200" s="174" t="s">
        <v>288</v>
      </c>
      <c r="E200" s="175" t="s">
        <v>641</v>
      </c>
      <c r="F200" s="176" t="s">
        <v>642</v>
      </c>
      <c r="G200" s="177" t="s">
        <v>388</v>
      </c>
      <c r="H200" s="178">
        <v>13.43</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491</v>
      </c>
    </row>
    <row r="201" spans="2:65" s="11" customFormat="1" ht="11" x14ac:dyDescent="0.15">
      <c r="B201" s="185"/>
      <c r="C201" s="186"/>
      <c r="D201" s="187" t="s">
        <v>356</v>
      </c>
      <c r="E201" s="188" t="s">
        <v>1</v>
      </c>
      <c r="F201" s="189" t="s">
        <v>1353</v>
      </c>
      <c r="G201" s="186"/>
      <c r="H201" s="190">
        <v>11.84</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1" customFormat="1" ht="11" x14ac:dyDescent="0.15">
      <c r="B202" s="185"/>
      <c r="C202" s="186"/>
      <c r="D202" s="187" t="s">
        <v>356</v>
      </c>
      <c r="E202" s="188" t="s">
        <v>1</v>
      </c>
      <c r="F202" s="189" t="s">
        <v>1354</v>
      </c>
      <c r="G202" s="186"/>
      <c r="H202" s="190">
        <v>1.48</v>
      </c>
      <c r="I202" s="191"/>
      <c r="J202" s="186"/>
      <c r="K202" s="186"/>
      <c r="L202" s="192"/>
      <c r="M202" s="193"/>
      <c r="N202" s="194"/>
      <c r="O202" s="194"/>
      <c r="P202" s="194"/>
      <c r="Q202" s="194"/>
      <c r="R202" s="194"/>
      <c r="S202" s="194"/>
      <c r="T202" s="195"/>
      <c r="AT202" s="196" t="s">
        <v>356</v>
      </c>
      <c r="AU202" s="196" t="s">
        <v>77</v>
      </c>
      <c r="AV202" s="11" t="s">
        <v>79</v>
      </c>
      <c r="AW202" s="11" t="s">
        <v>33</v>
      </c>
      <c r="AX202" s="11" t="s">
        <v>70</v>
      </c>
      <c r="AY202" s="196" t="s">
        <v>287</v>
      </c>
    </row>
    <row r="203" spans="2:65" s="11" customFormat="1" ht="11" x14ac:dyDescent="0.15">
      <c r="B203" s="185"/>
      <c r="C203" s="186"/>
      <c r="D203" s="187" t="s">
        <v>356</v>
      </c>
      <c r="E203" s="188" t="s">
        <v>1</v>
      </c>
      <c r="F203" s="189" t="s">
        <v>1355</v>
      </c>
      <c r="G203" s="186"/>
      <c r="H203" s="190">
        <v>0.11</v>
      </c>
      <c r="I203" s="191"/>
      <c r="J203" s="186"/>
      <c r="K203" s="186"/>
      <c r="L203" s="192"/>
      <c r="M203" s="193"/>
      <c r="N203" s="194"/>
      <c r="O203" s="194"/>
      <c r="P203" s="194"/>
      <c r="Q203" s="194"/>
      <c r="R203" s="194"/>
      <c r="S203" s="194"/>
      <c r="T203" s="195"/>
      <c r="AT203" s="196" t="s">
        <v>356</v>
      </c>
      <c r="AU203" s="196" t="s">
        <v>77</v>
      </c>
      <c r="AV203" s="11" t="s">
        <v>79</v>
      </c>
      <c r="AW203" s="11" t="s">
        <v>33</v>
      </c>
      <c r="AX203" s="11" t="s">
        <v>70</v>
      </c>
      <c r="AY203" s="196" t="s">
        <v>287</v>
      </c>
    </row>
    <row r="204" spans="2:65" s="12" customFormat="1" ht="11" x14ac:dyDescent="0.15">
      <c r="B204" s="197"/>
      <c r="C204" s="198"/>
      <c r="D204" s="187" t="s">
        <v>356</v>
      </c>
      <c r="E204" s="199" t="s">
        <v>1</v>
      </c>
      <c r="F204" s="200" t="s">
        <v>359</v>
      </c>
      <c r="G204" s="198"/>
      <c r="H204" s="201">
        <v>13.43</v>
      </c>
      <c r="I204" s="202"/>
      <c r="J204" s="198"/>
      <c r="K204" s="198"/>
      <c r="L204" s="203"/>
      <c r="M204" s="204"/>
      <c r="N204" s="205"/>
      <c r="O204" s="205"/>
      <c r="P204" s="205"/>
      <c r="Q204" s="205"/>
      <c r="R204" s="205"/>
      <c r="S204" s="205"/>
      <c r="T204" s="206"/>
      <c r="AT204" s="207" t="s">
        <v>356</v>
      </c>
      <c r="AU204" s="207" t="s">
        <v>77</v>
      </c>
      <c r="AV204" s="12" t="s">
        <v>99</v>
      </c>
      <c r="AW204" s="12" t="s">
        <v>33</v>
      </c>
      <c r="AX204" s="12" t="s">
        <v>77</v>
      </c>
      <c r="AY204" s="207" t="s">
        <v>287</v>
      </c>
    </row>
    <row r="205" spans="2:65" s="1" customFormat="1" ht="16.5" customHeight="1" x14ac:dyDescent="0.15">
      <c r="B205" s="33"/>
      <c r="C205" s="174" t="s">
        <v>367</v>
      </c>
      <c r="D205" s="174" t="s">
        <v>288</v>
      </c>
      <c r="E205" s="175" t="s">
        <v>1356</v>
      </c>
      <c r="F205" s="176" t="s">
        <v>1357</v>
      </c>
      <c r="G205" s="177" t="s">
        <v>291</v>
      </c>
      <c r="H205" s="178">
        <v>5.28</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77</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496</v>
      </c>
    </row>
    <row r="206" spans="2:65" s="11" customFormat="1" ht="11" x14ac:dyDescent="0.15">
      <c r="B206" s="185"/>
      <c r="C206" s="186"/>
      <c r="D206" s="187" t="s">
        <v>356</v>
      </c>
      <c r="E206" s="188" t="s">
        <v>1</v>
      </c>
      <c r="F206" s="189" t="s">
        <v>1358</v>
      </c>
      <c r="G206" s="186"/>
      <c r="H206" s="190">
        <v>5.28</v>
      </c>
      <c r="I206" s="191"/>
      <c r="J206" s="186"/>
      <c r="K206" s="186"/>
      <c r="L206" s="192"/>
      <c r="M206" s="193"/>
      <c r="N206" s="194"/>
      <c r="O206" s="194"/>
      <c r="P206" s="194"/>
      <c r="Q206" s="194"/>
      <c r="R206" s="194"/>
      <c r="S206" s="194"/>
      <c r="T206" s="195"/>
      <c r="AT206" s="196" t="s">
        <v>356</v>
      </c>
      <c r="AU206" s="196" t="s">
        <v>77</v>
      </c>
      <c r="AV206" s="11" t="s">
        <v>79</v>
      </c>
      <c r="AW206" s="11" t="s">
        <v>33</v>
      </c>
      <c r="AX206" s="11" t="s">
        <v>70</v>
      </c>
      <c r="AY206" s="196" t="s">
        <v>287</v>
      </c>
    </row>
    <row r="207" spans="2:65" s="12" customFormat="1" ht="11" x14ac:dyDescent="0.15">
      <c r="B207" s="197"/>
      <c r="C207" s="198"/>
      <c r="D207" s="187" t="s">
        <v>356</v>
      </c>
      <c r="E207" s="199" t="s">
        <v>1</v>
      </c>
      <c r="F207" s="200" t="s">
        <v>359</v>
      </c>
      <c r="G207" s="198"/>
      <c r="H207" s="201">
        <v>5.28</v>
      </c>
      <c r="I207" s="202"/>
      <c r="J207" s="198"/>
      <c r="K207" s="198"/>
      <c r="L207" s="203"/>
      <c r="M207" s="204"/>
      <c r="N207" s="205"/>
      <c r="O207" s="205"/>
      <c r="P207" s="205"/>
      <c r="Q207" s="205"/>
      <c r="R207" s="205"/>
      <c r="S207" s="205"/>
      <c r="T207" s="206"/>
      <c r="AT207" s="207" t="s">
        <v>356</v>
      </c>
      <c r="AU207" s="207" t="s">
        <v>77</v>
      </c>
      <c r="AV207" s="12" t="s">
        <v>99</v>
      </c>
      <c r="AW207" s="12" t="s">
        <v>33</v>
      </c>
      <c r="AX207" s="12" t="s">
        <v>77</v>
      </c>
      <c r="AY207" s="207" t="s">
        <v>287</v>
      </c>
    </row>
    <row r="208" spans="2:65" s="1" customFormat="1" ht="16.5" customHeight="1" x14ac:dyDescent="0.15">
      <c r="B208" s="33"/>
      <c r="C208" s="174" t="s">
        <v>497</v>
      </c>
      <c r="D208" s="174" t="s">
        <v>288</v>
      </c>
      <c r="E208" s="175" t="s">
        <v>1359</v>
      </c>
      <c r="F208" s="176" t="s">
        <v>1360</v>
      </c>
      <c r="G208" s="177" t="s">
        <v>291</v>
      </c>
      <c r="H208" s="178">
        <v>5.28</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500</v>
      </c>
    </row>
    <row r="209" spans="2:65" s="1" customFormat="1" ht="16.5" customHeight="1" x14ac:dyDescent="0.15">
      <c r="B209" s="33"/>
      <c r="C209" s="174" t="s">
        <v>371</v>
      </c>
      <c r="D209" s="174" t="s">
        <v>288</v>
      </c>
      <c r="E209" s="175" t="s">
        <v>1361</v>
      </c>
      <c r="F209" s="176" t="s">
        <v>1362</v>
      </c>
      <c r="G209" s="177" t="s">
        <v>291</v>
      </c>
      <c r="H209" s="178">
        <v>1.6</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503</v>
      </c>
    </row>
    <row r="210" spans="2:65" s="11" customFormat="1" ht="11" x14ac:dyDescent="0.15">
      <c r="B210" s="185"/>
      <c r="C210" s="186"/>
      <c r="D210" s="187" t="s">
        <v>356</v>
      </c>
      <c r="E210" s="188" t="s">
        <v>1</v>
      </c>
      <c r="F210" s="189" t="s">
        <v>1363</v>
      </c>
      <c r="G210" s="186"/>
      <c r="H210" s="190">
        <v>1.6</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65" s="12" customFormat="1" ht="11" x14ac:dyDescent="0.15">
      <c r="B211" s="197"/>
      <c r="C211" s="198"/>
      <c r="D211" s="187" t="s">
        <v>356</v>
      </c>
      <c r="E211" s="199" t="s">
        <v>1</v>
      </c>
      <c r="F211" s="200" t="s">
        <v>359</v>
      </c>
      <c r="G211" s="198"/>
      <c r="H211" s="201">
        <v>1.6</v>
      </c>
      <c r="I211" s="202"/>
      <c r="J211" s="198"/>
      <c r="K211" s="198"/>
      <c r="L211" s="203"/>
      <c r="M211" s="204"/>
      <c r="N211" s="205"/>
      <c r="O211" s="205"/>
      <c r="P211" s="205"/>
      <c r="Q211" s="205"/>
      <c r="R211" s="205"/>
      <c r="S211" s="205"/>
      <c r="T211" s="206"/>
      <c r="AT211" s="207" t="s">
        <v>356</v>
      </c>
      <c r="AU211" s="207" t="s">
        <v>77</v>
      </c>
      <c r="AV211" s="12" t="s">
        <v>99</v>
      </c>
      <c r="AW211" s="12" t="s">
        <v>33</v>
      </c>
      <c r="AX211" s="12" t="s">
        <v>77</v>
      </c>
      <c r="AY211" s="207" t="s">
        <v>287</v>
      </c>
    </row>
    <row r="212" spans="2:65" s="1" customFormat="1" ht="16.5" customHeight="1" x14ac:dyDescent="0.15">
      <c r="B212" s="33"/>
      <c r="C212" s="174" t="s">
        <v>506</v>
      </c>
      <c r="D212" s="174" t="s">
        <v>288</v>
      </c>
      <c r="E212" s="175" t="s">
        <v>1364</v>
      </c>
      <c r="F212" s="176" t="s">
        <v>1365</v>
      </c>
      <c r="G212" s="177" t="s">
        <v>291</v>
      </c>
      <c r="H212" s="178">
        <v>1.6</v>
      </c>
      <c r="I212" s="179"/>
      <c r="J212" s="178">
        <f>ROUND(I212*H212,2)</f>
        <v>0</v>
      </c>
      <c r="K212" s="176" t="s">
        <v>1</v>
      </c>
      <c r="L212" s="37"/>
      <c r="M212" s="180" t="s">
        <v>1</v>
      </c>
      <c r="N212" s="181" t="s">
        <v>41</v>
      </c>
      <c r="O212" s="59"/>
      <c r="P212" s="182">
        <f>O212*H212</f>
        <v>0</v>
      </c>
      <c r="Q212" s="182">
        <v>0</v>
      </c>
      <c r="R212" s="182">
        <f>Q212*H212</f>
        <v>0</v>
      </c>
      <c r="S212" s="182">
        <v>0</v>
      </c>
      <c r="T212" s="183">
        <f>S212*H212</f>
        <v>0</v>
      </c>
      <c r="AR212" s="16" t="s">
        <v>99</v>
      </c>
      <c r="AT212" s="16" t="s">
        <v>288</v>
      </c>
      <c r="AU212" s="16" t="s">
        <v>77</v>
      </c>
      <c r="AY212" s="16" t="s">
        <v>287</v>
      </c>
      <c r="BE212" s="184">
        <f>IF(N212="základní",J212,0)</f>
        <v>0</v>
      </c>
      <c r="BF212" s="184">
        <f>IF(N212="snížená",J212,0)</f>
        <v>0</v>
      </c>
      <c r="BG212" s="184">
        <f>IF(N212="zákl. přenesená",J212,0)</f>
        <v>0</v>
      </c>
      <c r="BH212" s="184">
        <f>IF(N212="sníž. přenesená",J212,0)</f>
        <v>0</v>
      </c>
      <c r="BI212" s="184">
        <f>IF(N212="nulová",J212,0)</f>
        <v>0</v>
      </c>
      <c r="BJ212" s="16" t="s">
        <v>77</v>
      </c>
      <c r="BK212" s="184">
        <f>ROUND(I212*H212,2)</f>
        <v>0</v>
      </c>
      <c r="BL212" s="16" t="s">
        <v>99</v>
      </c>
      <c r="BM212" s="16" t="s">
        <v>509</v>
      </c>
    </row>
    <row r="213" spans="2:65" s="1" customFormat="1" ht="16.5" customHeight="1" x14ac:dyDescent="0.15">
      <c r="B213" s="33"/>
      <c r="C213" s="174" t="s">
        <v>377</v>
      </c>
      <c r="D213" s="174" t="s">
        <v>288</v>
      </c>
      <c r="E213" s="175" t="s">
        <v>672</v>
      </c>
      <c r="F213" s="176" t="s">
        <v>673</v>
      </c>
      <c r="G213" s="177" t="s">
        <v>388</v>
      </c>
      <c r="H213" s="178">
        <v>1.2</v>
      </c>
      <c r="I213" s="179"/>
      <c r="J213" s="178">
        <f>ROUND(I213*H213,2)</f>
        <v>0</v>
      </c>
      <c r="K213" s="176" t="s">
        <v>1</v>
      </c>
      <c r="L213" s="37"/>
      <c r="M213" s="180" t="s">
        <v>1</v>
      </c>
      <c r="N213" s="181" t="s">
        <v>41</v>
      </c>
      <c r="O213" s="59"/>
      <c r="P213" s="182">
        <f>O213*H213</f>
        <v>0</v>
      </c>
      <c r="Q213" s="182">
        <v>0</v>
      </c>
      <c r="R213" s="182">
        <f>Q213*H213</f>
        <v>0</v>
      </c>
      <c r="S213" s="182">
        <v>0</v>
      </c>
      <c r="T213" s="183">
        <f>S213*H213</f>
        <v>0</v>
      </c>
      <c r="AR213" s="16" t="s">
        <v>99</v>
      </c>
      <c r="AT213" s="16" t="s">
        <v>288</v>
      </c>
      <c r="AU213" s="16" t="s">
        <v>77</v>
      </c>
      <c r="AY213" s="16" t="s">
        <v>287</v>
      </c>
      <c r="BE213" s="184">
        <f>IF(N213="základní",J213,0)</f>
        <v>0</v>
      </c>
      <c r="BF213" s="184">
        <f>IF(N213="snížená",J213,0)</f>
        <v>0</v>
      </c>
      <c r="BG213" s="184">
        <f>IF(N213="zákl. přenesená",J213,0)</f>
        <v>0</v>
      </c>
      <c r="BH213" s="184">
        <f>IF(N213="sníž. přenesená",J213,0)</f>
        <v>0</v>
      </c>
      <c r="BI213" s="184">
        <f>IF(N213="nulová",J213,0)</f>
        <v>0</v>
      </c>
      <c r="BJ213" s="16" t="s">
        <v>77</v>
      </c>
      <c r="BK213" s="184">
        <f>ROUND(I213*H213,2)</f>
        <v>0</v>
      </c>
      <c r="BL213" s="16" t="s">
        <v>99</v>
      </c>
      <c r="BM213" s="16" t="s">
        <v>513</v>
      </c>
    </row>
    <row r="214" spans="2:65" s="13" customFormat="1" ht="11" x14ac:dyDescent="0.15">
      <c r="B214" s="210"/>
      <c r="C214" s="211"/>
      <c r="D214" s="187" t="s">
        <v>356</v>
      </c>
      <c r="E214" s="212" t="s">
        <v>1</v>
      </c>
      <c r="F214" s="213" t="s">
        <v>390</v>
      </c>
      <c r="G214" s="211"/>
      <c r="H214" s="212" t="s">
        <v>1</v>
      </c>
      <c r="I214" s="214"/>
      <c r="J214" s="211"/>
      <c r="K214" s="211"/>
      <c r="L214" s="215"/>
      <c r="M214" s="216"/>
      <c r="N214" s="217"/>
      <c r="O214" s="217"/>
      <c r="P214" s="217"/>
      <c r="Q214" s="217"/>
      <c r="R214" s="217"/>
      <c r="S214" s="217"/>
      <c r="T214" s="218"/>
      <c r="AT214" s="219" t="s">
        <v>356</v>
      </c>
      <c r="AU214" s="219" t="s">
        <v>77</v>
      </c>
      <c r="AV214" s="13" t="s">
        <v>77</v>
      </c>
      <c r="AW214" s="13" t="s">
        <v>33</v>
      </c>
      <c r="AX214" s="13" t="s">
        <v>70</v>
      </c>
      <c r="AY214" s="219" t="s">
        <v>287</v>
      </c>
    </row>
    <row r="215" spans="2:65" s="13" customFormat="1" ht="11" x14ac:dyDescent="0.15">
      <c r="B215" s="210"/>
      <c r="C215" s="211"/>
      <c r="D215" s="187" t="s">
        <v>356</v>
      </c>
      <c r="E215" s="212" t="s">
        <v>1</v>
      </c>
      <c r="F215" s="213" t="s">
        <v>1366</v>
      </c>
      <c r="G215" s="211"/>
      <c r="H215" s="212" t="s">
        <v>1</v>
      </c>
      <c r="I215" s="214"/>
      <c r="J215" s="211"/>
      <c r="K215" s="211"/>
      <c r="L215" s="215"/>
      <c r="M215" s="216"/>
      <c r="N215" s="217"/>
      <c r="O215" s="217"/>
      <c r="P215" s="217"/>
      <c r="Q215" s="217"/>
      <c r="R215" s="217"/>
      <c r="S215" s="217"/>
      <c r="T215" s="218"/>
      <c r="AT215" s="219" t="s">
        <v>356</v>
      </c>
      <c r="AU215" s="219" t="s">
        <v>77</v>
      </c>
      <c r="AV215" s="13" t="s">
        <v>77</v>
      </c>
      <c r="AW215" s="13" t="s">
        <v>33</v>
      </c>
      <c r="AX215" s="13" t="s">
        <v>70</v>
      </c>
      <c r="AY215" s="219" t="s">
        <v>287</v>
      </c>
    </row>
    <row r="216" spans="2:65" s="13" customFormat="1" ht="11" x14ac:dyDescent="0.15">
      <c r="B216" s="210"/>
      <c r="C216" s="211"/>
      <c r="D216" s="187" t="s">
        <v>356</v>
      </c>
      <c r="E216" s="212" t="s">
        <v>1</v>
      </c>
      <c r="F216" s="213" t="s">
        <v>1367</v>
      </c>
      <c r="G216" s="211"/>
      <c r="H216" s="212" t="s">
        <v>1</v>
      </c>
      <c r="I216" s="214"/>
      <c r="J216" s="211"/>
      <c r="K216" s="211"/>
      <c r="L216" s="215"/>
      <c r="M216" s="216"/>
      <c r="N216" s="217"/>
      <c r="O216" s="217"/>
      <c r="P216" s="217"/>
      <c r="Q216" s="217"/>
      <c r="R216" s="217"/>
      <c r="S216" s="217"/>
      <c r="T216" s="218"/>
      <c r="AT216" s="219" t="s">
        <v>356</v>
      </c>
      <c r="AU216" s="219" t="s">
        <v>77</v>
      </c>
      <c r="AV216" s="13" t="s">
        <v>77</v>
      </c>
      <c r="AW216" s="13" t="s">
        <v>33</v>
      </c>
      <c r="AX216" s="13" t="s">
        <v>70</v>
      </c>
      <c r="AY216" s="219" t="s">
        <v>287</v>
      </c>
    </row>
    <row r="217" spans="2:65" s="13" customFormat="1" ht="11" x14ac:dyDescent="0.15">
      <c r="B217" s="210"/>
      <c r="C217" s="211"/>
      <c r="D217" s="187" t="s">
        <v>356</v>
      </c>
      <c r="E217" s="212" t="s">
        <v>1</v>
      </c>
      <c r="F217" s="213" t="s">
        <v>393</v>
      </c>
      <c r="G217" s="211"/>
      <c r="H217" s="212" t="s">
        <v>1</v>
      </c>
      <c r="I217" s="214"/>
      <c r="J217" s="211"/>
      <c r="K217" s="211"/>
      <c r="L217" s="215"/>
      <c r="M217" s="216"/>
      <c r="N217" s="217"/>
      <c r="O217" s="217"/>
      <c r="P217" s="217"/>
      <c r="Q217" s="217"/>
      <c r="R217" s="217"/>
      <c r="S217" s="217"/>
      <c r="T217" s="218"/>
      <c r="AT217" s="219" t="s">
        <v>356</v>
      </c>
      <c r="AU217" s="219" t="s">
        <v>77</v>
      </c>
      <c r="AV217" s="13" t="s">
        <v>77</v>
      </c>
      <c r="AW217" s="13" t="s">
        <v>33</v>
      </c>
      <c r="AX217" s="13" t="s">
        <v>70</v>
      </c>
      <c r="AY217" s="219" t="s">
        <v>287</v>
      </c>
    </row>
    <row r="218" spans="2:65" s="11" customFormat="1" ht="11" x14ac:dyDescent="0.15">
      <c r="B218" s="185"/>
      <c r="C218" s="186"/>
      <c r="D218" s="187" t="s">
        <v>356</v>
      </c>
      <c r="E218" s="188" t="s">
        <v>1</v>
      </c>
      <c r="F218" s="189" t="s">
        <v>1368</v>
      </c>
      <c r="G218" s="186"/>
      <c r="H218" s="190">
        <v>1.2</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65" s="12" customFormat="1" ht="11" x14ac:dyDescent="0.15">
      <c r="B219" s="197"/>
      <c r="C219" s="198"/>
      <c r="D219" s="187" t="s">
        <v>356</v>
      </c>
      <c r="E219" s="199" t="s">
        <v>1</v>
      </c>
      <c r="F219" s="200" t="s">
        <v>359</v>
      </c>
      <c r="G219" s="198"/>
      <c r="H219" s="201">
        <v>1.2</v>
      </c>
      <c r="I219" s="202"/>
      <c r="J219" s="198"/>
      <c r="K219" s="198"/>
      <c r="L219" s="203"/>
      <c r="M219" s="204"/>
      <c r="N219" s="205"/>
      <c r="O219" s="205"/>
      <c r="P219" s="205"/>
      <c r="Q219" s="205"/>
      <c r="R219" s="205"/>
      <c r="S219" s="205"/>
      <c r="T219" s="206"/>
      <c r="AT219" s="207" t="s">
        <v>356</v>
      </c>
      <c r="AU219" s="207" t="s">
        <v>77</v>
      </c>
      <c r="AV219" s="12" t="s">
        <v>99</v>
      </c>
      <c r="AW219" s="12" t="s">
        <v>33</v>
      </c>
      <c r="AX219" s="12" t="s">
        <v>77</v>
      </c>
      <c r="AY219" s="207" t="s">
        <v>287</v>
      </c>
    </row>
    <row r="220" spans="2:65" s="1" customFormat="1" ht="16.5" customHeight="1" x14ac:dyDescent="0.15">
      <c r="B220" s="33"/>
      <c r="C220" s="174" t="s">
        <v>514</v>
      </c>
      <c r="D220" s="174" t="s">
        <v>288</v>
      </c>
      <c r="E220" s="175" t="s">
        <v>678</v>
      </c>
      <c r="F220" s="176" t="s">
        <v>679</v>
      </c>
      <c r="G220" s="177" t="s">
        <v>291</v>
      </c>
      <c r="H220" s="178">
        <v>24.82</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517</v>
      </c>
    </row>
    <row r="221" spans="2:65" s="11" customFormat="1" ht="11" x14ac:dyDescent="0.15">
      <c r="B221" s="185"/>
      <c r="C221" s="186"/>
      <c r="D221" s="187" t="s">
        <v>356</v>
      </c>
      <c r="E221" s="188" t="s">
        <v>1</v>
      </c>
      <c r="F221" s="189" t="s">
        <v>1369</v>
      </c>
      <c r="G221" s="186"/>
      <c r="H221" s="190">
        <v>24.82</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24.82</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382</v>
      </c>
      <c r="D223" s="174" t="s">
        <v>288</v>
      </c>
      <c r="E223" s="175" t="s">
        <v>683</v>
      </c>
      <c r="F223" s="176" t="s">
        <v>684</v>
      </c>
      <c r="G223" s="177" t="s">
        <v>291</v>
      </c>
      <c r="H223" s="178">
        <v>24.82</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521</v>
      </c>
    </row>
    <row r="224" spans="2:65" s="1" customFormat="1" ht="16.5" customHeight="1" x14ac:dyDescent="0.15">
      <c r="B224" s="33"/>
      <c r="C224" s="174" t="s">
        <v>523</v>
      </c>
      <c r="D224" s="174" t="s">
        <v>288</v>
      </c>
      <c r="E224" s="175" t="s">
        <v>1370</v>
      </c>
      <c r="F224" s="176" t="s">
        <v>1371</v>
      </c>
      <c r="G224" s="177" t="s">
        <v>308</v>
      </c>
      <c r="H224" s="178">
        <v>76.28</v>
      </c>
      <c r="I224" s="179"/>
      <c r="J224" s="178">
        <f>ROUND(I224*H224,2)</f>
        <v>0</v>
      </c>
      <c r="K224" s="176" t="s">
        <v>1</v>
      </c>
      <c r="L224" s="37"/>
      <c r="M224" s="180" t="s">
        <v>1</v>
      </c>
      <c r="N224" s="181" t="s">
        <v>41</v>
      </c>
      <c r="O224" s="59"/>
      <c r="P224" s="182">
        <f>O224*H224</f>
        <v>0</v>
      </c>
      <c r="Q224" s="182">
        <v>0</v>
      </c>
      <c r="R224" s="182">
        <f>Q224*H224</f>
        <v>0</v>
      </c>
      <c r="S224" s="182">
        <v>0</v>
      </c>
      <c r="T224" s="183">
        <f>S224*H224</f>
        <v>0</v>
      </c>
      <c r="AR224" s="16" t="s">
        <v>99</v>
      </c>
      <c r="AT224" s="16" t="s">
        <v>288</v>
      </c>
      <c r="AU224" s="16" t="s">
        <v>77</v>
      </c>
      <c r="AY224" s="16" t="s">
        <v>287</v>
      </c>
      <c r="BE224" s="184">
        <f>IF(N224="základní",J224,0)</f>
        <v>0</v>
      </c>
      <c r="BF224" s="184">
        <f>IF(N224="snížená",J224,0)</f>
        <v>0</v>
      </c>
      <c r="BG224" s="184">
        <f>IF(N224="zákl. přenesená",J224,0)</f>
        <v>0</v>
      </c>
      <c r="BH224" s="184">
        <f>IF(N224="sníž. přenesená",J224,0)</f>
        <v>0</v>
      </c>
      <c r="BI224" s="184">
        <f>IF(N224="nulová",J224,0)</f>
        <v>0</v>
      </c>
      <c r="BJ224" s="16" t="s">
        <v>77</v>
      </c>
      <c r="BK224" s="184">
        <f>ROUND(I224*H224,2)</f>
        <v>0</v>
      </c>
      <c r="BL224" s="16" t="s">
        <v>99</v>
      </c>
      <c r="BM224" s="16" t="s">
        <v>526</v>
      </c>
    </row>
    <row r="225" spans="2:65" s="11" customFormat="1" ht="11" x14ac:dyDescent="0.15">
      <c r="B225" s="185"/>
      <c r="C225" s="186"/>
      <c r="D225" s="187" t="s">
        <v>356</v>
      </c>
      <c r="E225" s="188" t="s">
        <v>1</v>
      </c>
      <c r="F225" s="189" t="s">
        <v>1372</v>
      </c>
      <c r="G225" s="186"/>
      <c r="H225" s="190">
        <v>67.67</v>
      </c>
      <c r="I225" s="191"/>
      <c r="J225" s="186"/>
      <c r="K225" s="186"/>
      <c r="L225" s="192"/>
      <c r="M225" s="193"/>
      <c r="N225" s="194"/>
      <c r="O225" s="194"/>
      <c r="P225" s="194"/>
      <c r="Q225" s="194"/>
      <c r="R225" s="194"/>
      <c r="S225" s="194"/>
      <c r="T225" s="195"/>
      <c r="AT225" s="196" t="s">
        <v>356</v>
      </c>
      <c r="AU225" s="196" t="s">
        <v>77</v>
      </c>
      <c r="AV225" s="11" t="s">
        <v>79</v>
      </c>
      <c r="AW225" s="11" t="s">
        <v>33</v>
      </c>
      <c r="AX225" s="11" t="s">
        <v>70</v>
      </c>
      <c r="AY225" s="196" t="s">
        <v>287</v>
      </c>
    </row>
    <row r="226" spans="2:65" s="11" customFormat="1" ht="11" x14ac:dyDescent="0.15">
      <c r="B226" s="185"/>
      <c r="C226" s="186"/>
      <c r="D226" s="187" t="s">
        <v>356</v>
      </c>
      <c r="E226" s="188" t="s">
        <v>1</v>
      </c>
      <c r="F226" s="189" t="s">
        <v>1373</v>
      </c>
      <c r="G226" s="186"/>
      <c r="H226" s="190">
        <v>8.01</v>
      </c>
      <c r="I226" s="191"/>
      <c r="J226" s="186"/>
      <c r="K226" s="186"/>
      <c r="L226" s="192"/>
      <c r="M226" s="193"/>
      <c r="N226" s="194"/>
      <c r="O226" s="194"/>
      <c r="P226" s="194"/>
      <c r="Q226" s="194"/>
      <c r="R226" s="194"/>
      <c r="S226" s="194"/>
      <c r="T226" s="195"/>
      <c r="AT226" s="196" t="s">
        <v>356</v>
      </c>
      <c r="AU226" s="196" t="s">
        <v>77</v>
      </c>
      <c r="AV226" s="11" t="s">
        <v>79</v>
      </c>
      <c r="AW226" s="11" t="s">
        <v>33</v>
      </c>
      <c r="AX226" s="11" t="s">
        <v>70</v>
      </c>
      <c r="AY226" s="196" t="s">
        <v>287</v>
      </c>
    </row>
    <row r="227" spans="2:65" s="11" customFormat="1" ht="11" x14ac:dyDescent="0.15">
      <c r="B227" s="185"/>
      <c r="C227" s="186"/>
      <c r="D227" s="187" t="s">
        <v>356</v>
      </c>
      <c r="E227" s="188" t="s">
        <v>1</v>
      </c>
      <c r="F227" s="189" t="s">
        <v>1374</v>
      </c>
      <c r="G227" s="186"/>
      <c r="H227" s="190">
        <v>0.6</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76.28</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389</v>
      </c>
      <c r="D229" s="174" t="s">
        <v>288</v>
      </c>
      <c r="E229" s="175" t="s">
        <v>1375</v>
      </c>
      <c r="F229" s="176" t="s">
        <v>1376</v>
      </c>
      <c r="G229" s="177" t="s">
        <v>291</v>
      </c>
      <c r="H229" s="178">
        <v>193.68</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530</v>
      </c>
    </row>
    <row r="230" spans="2:65" s="11" customFormat="1" ht="11" x14ac:dyDescent="0.15">
      <c r="B230" s="185"/>
      <c r="C230" s="186"/>
      <c r="D230" s="187" t="s">
        <v>356</v>
      </c>
      <c r="E230" s="188" t="s">
        <v>1</v>
      </c>
      <c r="F230" s="189" t="s">
        <v>1377</v>
      </c>
      <c r="G230" s="186"/>
      <c r="H230" s="190">
        <v>173.91</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1" customFormat="1" ht="11" x14ac:dyDescent="0.15">
      <c r="B231" s="185"/>
      <c r="C231" s="186"/>
      <c r="D231" s="187" t="s">
        <v>356</v>
      </c>
      <c r="E231" s="188" t="s">
        <v>1</v>
      </c>
      <c r="F231" s="189" t="s">
        <v>1378</v>
      </c>
      <c r="G231" s="186"/>
      <c r="H231" s="190">
        <v>16.77</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65" s="11" customFormat="1" ht="11" x14ac:dyDescent="0.15">
      <c r="B232" s="185"/>
      <c r="C232" s="186"/>
      <c r="D232" s="187" t="s">
        <v>356</v>
      </c>
      <c r="E232" s="188" t="s">
        <v>1</v>
      </c>
      <c r="F232" s="189" t="s">
        <v>1379</v>
      </c>
      <c r="G232" s="186"/>
      <c r="H232" s="190">
        <v>3</v>
      </c>
      <c r="I232" s="191"/>
      <c r="J232" s="186"/>
      <c r="K232" s="186"/>
      <c r="L232" s="192"/>
      <c r="M232" s="193"/>
      <c r="N232" s="194"/>
      <c r="O232" s="194"/>
      <c r="P232" s="194"/>
      <c r="Q232" s="194"/>
      <c r="R232" s="194"/>
      <c r="S232" s="194"/>
      <c r="T232" s="195"/>
      <c r="AT232" s="196" t="s">
        <v>356</v>
      </c>
      <c r="AU232" s="196" t="s">
        <v>77</v>
      </c>
      <c r="AV232" s="11" t="s">
        <v>79</v>
      </c>
      <c r="AW232" s="11" t="s">
        <v>33</v>
      </c>
      <c r="AX232" s="11" t="s">
        <v>70</v>
      </c>
      <c r="AY232" s="196" t="s">
        <v>287</v>
      </c>
    </row>
    <row r="233" spans="2:65" s="12" customFormat="1" ht="11" x14ac:dyDescent="0.15">
      <c r="B233" s="197"/>
      <c r="C233" s="198"/>
      <c r="D233" s="187" t="s">
        <v>356</v>
      </c>
      <c r="E233" s="199" t="s">
        <v>1</v>
      </c>
      <c r="F233" s="200" t="s">
        <v>359</v>
      </c>
      <c r="G233" s="198"/>
      <c r="H233" s="201">
        <v>193.68</v>
      </c>
      <c r="I233" s="202"/>
      <c r="J233" s="198"/>
      <c r="K233" s="198"/>
      <c r="L233" s="203"/>
      <c r="M233" s="204"/>
      <c r="N233" s="205"/>
      <c r="O233" s="205"/>
      <c r="P233" s="205"/>
      <c r="Q233" s="205"/>
      <c r="R233" s="205"/>
      <c r="S233" s="205"/>
      <c r="T233" s="206"/>
      <c r="AT233" s="207" t="s">
        <v>356</v>
      </c>
      <c r="AU233" s="207" t="s">
        <v>77</v>
      </c>
      <c r="AV233" s="12" t="s">
        <v>99</v>
      </c>
      <c r="AW233" s="12" t="s">
        <v>33</v>
      </c>
      <c r="AX233" s="12" t="s">
        <v>77</v>
      </c>
      <c r="AY233" s="207" t="s">
        <v>287</v>
      </c>
    </row>
    <row r="234" spans="2:65" s="1" customFormat="1" ht="16.5" customHeight="1" x14ac:dyDescent="0.15">
      <c r="B234" s="33"/>
      <c r="C234" s="174" t="s">
        <v>534</v>
      </c>
      <c r="D234" s="174" t="s">
        <v>288</v>
      </c>
      <c r="E234" s="175" t="s">
        <v>1380</v>
      </c>
      <c r="F234" s="176" t="s">
        <v>1381</v>
      </c>
      <c r="G234" s="177" t="s">
        <v>308</v>
      </c>
      <c r="H234" s="178">
        <v>8.02</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537</v>
      </c>
    </row>
    <row r="235" spans="2:65" s="11" customFormat="1" ht="11" x14ac:dyDescent="0.15">
      <c r="B235" s="185"/>
      <c r="C235" s="186"/>
      <c r="D235" s="187" t="s">
        <v>356</v>
      </c>
      <c r="E235" s="188" t="s">
        <v>1</v>
      </c>
      <c r="F235" s="189" t="s">
        <v>1382</v>
      </c>
      <c r="G235" s="186"/>
      <c r="H235" s="190">
        <v>6.73</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65" s="11" customFormat="1" ht="11" x14ac:dyDescent="0.15">
      <c r="B236" s="185"/>
      <c r="C236" s="186"/>
      <c r="D236" s="187" t="s">
        <v>356</v>
      </c>
      <c r="E236" s="188" t="s">
        <v>1</v>
      </c>
      <c r="F236" s="189" t="s">
        <v>1383</v>
      </c>
      <c r="G236" s="186"/>
      <c r="H236" s="190">
        <v>1.29</v>
      </c>
      <c r="I236" s="191"/>
      <c r="J236" s="186"/>
      <c r="K236" s="186"/>
      <c r="L236" s="192"/>
      <c r="M236" s="193"/>
      <c r="N236" s="194"/>
      <c r="O236" s="194"/>
      <c r="P236" s="194"/>
      <c r="Q236" s="194"/>
      <c r="R236" s="194"/>
      <c r="S236" s="194"/>
      <c r="T236" s="195"/>
      <c r="AT236" s="196" t="s">
        <v>356</v>
      </c>
      <c r="AU236" s="196" t="s">
        <v>77</v>
      </c>
      <c r="AV236" s="11" t="s">
        <v>79</v>
      </c>
      <c r="AW236" s="11" t="s">
        <v>33</v>
      </c>
      <c r="AX236" s="11" t="s">
        <v>70</v>
      </c>
      <c r="AY236" s="196" t="s">
        <v>287</v>
      </c>
    </row>
    <row r="237" spans="2:65" s="12" customFormat="1" ht="11" x14ac:dyDescent="0.15">
      <c r="B237" s="197"/>
      <c r="C237" s="198"/>
      <c r="D237" s="187" t="s">
        <v>356</v>
      </c>
      <c r="E237" s="199" t="s">
        <v>1</v>
      </c>
      <c r="F237" s="200" t="s">
        <v>359</v>
      </c>
      <c r="G237" s="198"/>
      <c r="H237" s="201">
        <v>8.02</v>
      </c>
      <c r="I237" s="202"/>
      <c r="J237" s="198"/>
      <c r="K237" s="198"/>
      <c r="L237" s="203"/>
      <c r="M237" s="204"/>
      <c r="N237" s="205"/>
      <c r="O237" s="205"/>
      <c r="P237" s="205"/>
      <c r="Q237" s="205"/>
      <c r="R237" s="205"/>
      <c r="S237" s="205"/>
      <c r="T237" s="206"/>
      <c r="AT237" s="207" t="s">
        <v>356</v>
      </c>
      <c r="AU237" s="207" t="s">
        <v>77</v>
      </c>
      <c r="AV237" s="12" t="s">
        <v>99</v>
      </c>
      <c r="AW237" s="12" t="s">
        <v>33</v>
      </c>
      <c r="AX237" s="12" t="s">
        <v>77</v>
      </c>
      <c r="AY237" s="207" t="s">
        <v>287</v>
      </c>
    </row>
    <row r="238" spans="2:65" s="10" customFormat="1" ht="26" customHeight="1" x14ac:dyDescent="0.2">
      <c r="B238" s="160"/>
      <c r="C238" s="161"/>
      <c r="D238" s="162" t="s">
        <v>69</v>
      </c>
      <c r="E238" s="163" t="s">
        <v>599</v>
      </c>
      <c r="F238" s="163" t="s">
        <v>777</v>
      </c>
      <c r="G238" s="161"/>
      <c r="H238" s="161"/>
      <c r="I238" s="164"/>
      <c r="J238" s="165">
        <f>BK238</f>
        <v>0</v>
      </c>
      <c r="K238" s="161"/>
      <c r="L238" s="166"/>
      <c r="M238" s="167"/>
      <c r="N238" s="168"/>
      <c r="O238" s="168"/>
      <c r="P238" s="169">
        <f>SUM(P239:P280)</f>
        <v>0</v>
      </c>
      <c r="Q238" s="168"/>
      <c r="R238" s="169">
        <f>SUM(R239:R280)</f>
        <v>0</v>
      </c>
      <c r="S238" s="168"/>
      <c r="T238" s="170">
        <f>SUM(T239:T280)</f>
        <v>0</v>
      </c>
      <c r="AR238" s="171" t="s">
        <v>77</v>
      </c>
      <c r="AT238" s="172" t="s">
        <v>69</v>
      </c>
      <c r="AU238" s="172" t="s">
        <v>70</v>
      </c>
      <c r="AY238" s="171" t="s">
        <v>287</v>
      </c>
      <c r="BK238" s="173">
        <f>SUM(BK239:BK280)</f>
        <v>0</v>
      </c>
    </row>
    <row r="239" spans="2:65" s="1" customFormat="1" ht="16.5" customHeight="1" x14ac:dyDescent="0.15">
      <c r="B239" s="33"/>
      <c r="C239" s="174" t="s">
        <v>397</v>
      </c>
      <c r="D239" s="174" t="s">
        <v>288</v>
      </c>
      <c r="E239" s="175" t="s">
        <v>779</v>
      </c>
      <c r="F239" s="176" t="s">
        <v>780</v>
      </c>
      <c r="G239" s="177" t="s">
        <v>308</v>
      </c>
      <c r="H239" s="178">
        <v>8.99</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544</v>
      </c>
    </row>
    <row r="240" spans="2:65" s="1" customFormat="1" ht="30" x14ac:dyDescent="0.15">
      <c r="B240" s="33"/>
      <c r="C240" s="34"/>
      <c r="D240" s="187" t="s">
        <v>383</v>
      </c>
      <c r="E240" s="34"/>
      <c r="F240" s="208" t="s">
        <v>782</v>
      </c>
      <c r="G240" s="34"/>
      <c r="H240" s="34"/>
      <c r="I240" s="111"/>
      <c r="J240" s="34"/>
      <c r="K240" s="34"/>
      <c r="L240" s="37"/>
      <c r="M240" s="209"/>
      <c r="N240" s="59"/>
      <c r="O240" s="59"/>
      <c r="P240" s="59"/>
      <c r="Q240" s="59"/>
      <c r="R240" s="59"/>
      <c r="S240" s="59"/>
      <c r="T240" s="60"/>
      <c r="AT240" s="16" t="s">
        <v>383</v>
      </c>
      <c r="AU240" s="16" t="s">
        <v>77</v>
      </c>
    </row>
    <row r="241" spans="2:65" s="11" customFormat="1" ht="11" x14ac:dyDescent="0.15">
      <c r="B241" s="185"/>
      <c r="C241" s="186"/>
      <c r="D241" s="187" t="s">
        <v>356</v>
      </c>
      <c r="E241" s="188" t="s">
        <v>1</v>
      </c>
      <c r="F241" s="189" t="s">
        <v>1384</v>
      </c>
      <c r="G241" s="186"/>
      <c r="H241" s="190">
        <v>8.99</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2" customFormat="1" ht="11" x14ac:dyDescent="0.15">
      <c r="B242" s="197"/>
      <c r="C242" s="198"/>
      <c r="D242" s="187" t="s">
        <v>356</v>
      </c>
      <c r="E242" s="199" t="s">
        <v>1</v>
      </c>
      <c r="F242" s="200" t="s">
        <v>359</v>
      </c>
      <c r="G242" s="198"/>
      <c r="H242" s="201">
        <v>8.99</v>
      </c>
      <c r="I242" s="202"/>
      <c r="J242" s="198"/>
      <c r="K242" s="198"/>
      <c r="L242" s="203"/>
      <c r="M242" s="204"/>
      <c r="N242" s="205"/>
      <c r="O242" s="205"/>
      <c r="P242" s="205"/>
      <c r="Q242" s="205"/>
      <c r="R242" s="205"/>
      <c r="S242" s="205"/>
      <c r="T242" s="206"/>
      <c r="AT242" s="207" t="s">
        <v>356</v>
      </c>
      <c r="AU242" s="207" t="s">
        <v>77</v>
      </c>
      <c r="AV242" s="12" t="s">
        <v>99</v>
      </c>
      <c r="AW242" s="12" t="s">
        <v>33</v>
      </c>
      <c r="AX242" s="12" t="s">
        <v>77</v>
      </c>
      <c r="AY242" s="207" t="s">
        <v>287</v>
      </c>
    </row>
    <row r="243" spans="2:65" s="1" customFormat="1" ht="16.5" customHeight="1" x14ac:dyDescent="0.15">
      <c r="B243" s="33"/>
      <c r="C243" s="174" t="s">
        <v>548</v>
      </c>
      <c r="D243" s="174" t="s">
        <v>288</v>
      </c>
      <c r="E243" s="175" t="s">
        <v>803</v>
      </c>
      <c r="F243" s="176" t="s">
        <v>804</v>
      </c>
      <c r="G243" s="177" t="s">
        <v>308</v>
      </c>
      <c r="H243" s="178">
        <v>34.369999999999997</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551</v>
      </c>
    </row>
    <row r="244" spans="2:65" s="11" customFormat="1" ht="11" x14ac:dyDescent="0.15">
      <c r="B244" s="185"/>
      <c r="C244" s="186"/>
      <c r="D244" s="187" t="s">
        <v>356</v>
      </c>
      <c r="E244" s="188" t="s">
        <v>1</v>
      </c>
      <c r="F244" s="189" t="s">
        <v>1385</v>
      </c>
      <c r="G244" s="186"/>
      <c r="H244" s="190">
        <v>34.369999999999997</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34.369999999999997</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404</v>
      </c>
      <c r="D246" s="174" t="s">
        <v>288</v>
      </c>
      <c r="E246" s="175" t="s">
        <v>808</v>
      </c>
      <c r="F246" s="176" t="s">
        <v>809</v>
      </c>
      <c r="G246" s="177" t="s">
        <v>308</v>
      </c>
      <c r="H246" s="178">
        <v>8.6</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556</v>
      </c>
    </row>
    <row r="247" spans="2:65" s="11" customFormat="1" ht="11" x14ac:dyDescent="0.15">
      <c r="B247" s="185"/>
      <c r="C247" s="186"/>
      <c r="D247" s="187" t="s">
        <v>356</v>
      </c>
      <c r="E247" s="188" t="s">
        <v>1</v>
      </c>
      <c r="F247" s="189" t="s">
        <v>1386</v>
      </c>
      <c r="G247" s="186"/>
      <c r="H247" s="190">
        <v>8.6</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2" customFormat="1" ht="11" x14ac:dyDescent="0.15">
      <c r="B248" s="197"/>
      <c r="C248" s="198"/>
      <c r="D248" s="187" t="s">
        <v>356</v>
      </c>
      <c r="E248" s="199" t="s">
        <v>1</v>
      </c>
      <c r="F248" s="200" t="s">
        <v>359</v>
      </c>
      <c r="G248" s="198"/>
      <c r="H248" s="201">
        <v>8.6</v>
      </c>
      <c r="I248" s="202"/>
      <c r="J248" s="198"/>
      <c r="K248" s="198"/>
      <c r="L248" s="203"/>
      <c r="M248" s="204"/>
      <c r="N248" s="205"/>
      <c r="O248" s="205"/>
      <c r="P248" s="205"/>
      <c r="Q248" s="205"/>
      <c r="R248" s="205"/>
      <c r="S248" s="205"/>
      <c r="T248" s="206"/>
      <c r="AT248" s="207" t="s">
        <v>356</v>
      </c>
      <c r="AU248" s="207" t="s">
        <v>77</v>
      </c>
      <c r="AV248" s="12" t="s">
        <v>99</v>
      </c>
      <c r="AW248" s="12" t="s">
        <v>33</v>
      </c>
      <c r="AX248" s="12" t="s">
        <v>77</v>
      </c>
      <c r="AY248" s="207" t="s">
        <v>287</v>
      </c>
    </row>
    <row r="249" spans="2:65" s="1" customFormat="1" ht="16.5" customHeight="1" x14ac:dyDescent="0.15">
      <c r="B249" s="33"/>
      <c r="C249" s="174" t="s">
        <v>557</v>
      </c>
      <c r="D249" s="174" t="s">
        <v>288</v>
      </c>
      <c r="E249" s="175" t="s">
        <v>812</v>
      </c>
      <c r="F249" s="176" t="s">
        <v>813</v>
      </c>
      <c r="G249" s="177" t="s">
        <v>308</v>
      </c>
      <c r="H249" s="178">
        <v>37.82</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560</v>
      </c>
    </row>
    <row r="250" spans="2:65" s="11" customFormat="1" ht="11" x14ac:dyDescent="0.15">
      <c r="B250" s="185"/>
      <c r="C250" s="186"/>
      <c r="D250" s="187" t="s">
        <v>356</v>
      </c>
      <c r="E250" s="188" t="s">
        <v>1</v>
      </c>
      <c r="F250" s="189" t="s">
        <v>1385</v>
      </c>
      <c r="G250" s="186"/>
      <c r="H250" s="190">
        <v>34.369999999999997</v>
      </c>
      <c r="I250" s="191"/>
      <c r="J250" s="186"/>
      <c r="K250" s="186"/>
      <c r="L250" s="192"/>
      <c r="M250" s="193"/>
      <c r="N250" s="194"/>
      <c r="O250" s="194"/>
      <c r="P250" s="194"/>
      <c r="Q250" s="194"/>
      <c r="R250" s="194"/>
      <c r="S250" s="194"/>
      <c r="T250" s="195"/>
      <c r="AT250" s="196" t="s">
        <v>356</v>
      </c>
      <c r="AU250" s="196" t="s">
        <v>77</v>
      </c>
      <c r="AV250" s="11" t="s">
        <v>79</v>
      </c>
      <c r="AW250" s="11" t="s">
        <v>33</v>
      </c>
      <c r="AX250" s="11" t="s">
        <v>70</v>
      </c>
      <c r="AY250" s="196" t="s">
        <v>287</v>
      </c>
    </row>
    <row r="251" spans="2:65" s="11" customFormat="1" ht="11" x14ac:dyDescent="0.15">
      <c r="B251" s="185"/>
      <c r="C251" s="186"/>
      <c r="D251" s="187" t="s">
        <v>356</v>
      </c>
      <c r="E251" s="188" t="s">
        <v>1</v>
      </c>
      <c r="F251" s="189" t="s">
        <v>1387</v>
      </c>
      <c r="G251" s="186"/>
      <c r="H251" s="190">
        <v>3.45</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37.82</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408</v>
      </c>
      <c r="D253" s="174" t="s">
        <v>288</v>
      </c>
      <c r="E253" s="175" t="s">
        <v>818</v>
      </c>
      <c r="F253" s="176" t="s">
        <v>819</v>
      </c>
      <c r="G253" s="177" t="s">
        <v>308</v>
      </c>
      <c r="H253" s="178">
        <v>2.86</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567</v>
      </c>
    </row>
    <row r="254" spans="2:65" s="11" customFormat="1" ht="11" x14ac:dyDescent="0.15">
      <c r="B254" s="185"/>
      <c r="C254" s="186"/>
      <c r="D254" s="187" t="s">
        <v>356</v>
      </c>
      <c r="E254" s="188" t="s">
        <v>1</v>
      </c>
      <c r="F254" s="189" t="s">
        <v>1388</v>
      </c>
      <c r="G254" s="186"/>
      <c r="H254" s="190">
        <v>2.86</v>
      </c>
      <c r="I254" s="191"/>
      <c r="J254" s="186"/>
      <c r="K254" s="186"/>
      <c r="L254" s="192"/>
      <c r="M254" s="193"/>
      <c r="N254" s="194"/>
      <c r="O254" s="194"/>
      <c r="P254" s="194"/>
      <c r="Q254" s="194"/>
      <c r="R254" s="194"/>
      <c r="S254" s="194"/>
      <c r="T254" s="195"/>
      <c r="AT254" s="196" t="s">
        <v>356</v>
      </c>
      <c r="AU254" s="196" t="s">
        <v>77</v>
      </c>
      <c r="AV254" s="11" t="s">
        <v>79</v>
      </c>
      <c r="AW254" s="11" t="s">
        <v>33</v>
      </c>
      <c r="AX254" s="11" t="s">
        <v>70</v>
      </c>
      <c r="AY254" s="196" t="s">
        <v>287</v>
      </c>
    </row>
    <row r="255" spans="2:65" s="12" customFormat="1" ht="11" x14ac:dyDescent="0.15">
      <c r="B255" s="197"/>
      <c r="C255" s="198"/>
      <c r="D255" s="187" t="s">
        <v>356</v>
      </c>
      <c r="E255" s="199" t="s">
        <v>1</v>
      </c>
      <c r="F255" s="200" t="s">
        <v>359</v>
      </c>
      <c r="G255" s="198"/>
      <c r="H255" s="201">
        <v>2.86</v>
      </c>
      <c r="I255" s="202"/>
      <c r="J255" s="198"/>
      <c r="K255" s="198"/>
      <c r="L255" s="203"/>
      <c r="M255" s="204"/>
      <c r="N255" s="205"/>
      <c r="O255" s="205"/>
      <c r="P255" s="205"/>
      <c r="Q255" s="205"/>
      <c r="R255" s="205"/>
      <c r="S255" s="205"/>
      <c r="T255" s="206"/>
      <c r="AT255" s="207" t="s">
        <v>356</v>
      </c>
      <c r="AU255" s="207" t="s">
        <v>77</v>
      </c>
      <c r="AV255" s="12" t="s">
        <v>99</v>
      </c>
      <c r="AW255" s="12" t="s">
        <v>33</v>
      </c>
      <c r="AX255" s="12" t="s">
        <v>77</v>
      </c>
      <c r="AY255" s="207" t="s">
        <v>287</v>
      </c>
    </row>
    <row r="256" spans="2:65" s="1" customFormat="1" ht="16.5" customHeight="1" x14ac:dyDescent="0.15">
      <c r="B256" s="33"/>
      <c r="C256" s="174" t="s">
        <v>570</v>
      </c>
      <c r="D256" s="174" t="s">
        <v>288</v>
      </c>
      <c r="E256" s="175" t="s">
        <v>1389</v>
      </c>
      <c r="F256" s="176" t="s">
        <v>1390</v>
      </c>
      <c r="G256" s="177" t="s">
        <v>291</v>
      </c>
      <c r="H256" s="178">
        <v>35.76</v>
      </c>
      <c r="I256" s="179"/>
      <c r="J256" s="178">
        <f>ROUND(I256*H256,2)</f>
        <v>0</v>
      </c>
      <c r="K256" s="176" t="s">
        <v>1</v>
      </c>
      <c r="L256" s="37"/>
      <c r="M256" s="180" t="s">
        <v>1</v>
      </c>
      <c r="N256" s="181" t="s">
        <v>41</v>
      </c>
      <c r="O256" s="59"/>
      <c r="P256" s="182">
        <f>O256*H256</f>
        <v>0</v>
      </c>
      <c r="Q256" s="182">
        <v>0</v>
      </c>
      <c r="R256" s="182">
        <f>Q256*H256</f>
        <v>0</v>
      </c>
      <c r="S256" s="182">
        <v>0</v>
      </c>
      <c r="T256" s="183">
        <f>S256*H256</f>
        <v>0</v>
      </c>
      <c r="AR256" s="16" t="s">
        <v>99</v>
      </c>
      <c r="AT256" s="16" t="s">
        <v>288</v>
      </c>
      <c r="AU256" s="16" t="s">
        <v>77</v>
      </c>
      <c r="AY256" s="16" t="s">
        <v>287</v>
      </c>
      <c r="BE256" s="184">
        <f>IF(N256="základní",J256,0)</f>
        <v>0</v>
      </c>
      <c r="BF256" s="184">
        <f>IF(N256="snížená",J256,0)</f>
        <v>0</v>
      </c>
      <c r="BG256" s="184">
        <f>IF(N256="zákl. přenesená",J256,0)</f>
        <v>0</v>
      </c>
      <c r="BH256" s="184">
        <f>IF(N256="sníž. přenesená",J256,0)</f>
        <v>0</v>
      </c>
      <c r="BI256" s="184">
        <f>IF(N256="nulová",J256,0)</f>
        <v>0</v>
      </c>
      <c r="BJ256" s="16" t="s">
        <v>77</v>
      </c>
      <c r="BK256" s="184">
        <f>ROUND(I256*H256,2)</f>
        <v>0</v>
      </c>
      <c r="BL256" s="16" t="s">
        <v>99</v>
      </c>
      <c r="BM256" s="16" t="s">
        <v>573</v>
      </c>
    </row>
    <row r="257" spans="2:65" s="11" customFormat="1" ht="11" x14ac:dyDescent="0.15">
      <c r="B257" s="185"/>
      <c r="C257" s="186"/>
      <c r="D257" s="187" t="s">
        <v>356</v>
      </c>
      <c r="E257" s="188" t="s">
        <v>1</v>
      </c>
      <c r="F257" s="189" t="s">
        <v>1391</v>
      </c>
      <c r="G257" s="186"/>
      <c r="H257" s="190">
        <v>6.82</v>
      </c>
      <c r="I257" s="191"/>
      <c r="J257" s="186"/>
      <c r="K257" s="186"/>
      <c r="L257" s="192"/>
      <c r="M257" s="193"/>
      <c r="N257" s="194"/>
      <c r="O257" s="194"/>
      <c r="P257" s="194"/>
      <c r="Q257" s="194"/>
      <c r="R257" s="194"/>
      <c r="S257" s="194"/>
      <c r="T257" s="195"/>
      <c r="AT257" s="196" t="s">
        <v>356</v>
      </c>
      <c r="AU257" s="196" t="s">
        <v>77</v>
      </c>
      <c r="AV257" s="11" t="s">
        <v>79</v>
      </c>
      <c r="AW257" s="11" t="s">
        <v>33</v>
      </c>
      <c r="AX257" s="11" t="s">
        <v>70</v>
      </c>
      <c r="AY257" s="196" t="s">
        <v>287</v>
      </c>
    </row>
    <row r="258" spans="2:65" s="11" customFormat="1" ht="11" x14ac:dyDescent="0.15">
      <c r="B258" s="185"/>
      <c r="C258" s="186"/>
      <c r="D258" s="187" t="s">
        <v>356</v>
      </c>
      <c r="E258" s="188" t="s">
        <v>1</v>
      </c>
      <c r="F258" s="189" t="s">
        <v>1392</v>
      </c>
      <c r="G258" s="186"/>
      <c r="H258" s="190">
        <v>4.58</v>
      </c>
      <c r="I258" s="191"/>
      <c r="J258" s="186"/>
      <c r="K258" s="186"/>
      <c r="L258" s="192"/>
      <c r="M258" s="193"/>
      <c r="N258" s="194"/>
      <c r="O258" s="194"/>
      <c r="P258" s="194"/>
      <c r="Q258" s="194"/>
      <c r="R258" s="194"/>
      <c r="S258" s="194"/>
      <c r="T258" s="195"/>
      <c r="AT258" s="196" t="s">
        <v>356</v>
      </c>
      <c r="AU258" s="196" t="s">
        <v>77</v>
      </c>
      <c r="AV258" s="11" t="s">
        <v>79</v>
      </c>
      <c r="AW258" s="11" t="s">
        <v>33</v>
      </c>
      <c r="AX258" s="11" t="s">
        <v>70</v>
      </c>
      <c r="AY258" s="196" t="s">
        <v>287</v>
      </c>
    </row>
    <row r="259" spans="2:65" s="11" customFormat="1" ht="11" x14ac:dyDescent="0.15">
      <c r="B259" s="185"/>
      <c r="C259" s="186"/>
      <c r="D259" s="187" t="s">
        <v>356</v>
      </c>
      <c r="E259" s="188" t="s">
        <v>1</v>
      </c>
      <c r="F259" s="189" t="s">
        <v>1393</v>
      </c>
      <c r="G259" s="186"/>
      <c r="H259" s="190">
        <v>10.63</v>
      </c>
      <c r="I259" s="191"/>
      <c r="J259" s="186"/>
      <c r="K259" s="186"/>
      <c r="L259" s="192"/>
      <c r="M259" s="193"/>
      <c r="N259" s="194"/>
      <c r="O259" s="194"/>
      <c r="P259" s="194"/>
      <c r="Q259" s="194"/>
      <c r="R259" s="194"/>
      <c r="S259" s="194"/>
      <c r="T259" s="195"/>
      <c r="AT259" s="196" t="s">
        <v>356</v>
      </c>
      <c r="AU259" s="196" t="s">
        <v>77</v>
      </c>
      <c r="AV259" s="11" t="s">
        <v>79</v>
      </c>
      <c r="AW259" s="11" t="s">
        <v>33</v>
      </c>
      <c r="AX259" s="11" t="s">
        <v>70</v>
      </c>
      <c r="AY259" s="196" t="s">
        <v>287</v>
      </c>
    </row>
    <row r="260" spans="2:65" s="11" customFormat="1" ht="11" x14ac:dyDescent="0.15">
      <c r="B260" s="185"/>
      <c r="C260" s="186"/>
      <c r="D260" s="187" t="s">
        <v>356</v>
      </c>
      <c r="E260" s="188" t="s">
        <v>1</v>
      </c>
      <c r="F260" s="189" t="s">
        <v>1394</v>
      </c>
      <c r="G260" s="186"/>
      <c r="H260" s="190">
        <v>13.73</v>
      </c>
      <c r="I260" s="191"/>
      <c r="J260" s="186"/>
      <c r="K260" s="186"/>
      <c r="L260" s="192"/>
      <c r="M260" s="193"/>
      <c r="N260" s="194"/>
      <c r="O260" s="194"/>
      <c r="P260" s="194"/>
      <c r="Q260" s="194"/>
      <c r="R260" s="194"/>
      <c r="S260" s="194"/>
      <c r="T260" s="195"/>
      <c r="AT260" s="196" t="s">
        <v>356</v>
      </c>
      <c r="AU260" s="196" t="s">
        <v>77</v>
      </c>
      <c r="AV260" s="11" t="s">
        <v>79</v>
      </c>
      <c r="AW260" s="11" t="s">
        <v>33</v>
      </c>
      <c r="AX260" s="11" t="s">
        <v>70</v>
      </c>
      <c r="AY260" s="196" t="s">
        <v>287</v>
      </c>
    </row>
    <row r="261" spans="2:65" s="12" customFormat="1" ht="11" x14ac:dyDescent="0.15">
      <c r="B261" s="197"/>
      <c r="C261" s="198"/>
      <c r="D261" s="187" t="s">
        <v>356</v>
      </c>
      <c r="E261" s="199" t="s">
        <v>1</v>
      </c>
      <c r="F261" s="200" t="s">
        <v>359</v>
      </c>
      <c r="G261" s="198"/>
      <c r="H261" s="201">
        <v>35.76</v>
      </c>
      <c r="I261" s="202"/>
      <c r="J261" s="198"/>
      <c r="K261" s="198"/>
      <c r="L261" s="203"/>
      <c r="M261" s="204"/>
      <c r="N261" s="205"/>
      <c r="O261" s="205"/>
      <c r="P261" s="205"/>
      <c r="Q261" s="205"/>
      <c r="R261" s="205"/>
      <c r="S261" s="205"/>
      <c r="T261" s="206"/>
      <c r="AT261" s="207" t="s">
        <v>356</v>
      </c>
      <c r="AU261" s="207" t="s">
        <v>77</v>
      </c>
      <c r="AV261" s="12" t="s">
        <v>99</v>
      </c>
      <c r="AW261" s="12" t="s">
        <v>33</v>
      </c>
      <c r="AX261" s="12" t="s">
        <v>77</v>
      </c>
      <c r="AY261" s="207" t="s">
        <v>287</v>
      </c>
    </row>
    <row r="262" spans="2:65" s="1" customFormat="1" ht="16.5" customHeight="1" x14ac:dyDescent="0.15">
      <c r="B262" s="33"/>
      <c r="C262" s="174" t="s">
        <v>415</v>
      </c>
      <c r="D262" s="174" t="s">
        <v>288</v>
      </c>
      <c r="E262" s="175" t="s">
        <v>1395</v>
      </c>
      <c r="F262" s="176" t="s">
        <v>1396</v>
      </c>
      <c r="G262" s="177" t="s">
        <v>291</v>
      </c>
      <c r="H262" s="178">
        <v>35.76</v>
      </c>
      <c r="I262" s="179"/>
      <c r="J262" s="178">
        <f>ROUND(I262*H262,2)</f>
        <v>0</v>
      </c>
      <c r="K262" s="176" t="s">
        <v>1</v>
      </c>
      <c r="L262" s="37"/>
      <c r="M262" s="180" t="s">
        <v>1</v>
      </c>
      <c r="N262" s="181" t="s">
        <v>41</v>
      </c>
      <c r="O262" s="59"/>
      <c r="P262" s="182">
        <f>O262*H262</f>
        <v>0</v>
      </c>
      <c r="Q262" s="182">
        <v>0</v>
      </c>
      <c r="R262" s="182">
        <f>Q262*H262</f>
        <v>0</v>
      </c>
      <c r="S262" s="182">
        <v>0</v>
      </c>
      <c r="T262" s="183">
        <f>S262*H262</f>
        <v>0</v>
      </c>
      <c r="AR262" s="16" t="s">
        <v>99</v>
      </c>
      <c r="AT262" s="16" t="s">
        <v>288</v>
      </c>
      <c r="AU262" s="16" t="s">
        <v>77</v>
      </c>
      <c r="AY262" s="16" t="s">
        <v>287</v>
      </c>
      <c r="BE262" s="184">
        <f>IF(N262="základní",J262,0)</f>
        <v>0</v>
      </c>
      <c r="BF262" s="184">
        <f>IF(N262="snížená",J262,0)</f>
        <v>0</v>
      </c>
      <c r="BG262" s="184">
        <f>IF(N262="zákl. přenesená",J262,0)</f>
        <v>0</v>
      </c>
      <c r="BH262" s="184">
        <f>IF(N262="sníž. přenesená",J262,0)</f>
        <v>0</v>
      </c>
      <c r="BI262" s="184">
        <f>IF(N262="nulová",J262,0)</f>
        <v>0</v>
      </c>
      <c r="BJ262" s="16" t="s">
        <v>77</v>
      </c>
      <c r="BK262" s="184">
        <f>ROUND(I262*H262,2)</f>
        <v>0</v>
      </c>
      <c r="BL262" s="16" t="s">
        <v>99</v>
      </c>
      <c r="BM262" s="16" t="s">
        <v>577</v>
      </c>
    </row>
    <row r="263" spans="2:65" s="1" customFormat="1" ht="16.5" customHeight="1" x14ac:dyDescent="0.15">
      <c r="B263" s="33"/>
      <c r="C263" s="174" t="s">
        <v>582</v>
      </c>
      <c r="D263" s="174" t="s">
        <v>288</v>
      </c>
      <c r="E263" s="175" t="s">
        <v>824</v>
      </c>
      <c r="F263" s="176" t="s">
        <v>825</v>
      </c>
      <c r="G263" s="177" t="s">
        <v>388</v>
      </c>
      <c r="H263" s="178">
        <v>1.69</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77</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585</v>
      </c>
    </row>
    <row r="264" spans="2:65" s="11" customFormat="1" ht="11" x14ac:dyDescent="0.15">
      <c r="B264" s="185"/>
      <c r="C264" s="186"/>
      <c r="D264" s="187" t="s">
        <v>356</v>
      </c>
      <c r="E264" s="188" t="s">
        <v>1</v>
      </c>
      <c r="F264" s="189" t="s">
        <v>1397</v>
      </c>
      <c r="G264" s="186"/>
      <c r="H264" s="190">
        <v>1.3</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1" customFormat="1" ht="11" x14ac:dyDescent="0.15">
      <c r="B265" s="185"/>
      <c r="C265" s="186"/>
      <c r="D265" s="187" t="s">
        <v>356</v>
      </c>
      <c r="E265" s="188" t="s">
        <v>1</v>
      </c>
      <c r="F265" s="189" t="s">
        <v>1398</v>
      </c>
      <c r="G265" s="186"/>
      <c r="H265" s="190">
        <v>0.13</v>
      </c>
      <c r="I265" s="191"/>
      <c r="J265" s="186"/>
      <c r="K265" s="186"/>
      <c r="L265" s="192"/>
      <c r="M265" s="193"/>
      <c r="N265" s="194"/>
      <c r="O265" s="194"/>
      <c r="P265" s="194"/>
      <c r="Q265" s="194"/>
      <c r="R265" s="194"/>
      <c r="S265" s="194"/>
      <c r="T265" s="195"/>
      <c r="AT265" s="196" t="s">
        <v>356</v>
      </c>
      <c r="AU265" s="196" t="s">
        <v>77</v>
      </c>
      <c r="AV265" s="11" t="s">
        <v>79</v>
      </c>
      <c r="AW265" s="11" t="s">
        <v>33</v>
      </c>
      <c r="AX265" s="11" t="s">
        <v>70</v>
      </c>
      <c r="AY265" s="196" t="s">
        <v>287</v>
      </c>
    </row>
    <row r="266" spans="2:65" s="11" customFormat="1" ht="11" x14ac:dyDescent="0.15">
      <c r="B266" s="185"/>
      <c r="C266" s="186"/>
      <c r="D266" s="187" t="s">
        <v>356</v>
      </c>
      <c r="E266" s="188" t="s">
        <v>1</v>
      </c>
      <c r="F266" s="189" t="s">
        <v>1399</v>
      </c>
      <c r="G266" s="186"/>
      <c r="H266" s="190">
        <v>0.26</v>
      </c>
      <c r="I266" s="191"/>
      <c r="J266" s="186"/>
      <c r="K266" s="186"/>
      <c r="L266" s="192"/>
      <c r="M266" s="193"/>
      <c r="N266" s="194"/>
      <c r="O266" s="194"/>
      <c r="P266" s="194"/>
      <c r="Q266" s="194"/>
      <c r="R266" s="194"/>
      <c r="S266" s="194"/>
      <c r="T266" s="195"/>
      <c r="AT266" s="196" t="s">
        <v>356</v>
      </c>
      <c r="AU266" s="196" t="s">
        <v>77</v>
      </c>
      <c r="AV266" s="11" t="s">
        <v>79</v>
      </c>
      <c r="AW266" s="11" t="s">
        <v>33</v>
      </c>
      <c r="AX266" s="11" t="s">
        <v>70</v>
      </c>
      <c r="AY266" s="196" t="s">
        <v>287</v>
      </c>
    </row>
    <row r="267" spans="2:65" s="12" customFormat="1" ht="11" x14ac:dyDescent="0.15">
      <c r="B267" s="197"/>
      <c r="C267" s="198"/>
      <c r="D267" s="187" t="s">
        <v>356</v>
      </c>
      <c r="E267" s="199" t="s">
        <v>1</v>
      </c>
      <c r="F267" s="200" t="s">
        <v>359</v>
      </c>
      <c r="G267" s="198"/>
      <c r="H267" s="201">
        <v>1.69</v>
      </c>
      <c r="I267" s="202"/>
      <c r="J267" s="198"/>
      <c r="K267" s="198"/>
      <c r="L267" s="203"/>
      <c r="M267" s="204"/>
      <c r="N267" s="205"/>
      <c r="O267" s="205"/>
      <c r="P267" s="205"/>
      <c r="Q267" s="205"/>
      <c r="R267" s="205"/>
      <c r="S267" s="205"/>
      <c r="T267" s="206"/>
      <c r="AT267" s="207" t="s">
        <v>356</v>
      </c>
      <c r="AU267" s="207" t="s">
        <v>77</v>
      </c>
      <c r="AV267" s="12" t="s">
        <v>99</v>
      </c>
      <c r="AW267" s="12" t="s">
        <v>33</v>
      </c>
      <c r="AX267" s="12" t="s">
        <v>77</v>
      </c>
      <c r="AY267" s="207" t="s">
        <v>287</v>
      </c>
    </row>
    <row r="268" spans="2:65" s="1" customFormat="1" ht="16.5" customHeight="1" x14ac:dyDescent="0.15">
      <c r="B268" s="33"/>
      <c r="C268" s="174" t="s">
        <v>419</v>
      </c>
      <c r="D268" s="174" t="s">
        <v>288</v>
      </c>
      <c r="E268" s="175" t="s">
        <v>1400</v>
      </c>
      <c r="F268" s="176" t="s">
        <v>1401</v>
      </c>
      <c r="G268" s="177" t="s">
        <v>308</v>
      </c>
      <c r="H268" s="178">
        <v>9.25</v>
      </c>
      <c r="I268" s="179"/>
      <c r="J268" s="178">
        <f>ROUND(I268*H268,2)</f>
        <v>0</v>
      </c>
      <c r="K268" s="176" t="s">
        <v>1</v>
      </c>
      <c r="L268" s="37"/>
      <c r="M268" s="180" t="s">
        <v>1</v>
      </c>
      <c r="N268" s="181" t="s">
        <v>41</v>
      </c>
      <c r="O268" s="59"/>
      <c r="P268" s="182">
        <f>O268*H268</f>
        <v>0</v>
      </c>
      <c r="Q268" s="182">
        <v>0</v>
      </c>
      <c r="R268" s="182">
        <f>Q268*H268</f>
        <v>0</v>
      </c>
      <c r="S268" s="182">
        <v>0</v>
      </c>
      <c r="T268" s="183">
        <f>S268*H268</f>
        <v>0</v>
      </c>
      <c r="AR268" s="16" t="s">
        <v>99</v>
      </c>
      <c r="AT268" s="16" t="s">
        <v>288</v>
      </c>
      <c r="AU268" s="16" t="s">
        <v>77</v>
      </c>
      <c r="AY268" s="16" t="s">
        <v>287</v>
      </c>
      <c r="BE268" s="184">
        <f>IF(N268="základní",J268,0)</f>
        <v>0</v>
      </c>
      <c r="BF268" s="184">
        <f>IF(N268="snížená",J268,0)</f>
        <v>0</v>
      </c>
      <c r="BG268" s="184">
        <f>IF(N268="zákl. přenesená",J268,0)</f>
        <v>0</v>
      </c>
      <c r="BH268" s="184">
        <f>IF(N268="sníž. přenesená",J268,0)</f>
        <v>0</v>
      </c>
      <c r="BI268" s="184">
        <f>IF(N268="nulová",J268,0)</f>
        <v>0</v>
      </c>
      <c r="BJ268" s="16" t="s">
        <v>77</v>
      </c>
      <c r="BK268" s="184">
        <f>ROUND(I268*H268,2)</f>
        <v>0</v>
      </c>
      <c r="BL268" s="16" t="s">
        <v>99</v>
      </c>
      <c r="BM268" s="16" t="s">
        <v>590</v>
      </c>
    </row>
    <row r="269" spans="2:65" s="1" customFormat="1" ht="30" x14ac:dyDescent="0.15">
      <c r="B269" s="33"/>
      <c r="C269" s="34"/>
      <c r="D269" s="187" t="s">
        <v>383</v>
      </c>
      <c r="E269" s="34"/>
      <c r="F269" s="208" t="s">
        <v>782</v>
      </c>
      <c r="G269" s="34"/>
      <c r="H269" s="34"/>
      <c r="I269" s="111"/>
      <c r="J269" s="34"/>
      <c r="K269" s="34"/>
      <c r="L269" s="37"/>
      <c r="M269" s="209"/>
      <c r="N269" s="59"/>
      <c r="O269" s="59"/>
      <c r="P269" s="59"/>
      <c r="Q269" s="59"/>
      <c r="R269" s="59"/>
      <c r="S269" s="59"/>
      <c r="T269" s="60"/>
      <c r="AT269" s="16" t="s">
        <v>383</v>
      </c>
      <c r="AU269" s="16" t="s">
        <v>77</v>
      </c>
    </row>
    <row r="270" spans="2:65" s="11" customFormat="1" ht="11" x14ac:dyDescent="0.15">
      <c r="B270" s="185"/>
      <c r="C270" s="186"/>
      <c r="D270" s="187" t="s">
        <v>356</v>
      </c>
      <c r="E270" s="188" t="s">
        <v>1</v>
      </c>
      <c r="F270" s="189" t="s">
        <v>1402</v>
      </c>
      <c r="G270" s="186"/>
      <c r="H270" s="190">
        <v>9.25</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2" customFormat="1" ht="11" x14ac:dyDescent="0.15">
      <c r="B271" s="197"/>
      <c r="C271" s="198"/>
      <c r="D271" s="187" t="s">
        <v>356</v>
      </c>
      <c r="E271" s="199" t="s">
        <v>1</v>
      </c>
      <c r="F271" s="200" t="s">
        <v>359</v>
      </c>
      <c r="G271" s="198"/>
      <c r="H271" s="201">
        <v>9.25</v>
      </c>
      <c r="I271" s="202"/>
      <c r="J271" s="198"/>
      <c r="K271" s="198"/>
      <c r="L271" s="203"/>
      <c r="M271" s="204"/>
      <c r="N271" s="205"/>
      <c r="O271" s="205"/>
      <c r="P271" s="205"/>
      <c r="Q271" s="205"/>
      <c r="R271" s="205"/>
      <c r="S271" s="205"/>
      <c r="T271" s="206"/>
      <c r="AT271" s="207" t="s">
        <v>356</v>
      </c>
      <c r="AU271" s="207" t="s">
        <v>77</v>
      </c>
      <c r="AV271" s="12" t="s">
        <v>99</v>
      </c>
      <c r="AW271" s="12" t="s">
        <v>33</v>
      </c>
      <c r="AX271" s="12" t="s">
        <v>77</v>
      </c>
      <c r="AY271" s="207" t="s">
        <v>287</v>
      </c>
    </row>
    <row r="272" spans="2:65" s="1" customFormat="1" ht="16.5" customHeight="1" x14ac:dyDescent="0.15">
      <c r="B272" s="33"/>
      <c r="C272" s="174" t="s">
        <v>592</v>
      </c>
      <c r="D272" s="174" t="s">
        <v>288</v>
      </c>
      <c r="E272" s="175" t="s">
        <v>1403</v>
      </c>
      <c r="F272" s="176" t="s">
        <v>1404</v>
      </c>
      <c r="G272" s="177" t="s">
        <v>308</v>
      </c>
      <c r="H272" s="178">
        <v>29.76</v>
      </c>
      <c r="I272" s="179"/>
      <c r="J272" s="178">
        <f>ROUND(I272*H272,2)</f>
        <v>0</v>
      </c>
      <c r="K272" s="176" t="s">
        <v>1</v>
      </c>
      <c r="L272" s="37"/>
      <c r="M272" s="180" t="s">
        <v>1</v>
      </c>
      <c r="N272" s="181" t="s">
        <v>41</v>
      </c>
      <c r="O272" s="59"/>
      <c r="P272" s="182">
        <f>O272*H272</f>
        <v>0</v>
      </c>
      <c r="Q272" s="182">
        <v>0</v>
      </c>
      <c r="R272" s="182">
        <f>Q272*H272</f>
        <v>0</v>
      </c>
      <c r="S272" s="182">
        <v>0</v>
      </c>
      <c r="T272" s="183">
        <f>S272*H272</f>
        <v>0</v>
      </c>
      <c r="AR272" s="16" t="s">
        <v>99</v>
      </c>
      <c r="AT272" s="16" t="s">
        <v>288</v>
      </c>
      <c r="AU272" s="16" t="s">
        <v>77</v>
      </c>
      <c r="AY272" s="16" t="s">
        <v>287</v>
      </c>
      <c r="BE272" s="184">
        <f>IF(N272="základní",J272,0)</f>
        <v>0</v>
      </c>
      <c r="BF272" s="184">
        <f>IF(N272="snížená",J272,0)</f>
        <v>0</v>
      </c>
      <c r="BG272" s="184">
        <f>IF(N272="zákl. přenesená",J272,0)</f>
        <v>0</v>
      </c>
      <c r="BH272" s="184">
        <f>IF(N272="sníž. přenesená",J272,0)</f>
        <v>0</v>
      </c>
      <c r="BI272" s="184">
        <f>IF(N272="nulová",J272,0)</f>
        <v>0</v>
      </c>
      <c r="BJ272" s="16" t="s">
        <v>77</v>
      </c>
      <c r="BK272" s="184">
        <f>ROUND(I272*H272,2)</f>
        <v>0</v>
      </c>
      <c r="BL272" s="16" t="s">
        <v>99</v>
      </c>
      <c r="BM272" s="16" t="s">
        <v>595</v>
      </c>
    </row>
    <row r="273" spans="2:65" s="1" customFormat="1" ht="30" x14ac:dyDescent="0.15">
      <c r="B273" s="33"/>
      <c r="C273" s="34"/>
      <c r="D273" s="187" t="s">
        <v>383</v>
      </c>
      <c r="E273" s="34"/>
      <c r="F273" s="208" t="s">
        <v>782</v>
      </c>
      <c r="G273" s="34"/>
      <c r="H273" s="34"/>
      <c r="I273" s="111"/>
      <c r="J273" s="34"/>
      <c r="K273" s="34"/>
      <c r="L273" s="37"/>
      <c r="M273" s="209"/>
      <c r="N273" s="59"/>
      <c r="O273" s="59"/>
      <c r="P273" s="59"/>
      <c r="Q273" s="59"/>
      <c r="R273" s="59"/>
      <c r="S273" s="59"/>
      <c r="T273" s="60"/>
      <c r="AT273" s="16" t="s">
        <v>383</v>
      </c>
      <c r="AU273" s="16" t="s">
        <v>77</v>
      </c>
    </row>
    <row r="274" spans="2:65" s="11" customFormat="1" ht="11" x14ac:dyDescent="0.15">
      <c r="B274" s="185"/>
      <c r="C274" s="186"/>
      <c r="D274" s="187" t="s">
        <v>356</v>
      </c>
      <c r="E274" s="188" t="s">
        <v>1</v>
      </c>
      <c r="F274" s="189" t="s">
        <v>1405</v>
      </c>
      <c r="G274" s="186"/>
      <c r="H274" s="190">
        <v>29.76</v>
      </c>
      <c r="I274" s="191"/>
      <c r="J274" s="186"/>
      <c r="K274" s="186"/>
      <c r="L274" s="192"/>
      <c r="M274" s="193"/>
      <c r="N274" s="194"/>
      <c r="O274" s="194"/>
      <c r="P274" s="194"/>
      <c r="Q274" s="194"/>
      <c r="R274" s="194"/>
      <c r="S274" s="194"/>
      <c r="T274" s="195"/>
      <c r="AT274" s="196" t="s">
        <v>356</v>
      </c>
      <c r="AU274" s="196" t="s">
        <v>77</v>
      </c>
      <c r="AV274" s="11" t="s">
        <v>79</v>
      </c>
      <c r="AW274" s="11" t="s">
        <v>33</v>
      </c>
      <c r="AX274" s="11" t="s">
        <v>70</v>
      </c>
      <c r="AY274" s="196" t="s">
        <v>287</v>
      </c>
    </row>
    <row r="275" spans="2:65" s="12" customFormat="1" ht="11" x14ac:dyDescent="0.15">
      <c r="B275" s="197"/>
      <c r="C275" s="198"/>
      <c r="D275" s="187" t="s">
        <v>356</v>
      </c>
      <c r="E275" s="199" t="s">
        <v>1</v>
      </c>
      <c r="F275" s="200" t="s">
        <v>359</v>
      </c>
      <c r="G275" s="198"/>
      <c r="H275" s="201">
        <v>29.76</v>
      </c>
      <c r="I275" s="202"/>
      <c r="J275" s="198"/>
      <c r="K275" s="198"/>
      <c r="L275" s="203"/>
      <c r="M275" s="204"/>
      <c r="N275" s="205"/>
      <c r="O275" s="205"/>
      <c r="P275" s="205"/>
      <c r="Q275" s="205"/>
      <c r="R275" s="205"/>
      <c r="S275" s="205"/>
      <c r="T275" s="206"/>
      <c r="AT275" s="207" t="s">
        <v>356</v>
      </c>
      <c r="AU275" s="207" t="s">
        <v>77</v>
      </c>
      <c r="AV275" s="12" t="s">
        <v>99</v>
      </c>
      <c r="AW275" s="12" t="s">
        <v>33</v>
      </c>
      <c r="AX275" s="12" t="s">
        <v>77</v>
      </c>
      <c r="AY275" s="207" t="s">
        <v>287</v>
      </c>
    </row>
    <row r="276" spans="2:65" s="1" customFormat="1" ht="16.5" customHeight="1" x14ac:dyDescent="0.15">
      <c r="B276" s="33"/>
      <c r="C276" s="174" t="s">
        <v>424</v>
      </c>
      <c r="D276" s="174" t="s">
        <v>288</v>
      </c>
      <c r="E276" s="175" t="s">
        <v>841</v>
      </c>
      <c r="F276" s="176" t="s">
        <v>1406</v>
      </c>
      <c r="G276" s="177" t="s">
        <v>308</v>
      </c>
      <c r="H276" s="178">
        <v>37.92</v>
      </c>
      <c r="I276" s="179"/>
      <c r="J276" s="178">
        <f>ROUND(I276*H276,2)</f>
        <v>0</v>
      </c>
      <c r="K276" s="176" t="s">
        <v>1</v>
      </c>
      <c r="L276" s="37"/>
      <c r="M276" s="180" t="s">
        <v>1</v>
      </c>
      <c r="N276" s="181" t="s">
        <v>41</v>
      </c>
      <c r="O276" s="59"/>
      <c r="P276" s="182">
        <f>O276*H276</f>
        <v>0</v>
      </c>
      <c r="Q276" s="182">
        <v>0</v>
      </c>
      <c r="R276" s="182">
        <f>Q276*H276</f>
        <v>0</v>
      </c>
      <c r="S276" s="182">
        <v>0</v>
      </c>
      <c r="T276" s="183">
        <f>S276*H276</f>
        <v>0</v>
      </c>
      <c r="AR276" s="16" t="s">
        <v>99</v>
      </c>
      <c r="AT276" s="16" t="s">
        <v>288</v>
      </c>
      <c r="AU276" s="16" t="s">
        <v>77</v>
      </c>
      <c r="AY276" s="16" t="s">
        <v>287</v>
      </c>
      <c r="BE276" s="184">
        <f>IF(N276="základní",J276,0)</f>
        <v>0</v>
      </c>
      <c r="BF276" s="184">
        <f>IF(N276="snížená",J276,0)</f>
        <v>0</v>
      </c>
      <c r="BG276" s="184">
        <f>IF(N276="zákl. přenesená",J276,0)</f>
        <v>0</v>
      </c>
      <c r="BH276" s="184">
        <f>IF(N276="sníž. přenesená",J276,0)</f>
        <v>0</v>
      </c>
      <c r="BI276" s="184">
        <f>IF(N276="nulová",J276,0)</f>
        <v>0</v>
      </c>
      <c r="BJ276" s="16" t="s">
        <v>77</v>
      </c>
      <c r="BK276" s="184">
        <f>ROUND(I276*H276,2)</f>
        <v>0</v>
      </c>
      <c r="BL276" s="16" t="s">
        <v>99</v>
      </c>
      <c r="BM276" s="16" t="s">
        <v>598</v>
      </c>
    </row>
    <row r="277" spans="2:65" s="1" customFormat="1" ht="30" x14ac:dyDescent="0.15">
      <c r="B277" s="33"/>
      <c r="C277" s="34"/>
      <c r="D277" s="187" t="s">
        <v>383</v>
      </c>
      <c r="E277" s="34"/>
      <c r="F277" s="208" t="s">
        <v>782</v>
      </c>
      <c r="G277" s="34"/>
      <c r="H277" s="34"/>
      <c r="I277" s="111"/>
      <c r="J277" s="34"/>
      <c r="K277" s="34"/>
      <c r="L277" s="37"/>
      <c r="M277" s="209"/>
      <c r="N277" s="59"/>
      <c r="O277" s="59"/>
      <c r="P277" s="59"/>
      <c r="Q277" s="59"/>
      <c r="R277" s="59"/>
      <c r="S277" s="59"/>
      <c r="T277" s="60"/>
      <c r="AT277" s="16" t="s">
        <v>383</v>
      </c>
      <c r="AU277" s="16" t="s">
        <v>77</v>
      </c>
    </row>
    <row r="278" spans="2:65" s="11" customFormat="1" ht="11" x14ac:dyDescent="0.15">
      <c r="B278" s="185"/>
      <c r="C278" s="186"/>
      <c r="D278" s="187" t="s">
        <v>356</v>
      </c>
      <c r="E278" s="188" t="s">
        <v>1</v>
      </c>
      <c r="F278" s="189" t="s">
        <v>1407</v>
      </c>
      <c r="G278" s="186"/>
      <c r="H278" s="190">
        <v>34.47</v>
      </c>
      <c r="I278" s="191"/>
      <c r="J278" s="186"/>
      <c r="K278" s="186"/>
      <c r="L278" s="192"/>
      <c r="M278" s="193"/>
      <c r="N278" s="194"/>
      <c r="O278" s="194"/>
      <c r="P278" s="194"/>
      <c r="Q278" s="194"/>
      <c r="R278" s="194"/>
      <c r="S278" s="194"/>
      <c r="T278" s="195"/>
      <c r="AT278" s="196" t="s">
        <v>356</v>
      </c>
      <c r="AU278" s="196" t="s">
        <v>77</v>
      </c>
      <c r="AV278" s="11" t="s">
        <v>79</v>
      </c>
      <c r="AW278" s="11" t="s">
        <v>33</v>
      </c>
      <c r="AX278" s="11" t="s">
        <v>70</v>
      </c>
      <c r="AY278" s="196" t="s">
        <v>287</v>
      </c>
    </row>
    <row r="279" spans="2:65" s="11" customFormat="1" ht="11" x14ac:dyDescent="0.15">
      <c r="B279" s="185"/>
      <c r="C279" s="186"/>
      <c r="D279" s="187" t="s">
        <v>356</v>
      </c>
      <c r="E279" s="188" t="s">
        <v>1</v>
      </c>
      <c r="F279" s="189" t="s">
        <v>1387</v>
      </c>
      <c r="G279" s="186"/>
      <c r="H279" s="190">
        <v>3.45</v>
      </c>
      <c r="I279" s="191"/>
      <c r="J279" s="186"/>
      <c r="K279" s="186"/>
      <c r="L279" s="192"/>
      <c r="M279" s="193"/>
      <c r="N279" s="194"/>
      <c r="O279" s="194"/>
      <c r="P279" s="194"/>
      <c r="Q279" s="194"/>
      <c r="R279" s="194"/>
      <c r="S279" s="194"/>
      <c r="T279" s="195"/>
      <c r="AT279" s="196" t="s">
        <v>356</v>
      </c>
      <c r="AU279" s="196" t="s">
        <v>77</v>
      </c>
      <c r="AV279" s="11" t="s">
        <v>79</v>
      </c>
      <c r="AW279" s="11" t="s">
        <v>33</v>
      </c>
      <c r="AX279" s="11" t="s">
        <v>70</v>
      </c>
      <c r="AY279" s="196" t="s">
        <v>287</v>
      </c>
    </row>
    <row r="280" spans="2:65" s="12" customFormat="1" ht="11" x14ac:dyDescent="0.15">
      <c r="B280" s="197"/>
      <c r="C280" s="198"/>
      <c r="D280" s="187" t="s">
        <v>356</v>
      </c>
      <c r="E280" s="199" t="s">
        <v>1</v>
      </c>
      <c r="F280" s="200" t="s">
        <v>359</v>
      </c>
      <c r="G280" s="198"/>
      <c r="H280" s="201">
        <v>37.92</v>
      </c>
      <c r="I280" s="202"/>
      <c r="J280" s="198"/>
      <c r="K280" s="198"/>
      <c r="L280" s="203"/>
      <c r="M280" s="204"/>
      <c r="N280" s="205"/>
      <c r="O280" s="205"/>
      <c r="P280" s="205"/>
      <c r="Q280" s="205"/>
      <c r="R280" s="205"/>
      <c r="S280" s="205"/>
      <c r="T280" s="206"/>
      <c r="AT280" s="207" t="s">
        <v>356</v>
      </c>
      <c r="AU280" s="207" t="s">
        <v>77</v>
      </c>
      <c r="AV280" s="12" t="s">
        <v>99</v>
      </c>
      <c r="AW280" s="12" t="s">
        <v>33</v>
      </c>
      <c r="AX280" s="12" t="s">
        <v>77</v>
      </c>
      <c r="AY280" s="207" t="s">
        <v>287</v>
      </c>
    </row>
    <row r="281" spans="2:65" s="10" customFormat="1" ht="26" customHeight="1" x14ac:dyDescent="0.2">
      <c r="B281" s="160"/>
      <c r="C281" s="161"/>
      <c r="D281" s="162" t="s">
        <v>69</v>
      </c>
      <c r="E281" s="163" t="s">
        <v>300</v>
      </c>
      <c r="F281" s="163" t="s">
        <v>845</v>
      </c>
      <c r="G281" s="161"/>
      <c r="H281" s="161"/>
      <c r="I281" s="164"/>
      <c r="J281" s="165">
        <f>BK281</f>
        <v>0</v>
      </c>
      <c r="K281" s="161"/>
      <c r="L281" s="166"/>
      <c r="M281" s="167"/>
      <c r="N281" s="168"/>
      <c r="O281" s="168"/>
      <c r="P281" s="169">
        <f>SUM(P282:P283)</f>
        <v>0</v>
      </c>
      <c r="Q281" s="168"/>
      <c r="R281" s="169">
        <f>SUM(R282:R283)</f>
        <v>0</v>
      </c>
      <c r="S281" s="168"/>
      <c r="T281" s="170">
        <f>SUM(T282:T283)</f>
        <v>0</v>
      </c>
      <c r="AR281" s="171" t="s">
        <v>77</v>
      </c>
      <c r="AT281" s="172" t="s">
        <v>69</v>
      </c>
      <c r="AU281" s="172" t="s">
        <v>70</v>
      </c>
      <c r="AY281" s="171" t="s">
        <v>287</v>
      </c>
      <c r="BK281" s="173">
        <f>SUM(BK282:BK283)</f>
        <v>0</v>
      </c>
    </row>
    <row r="282" spans="2:65" s="1" customFormat="1" ht="16.5" customHeight="1" x14ac:dyDescent="0.15">
      <c r="B282" s="33"/>
      <c r="C282" s="174" t="s">
        <v>599</v>
      </c>
      <c r="D282" s="174" t="s">
        <v>288</v>
      </c>
      <c r="E282" s="175" t="s">
        <v>846</v>
      </c>
      <c r="F282" s="176" t="s">
        <v>847</v>
      </c>
      <c r="G282" s="177" t="s">
        <v>490</v>
      </c>
      <c r="H282" s="178">
        <v>4</v>
      </c>
      <c r="I282" s="179"/>
      <c r="J282" s="178">
        <f>ROUND(I282*H282,2)</f>
        <v>0</v>
      </c>
      <c r="K282" s="176" t="s">
        <v>1</v>
      </c>
      <c r="L282" s="37"/>
      <c r="M282" s="180" t="s">
        <v>1</v>
      </c>
      <c r="N282" s="181" t="s">
        <v>41</v>
      </c>
      <c r="O282" s="59"/>
      <c r="P282" s="182">
        <f>O282*H282</f>
        <v>0</v>
      </c>
      <c r="Q282" s="182">
        <v>0</v>
      </c>
      <c r="R282" s="182">
        <f>Q282*H282</f>
        <v>0</v>
      </c>
      <c r="S282" s="182">
        <v>0</v>
      </c>
      <c r="T282" s="183">
        <f>S282*H282</f>
        <v>0</v>
      </c>
      <c r="AR282" s="16" t="s">
        <v>99</v>
      </c>
      <c r="AT282" s="16" t="s">
        <v>288</v>
      </c>
      <c r="AU282" s="16" t="s">
        <v>77</v>
      </c>
      <c r="AY282" s="16" t="s">
        <v>287</v>
      </c>
      <c r="BE282" s="184">
        <f>IF(N282="základní",J282,0)</f>
        <v>0</v>
      </c>
      <c r="BF282" s="184">
        <f>IF(N282="snížená",J282,0)</f>
        <v>0</v>
      </c>
      <c r="BG282" s="184">
        <f>IF(N282="zákl. přenesená",J282,0)</f>
        <v>0</v>
      </c>
      <c r="BH282" s="184">
        <f>IF(N282="sníž. přenesená",J282,0)</f>
        <v>0</v>
      </c>
      <c r="BI282" s="184">
        <f>IF(N282="nulová",J282,0)</f>
        <v>0</v>
      </c>
      <c r="BJ282" s="16" t="s">
        <v>77</v>
      </c>
      <c r="BK282" s="184">
        <f>ROUND(I282*H282,2)</f>
        <v>0</v>
      </c>
      <c r="BL282" s="16" t="s">
        <v>99</v>
      </c>
      <c r="BM282" s="16" t="s">
        <v>602</v>
      </c>
    </row>
    <row r="283" spans="2:65" s="1" customFormat="1" ht="16.5" customHeight="1" x14ac:dyDescent="0.15">
      <c r="B283" s="33"/>
      <c r="C283" s="174" t="s">
        <v>428</v>
      </c>
      <c r="D283" s="174" t="s">
        <v>288</v>
      </c>
      <c r="E283" s="175" t="s">
        <v>850</v>
      </c>
      <c r="F283" s="176" t="s">
        <v>851</v>
      </c>
      <c r="G283" s="177" t="s">
        <v>490</v>
      </c>
      <c r="H283" s="178">
        <v>4</v>
      </c>
      <c r="I283" s="179"/>
      <c r="J283" s="178">
        <f>ROUND(I283*H283,2)</f>
        <v>0</v>
      </c>
      <c r="K283" s="176" t="s">
        <v>1</v>
      </c>
      <c r="L283" s="37"/>
      <c r="M283" s="180" t="s">
        <v>1</v>
      </c>
      <c r="N283" s="181" t="s">
        <v>41</v>
      </c>
      <c r="O283" s="59"/>
      <c r="P283" s="182">
        <f>O283*H283</f>
        <v>0</v>
      </c>
      <c r="Q283" s="182">
        <v>0</v>
      </c>
      <c r="R283" s="182">
        <f>Q283*H283</f>
        <v>0</v>
      </c>
      <c r="S283" s="182">
        <v>0</v>
      </c>
      <c r="T283" s="183">
        <f>S283*H283</f>
        <v>0</v>
      </c>
      <c r="AR283" s="16" t="s">
        <v>99</v>
      </c>
      <c r="AT283" s="16" t="s">
        <v>288</v>
      </c>
      <c r="AU283" s="16" t="s">
        <v>77</v>
      </c>
      <c r="AY283" s="16" t="s">
        <v>287</v>
      </c>
      <c r="BE283" s="184">
        <f>IF(N283="základní",J283,0)</f>
        <v>0</v>
      </c>
      <c r="BF283" s="184">
        <f>IF(N283="snížená",J283,0)</f>
        <v>0</v>
      </c>
      <c r="BG283" s="184">
        <f>IF(N283="zákl. přenesená",J283,0)</f>
        <v>0</v>
      </c>
      <c r="BH283" s="184">
        <f>IF(N283="sníž. přenesená",J283,0)</f>
        <v>0</v>
      </c>
      <c r="BI283" s="184">
        <f>IF(N283="nulová",J283,0)</f>
        <v>0</v>
      </c>
      <c r="BJ283" s="16" t="s">
        <v>77</v>
      </c>
      <c r="BK283" s="184">
        <f>ROUND(I283*H283,2)</f>
        <v>0</v>
      </c>
      <c r="BL283" s="16" t="s">
        <v>99</v>
      </c>
      <c r="BM283" s="16" t="s">
        <v>605</v>
      </c>
    </row>
    <row r="284" spans="2:65" s="10" customFormat="1" ht="26" customHeight="1" x14ac:dyDescent="0.2">
      <c r="B284" s="160"/>
      <c r="C284" s="161"/>
      <c r="D284" s="162" t="s">
        <v>69</v>
      </c>
      <c r="E284" s="163" t="s">
        <v>517</v>
      </c>
      <c r="F284" s="163" t="s">
        <v>863</v>
      </c>
      <c r="G284" s="161"/>
      <c r="H284" s="161"/>
      <c r="I284" s="164"/>
      <c r="J284" s="165">
        <f>BK284</f>
        <v>0</v>
      </c>
      <c r="K284" s="161"/>
      <c r="L284" s="166"/>
      <c r="M284" s="167"/>
      <c r="N284" s="168"/>
      <c r="O284" s="168"/>
      <c r="P284" s="169">
        <f>P285</f>
        <v>0</v>
      </c>
      <c r="Q284" s="168"/>
      <c r="R284" s="169">
        <f>R285</f>
        <v>0</v>
      </c>
      <c r="S284" s="168"/>
      <c r="T284" s="170">
        <f>T285</f>
        <v>0</v>
      </c>
      <c r="AR284" s="171" t="s">
        <v>77</v>
      </c>
      <c r="AT284" s="172" t="s">
        <v>69</v>
      </c>
      <c r="AU284" s="172" t="s">
        <v>70</v>
      </c>
      <c r="AY284" s="171" t="s">
        <v>287</v>
      </c>
      <c r="BK284" s="173">
        <f>BK285</f>
        <v>0</v>
      </c>
    </row>
    <row r="285" spans="2:65" s="1" customFormat="1" ht="16.5" customHeight="1" x14ac:dyDescent="0.15">
      <c r="B285" s="33"/>
      <c r="C285" s="174" t="s">
        <v>606</v>
      </c>
      <c r="D285" s="174" t="s">
        <v>288</v>
      </c>
      <c r="E285" s="175" t="s">
        <v>864</v>
      </c>
      <c r="F285" s="176" t="s">
        <v>865</v>
      </c>
      <c r="G285" s="177" t="s">
        <v>490</v>
      </c>
      <c r="H285" s="178">
        <v>1</v>
      </c>
      <c r="I285" s="179"/>
      <c r="J285" s="178">
        <f>ROUND(I285*H285,2)</f>
        <v>0</v>
      </c>
      <c r="K285" s="176" t="s">
        <v>1</v>
      </c>
      <c r="L285" s="37"/>
      <c r="M285" s="180" t="s">
        <v>1</v>
      </c>
      <c r="N285" s="181" t="s">
        <v>41</v>
      </c>
      <c r="O285" s="59"/>
      <c r="P285" s="182">
        <f>O285*H285</f>
        <v>0</v>
      </c>
      <c r="Q285" s="182">
        <v>0</v>
      </c>
      <c r="R285" s="182">
        <f>Q285*H285</f>
        <v>0</v>
      </c>
      <c r="S285" s="182">
        <v>0</v>
      </c>
      <c r="T285" s="183">
        <f>S285*H285</f>
        <v>0</v>
      </c>
      <c r="AR285" s="16" t="s">
        <v>99</v>
      </c>
      <c r="AT285" s="16" t="s">
        <v>288</v>
      </c>
      <c r="AU285" s="16" t="s">
        <v>77</v>
      </c>
      <c r="AY285" s="16" t="s">
        <v>287</v>
      </c>
      <c r="BE285" s="184">
        <f>IF(N285="základní",J285,0)</f>
        <v>0</v>
      </c>
      <c r="BF285" s="184">
        <f>IF(N285="snížená",J285,0)</f>
        <v>0</v>
      </c>
      <c r="BG285" s="184">
        <f>IF(N285="zákl. přenesená",J285,0)</f>
        <v>0</v>
      </c>
      <c r="BH285" s="184">
        <f>IF(N285="sníž. přenesená",J285,0)</f>
        <v>0</v>
      </c>
      <c r="BI285" s="184">
        <f>IF(N285="nulová",J285,0)</f>
        <v>0</v>
      </c>
      <c r="BJ285" s="16" t="s">
        <v>77</v>
      </c>
      <c r="BK285" s="184">
        <f>ROUND(I285*H285,2)</f>
        <v>0</v>
      </c>
      <c r="BL285" s="16" t="s">
        <v>99</v>
      </c>
      <c r="BM285" s="16" t="s">
        <v>609</v>
      </c>
    </row>
    <row r="286" spans="2:65" s="10" customFormat="1" ht="26" customHeight="1" x14ac:dyDescent="0.2">
      <c r="B286" s="160"/>
      <c r="C286" s="161"/>
      <c r="D286" s="162" t="s">
        <v>69</v>
      </c>
      <c r="E286" s="163" t="s">
        <v>765</v>
      </c>
      <c r="F286" s="163" t="s">
        <v>867</v>
      </c>
      <c r="G286" s="161"/>
      <c r="H286" s="161"/>
      <c r="I286" s="164"/>
      <c r="J286" s="165">
        <f>BK286</f>
        <v>0</v>
      </c>
      <c r="K286" s="161"/>
      <c r="L286" s="166"/>
      <c r="M286" s="167"/>
      <c r="N286" s="168"/>
      <c r="O286" s="168"/>
      <c r="P286" s="169">
        <f>SUM(P287:P292)</f>
        <v>0</v>
      </c>
      <c r="Q286" s="168"/>
      <c r="R286" s="169">
        <f>SUM(R287:R292)</f>
        <v>0</v>
      </c>
      <c r="S286" s="168"/>
      <c r="T286" s="170">
        <f>SUM(T287:T292)</f>
        <v>0</v>
      </c>
      <c r="AR286" s="171" t="s">
        <v>77</v>
      </c>
      <c r="AT286" s="172" t="s">
        <v>69</v>
      </c>
      <c r="AU286" s="172" t="s">
        <v>70</v>
      </c>
      <c r="AY286" s="171" t="s">
        <v>287</v>
      </c>
      <c r="BK286" s="173">
        <f>SUM(BK287:BK292)</f>
        <v>0</v>
      </c>
    </row>
    <row r="287" spans="2:65" s="1" customFormat="1" ht="22.5" customHeight="1" x14ac:dyDescent="0.15">
      <c r="B287" s="33"/>
      <c r="C287" s="174" t="s">
        <v>434</v>
      </c>
      <c r="D287" s="174" t="s">
        <v>288</v>
      </c>
      <c r="E287" s="175" t="s">
        <v>1408</v>
      </c>
      <c r="F287" s="176" t="s">
        <v>1409</v>
      </c>
      <c r="G287" s="177" t="s">
        <v>291</v>
      </c>
      <c r="H287" s="178">
        <v>167.68</v>
      </c>
      <c r="I287" s="179"/>
      <c r="J287" s="178">
        <f>ROUND(I287*H287,2)</f>
        <v>0</v>
      </c>
      <c r="K287" s="176" t="s">
        <v>1</v>
      </c>
      <c r="L287" s="37"/>
      <c r="M287" s="180" t="s">
        <v>1</v>
      </c>
      <c r="N287" s="181" t="s">
        <v>41</v>
      </c>
      <c r="O287" s="59"/>
      <c r="P287" s="182">
        <f>O287*H287</f>
        <v>0</v>
      </c>
      <c r="Q287" s="182">
        <v>0</v>
      </c>
      <c r="R287" s="182">
        <f>Q287*H287</f>
        <v>0</v>
      </c>
      <c r="S287" s="182">
        <v>0</v>
      </c>
      <c r="T287" s="183">
        <f>S287*H287</f>
        <v>0</v>
      </c>
      <c r="AR287" s="16" t="s">
        <v>99</v>
      </c>
      <c r="AT287" s="16" t="s">
        <v>288</v>
      </c>
      <c r="AU287" s="16" t="s">
        <v>77</v>
      </c>
      <c r="AY287" s="16" t="s">
        <v>287</v>
      </c>
      <c r="BE287" s="184">
        <f>IF(N287="základní",J287,0)</f>
        <v>0</v>
      </c>
      <c r="BF287" s="184">
        <f>IF(N287="snížená",J287,0)</f>
        <v>0</v>
      </c>
      <c r="BG287" s="184">
        <f>IF(N287="zákl. přenesená",J287,0)</f>
        <v>0</v>
      </c>
      <c r="BH287" s="184">
        <f>IF(N287="sníž. přenesená",J287,0)</f>
        <v>0</v>
      </c>
      <c r="BI287" s="184">
        <f>IF(N287="nulová",J287,0)</f>
        <v>0</v>
      </c>
      <c r="BJ287" s="16" t="s">
        <v>77</v>
      </c>
      <c r="BK287" s="184">
        <f>ROUND(I287*H287,2)</f>
        <v>0</v>
      </c>
      <c r="BL287" s="16" t="s">
        <v>99</v>
      </c>
      <c r="BM287" s="16" t="s">
        <v>613</v>
      </c>
    </row>
    <row r="288" spans="2:65" s="1" customFormat="1" ht="30" x14ac:dyDescent="0.15">
      <c r="B288" s="33"/>
      <c r="C288" s="34"/>
      <c r="D288" s="187" t="s">
        <v>383</v>
      </c>
      <c r="E288" s="34"/>
      <c r="F288" s="208" t="s">
        <v>1410</v>
      </c>
      <c r="G288" s="34"/>
      <c r="H288" s="34"/>
      <c r="I288" s="111"/>
      <c r="J288" s="34"/>
      <c r="K288" s="34"/>
      <c r="L288" s="37"/>
      <c r="M288" s="209"/>
      <c r="N288" s="59"/>
      <c r="O288" s="59"/>
      <c r="P288" s="59"/>
      <c r="Q288" s="59"/>
      <c r="R288" s="59"/>
      <c r="S288" s="59"/>
      <c r="T288" s="60"/>
      <c r="AT288" s="16" t="s">
        <v>383</v>
      </c>
      <c r="AU288" s="16" t="s">
        <v>77</v>
      </c>
    </row>
    <row r="289" spans="2:65" s="11" customFormat="1" ht="11" x14ac:dyDescent="0.15">
      <c r="B289" s="185"/>
      <c r="C289" s="186"/>
      <c r="D289" s="187" t="s">
        <v>356</v>
      </c>
      <c r="E289" s="188" t="s">
        <v>1</v>
      </c>
      <c r="F289" s="189" t="s">
        <v>1411</v>
      </c>
      <c r="G289" s="186"/>
      <c r="H289" s="190">
        <v>167.68</v>
      </c>
      <c r="I289" s="191"/>
      <c r="J289" s="186"/>
      <c r="K289" s="186"/>
      <c r="L289" s="192"/>
      <c r="M289" s="193"/>
      <c r="N289" s="194"/>
      <c r="O289" s="194"/>
      <c r="P289" s="194"/>
      <c r="Q289" s="194"/>
      <c r="R289" s="194"/>
      <c r="S289" s="194"/>
      <c r="T289" s="195"/>
      <c r="AT289" s="196" t="s">
        <v>356</v>
      </c>
      <c r="AU289" s="196" t="s">
        <v>77</v>
      </c>
      <c r="AV289" s="11" t="s">
        <v>79</v>
      </c>
      <c r="AW289" s="11" t="s">
        <v>33</v>
      </c>
      <c r="AX289" s="11" t="s">
        <v>70</v>
      </c>
      <c r="AY289" s="196" t="s">
        <v>287</v>
      </c>
    </row>
    <row r="290" spans="2:65" s="12" customFormat="1" ht="11" x14ac:dyDescent="0.15">
      <c r="B290" s="197"/>
      <c r="C290" s="198"/>
      <c r="D290" s="187" t="s">
        <v>356</v>
      </c>
      <c r="E290" s="199" t="s">
        <v>1</v>
      </c>
      <c r="F290" s="200" t="s">
        <v>359</v>
      </c>
      <c r="G290" s="198"/>
      <c r="H290" s="201">
        <v>167.68</v>
      </c>
      <c r="I290" s="202"/>
      <c r="J290" s="198"/>
      <c r="K290" s="198"/>
      <c r="L290" s="203"/>
      <c r="M290" s="204"/>
      <c r="N290" s="205"/>
      <c r="O290" s="205"/>
      <c r="P290" s="205"/>
      <c r="Q290" s="205"/>
      <c r="R290" s="205"/>
      <c r="S290" s="205"/>
      <c r="T290" s="206"/>
      <c r="AT290" s="207" t="s">
        <v>356</v>
      </c>
      <c r="AU290" s="207" t="s">
        <v>77</v>
      </c>
      <c r="AV290" s="12" t="s">
        <v>99</v>
      </c>
      <c r="AW290" s="12" t="s">
        <v>33</v>
      </c>
      <c r="AX290" s="12" t="s">
        <v>77</v>
      </c>
      <c r="AY290" s="207" t="s">
        <v>287</v>
      </c>
    </row>
    <row r="291" spans="2:65" s="1" customFormat="1" ht="16.5" customHeight="1" x14ac:dyDescent="0.15">
      <c r="B291" s="33"/>
      <c r="C291" s="174" t="s">
        <v>614</v>
      </c>
      <c r="D291" s="174" t="s">
        <v>288</v>
      </c>
      <c r="E291" s="175" t="s">
        <v>1412</v>
      </c>
      <c r="F291" s="176" t="s">
        <v>1413</v>
      </c>
      <c r="G291" s="177" t="s">
        <v>612</v>
      </c>
      <c r="H291" s="178">
        <v>1</v>
      </c>
      <c r="I291" s="179"/>
      <c r="J291" s="178">
        <f>ROUND(I291*H291,2)</f>
        <v>0</v>
      </c>
      <c r="K291" s="176" t="s">
        <v>1</v>
      </c>
      <c r="L291" s="37"/>
      <c r="M291" s="180" t="s">
        <v>1</v>
      </c>
      <c r="N291" s="181" t="s">
        <v>41</v>
      </c>
      <c r="O291" s="59"/>
      <c r="P291" s="182">
        <f>O291*H291</f>
        <v>0</v>
      </c>
      <c r="Q291" s="182">
        <v>0</v>
      </c>
      <c r="R291" s="182">
        <f>Q291*H291</f>
        <v>0</v>
      </c>
      <c r="S291" s="182">
        <v>0</v>
      </c>
      <c r="T291" s="183">
        <f>S291*H291</f>
        <v>0</v>
      </c>
      <c r="AR291" s="16" t="s">
        <v>99</v>
      </c>
      <c r="AT291" s="16" t="s">
        <v>288</v>
      </c>
      <c r="AU291" s="16" t="s">
        <v>77</v>
      </c>
      <c r="AY291" s="16" t="s">
        <v>287</v>
      </c>
      <c r="BE291" s="184">
        <f>IF(N291="základní",J291,0)</f>
        <v>0</v>
      </c>
      <c r="BF291" s="184">
        <f>IF(N291="snížená",J291,0)</f>
        <v>0</v>
      </c>
      <c r="BG291" s="184">
        <f>IF(N291="zákl. přenesená",J291,0)</f>
        <v>0</v>
      </c>
      <c r="BH291" s="184">
        <f>IF(N291="sníž. přenesená",J291,0)</f>
        <v>0</v>
      </c>
      <c r="BI291" s="184">
        <f>IF(N291="nulová",J291,0)</f>
        <v>0</v>
      </c>
      <c r="BJ291" s="16" t="s">
        <v>77</v>
      </c>
      <c r="BK291" s="184">
        <f>ROUND(I291*H291,2)</f>
        <v>0</v>
      </c>
      <c r="BL291" s="16" t="s">
        <v>99</v>
      </c>
      <c r="BM291" s="16" t="s">
        <v>617</v>
      </c>
    </row>
    <row r="292" spans="2:65" s="1" customFormat="1" ht="22.5" customHeight="1" x14ac:dyDescent="0.15">
      <c r="B292" s="33"/>
      <c r="C292" s="174" t="s">
        <v>440</v>
      </c>
      <c r="D292" s="174" t="s">
        <v>288</v>
      </c>
      <c r="E292" s="175" t="s">
        <v>1414</v>
      </c>
      <c r="F292" s="176" t="s">
        <v>1415</v>
      </c>
      <c r="G292" s="177" t="s">
        <v>612</v>
      </c>
      <c r="H292" s="178">
        <v>2</v>
      </c>
      <c r="I292" s="179"/>
      <c r="J292" s="178">
        <f>ROUND(I292*H292,2)</f>
        <v>0</v>
      </c>
      <c r="K292" s="176" t="s">
        <v>1</v>
      </c>
      <c r="L292" s="37"/>
      <c r="M292" s="180" t="s">
        <v>1</v>
      </c>
      <c r="N292" s="181" t="s">
        <v>41</v>
      </c>
      <c r="O292" s="59"/>
      <c r="P292" s="182">
        <f>O292*H292</f>
        <v>0</v>
      </c>
      <c r="Q292" s="182">
        <v>0</v>
      </c>
      <c r="R292" s="182">
        <f>Q292*H292</f>
        <v>0</v>
      </c>
      <c r="S292" s="182">
        <v>0</v>
      </c>
      <c r="T292" s="183">
        <f>S292*H292</f>
        <v>0</v>
      </c>
      <c r="AR292" s="16" t="s">
        <v>99</v>
      </c>
      <c r="AT292" s="16" t="s">
        <v>288</v>
      </c>
      <c r="AU292" s="16" t="s">
        <v>77</v>
      </c>
      <c r="AY292" s="16" t="s">
        <v>287</v>
      </c>
      <c r="BE292" s="184">
        <f>IF(N292="základní",J292,0)</f>
        <v>0</v>
      </c>
      <c r="BF292" s="184">
        <f>IF(N292="snížená",J292,0)</f>
        <v>0</v>
      </c>
      <c r="BG292" s="184">
        <f>IF(N292="zákl. přenesená",J292,0)</f>
        <v>0</v>
      </c>
      <c r="BH292" s="184">
        <f>IF(N292="sníž. přenesená",J292,0)</f>
        <v>0</v>
      </c>
      <c r="BI292" s="184">
        <f>IF(N292="nulová",J292,0)</f>
        <v>0</v>
      </c>
      <c r="BJ292" s="16" t="s">
        <v>77</v>
      </c>
      <c r="BK292" s="184">
        <f>ROUND(I292*H292,2)</f>
        <v>0</v>
      </c>
      <c r="BL292" s="16" t="s">
        <v>99</v>
      </c>
      <c r="BM292" s="16" t="s">
        <v>621</v>
      </c>
    </row>
    <row r="293" spans="2:65" s="10" customFormat="1" ht="26" customHeight="1" x14ac:dyDescent="0.2">
      <c r="B293" s="160"/>
      <c r="C293" s="161"/>
      <c r="D293" s="162" t="s">
        <v>69</v>
      </c>
      <c r="E293" s="163" t="s">
        <v>521</v>
      </c>
      <c r="F293" s="163" t="s">
        <v>1416</v>
      </c>
      <c r="G293" s="161"/>
      <c r="H293" s="161"/>
      <c r="I293" s="164"/>
      <c r="J293" s="165">
        <f>BK293</f>
        <v>0</v>
      </c>
      <c r="K293" s="161"/>
      <c r="L293" s="166"/>
      <c r="M293" s="167"/>
      <c r="N293" s="168"/>
      <c r="O293" s="168"/>
      <c r="P293" s="169">
        <f>SUM(P294:P324)</f>
        <v>0</v>
      </c>
      <c r="Q293" s="168"/>
      <c r="R293" s="169">
        <f>SUM(R294:R324)</f>
        <v>0</v>
      </c>
      <c r="S293" s="168"/>
      <c r="T293" s="170">
        <f>SUM(T294:T324)</f>
        <v>0</v>
      </c>
      <c r="AR293" s="171" t="s">
        <v>77</v>
      </c>
      <c r="AT293" s="172" t="s">
        <v>69</v>
      </c>
      <c r="AU293" s="172" t="s">
        <v>70</v>
      </c>
      <c r="AY293" s="171" t="s">
        <v>287</v>
      </c>
      <c r="BK293" s="173">
        <f>SUM(BK294:BK324)</f>
        <v>0</v>
      </c>
    </row>
    <row r="294" spans="2:65" s="1" customFormat="1" ht="16.5" customHeight="1" x14ac:dyDescent="0.15">
      <c r="B294" s="33"/>
      <c r="C294" s="174" t="s">
        <v>627</v>
      </c>
      <c r="D294" s="174" t="s">
        <v>288</v>
      </c>
      <c r="E294" s="175" t="s">
        <v>1417</v>
      </c>
      <c r="F294" s="176" t="s">
        <v>1418</v>
      </c>
      <c r="G294" s="177" t="s">
        <v>362</v>
      </c>
      <c r="H294" s="178">
        <v>91.16</v>
      </c>
      <c r="I294" s="179"/>
      <c r="J294" s="178">
        <f>ROUND(I294*H294,2)</f>
        <v>0</v>
      </c>
      <c r="K294" s="176" t="s">
        <v>1</v>
      </c>
      <c r="L294" s="37"/>
      <c r="M294" s="180" t="s">
        <v>1</v>
      </c>
      <c r="N294" s="181" t="s">
        <v>41</v>
      </c>
      <c r="O294" s="59"/>
      <c r="P294" s="182">
        <f>O294*H294</f>
        <v>0</v>
      </c>
      <c r="Q294" s="182">
        <v>0</v>
      </c>
      <c r="R294" s="182">
        <f>Q294*H294</f>
        <v>0</v>
      </c>
      <c r="S294" s="182">
        <v>0</v>
      </c>
      <c r="T294" s="183">
        <f>S294*H294</f>
        <v>0</v>
      </c>
      <c r="AR294" s="16" t="s">
        <v>99</v>
      </c>
      <c r="AT294" s="16" t="s">
        <v>288</v>
      </c>
      <c r="AU294" s="16" t="s">
        <v>77</v>
      </c>
      <c r="AY294" s="16" t="s">
        <v>287</v>
      </c>
      <c r="BE294" s="184">
        <f>IF(N294="základní",J294,0)</f>
        <v>0</v>
      </c>
      <c r="BF294" s="184">
        <f>IF(N294="snížená",J294,0)</f>
        <v>0</v>
      </c>
      <c r="BG294" s="184">
        <f>IF(N294="zákl. přenesená",J294,0)</f>
        <v>0</v>
      </c>
      <c r="BH294" s="184">
        <f>IF(N294="sníž. přenesená",J294,0)</f>
        <v>0</v>
      </c>
      <c r="BI294" s="184">
        <f>IF(N294="nulová",J294,0)</f>
        <v>0</v>
      </c>
      <c r="BJ294" s="16" t="s">
        <v>77</v>
      </c>
      <c r="BK294" s="184">
        <f>ROUND(I294*H294,2)</f>
        <v>0</v>
      </c>
      <c r="BL294" s="16" t="s">
        <v>99</v>
      </c>
      <c r="BM294" s="16" t="s">
        <v>630</v>
      </c>
    </row>
    <row r="295" spans="2:65" s="11" customFormat="1" ht="11" x14ac:dyDescent="0.15">
      <c r="B295" s="185"/>
      <c r="C295" s="186"/>
      <c r="D295" s="187" t="s">
        <v>356</v>
      </c>
      <c r="E295" s="188" t="s">
        <v>1</v>
      </c>
      <c r="F295" s="189" t="s">
        <v>1419</v>
      </c>
      <c r="G295" s="186"/>
      <c r="H295" s="190">
        <v>91.16</v>
      </c>
      <c r="I295" s="191"/>
      <c r="J295" s="186"/>
      <c r="K295" s="186"/>
      <c r="L295" s="192"/>
      <c r="M295" s="193"/>
      <c r="N295" s="194"/>
      <c r="O295" s="194"/>
      <c r="P295" s="194"/>
      <c r="Q295" s="194"/>
      <c r="R295" s="194"/>
      <c r="S295" s="194"/>
      <c r="T295" s="195"/>
      <c r="AT295" s="196" t="s">
        <v>356</v>
      </c>
      <c r="AU295" s="196" t="s">
        <v>77</v>
      </c>
      <c r="AV295" s="11" t="s">
        <v>79</v>
      </c>
      <c r="AW295" s="11" t="s">
        <v>33</v>
      </c>
      <c r="AX295" s="11" t="s">
        <v>70</v>
      </c>
      <c r="AY295" s="196" t="s">
        <v>287</v>
      </c>
    </row>
    <row r="296" spans="2:65" s="12" customFormat="1" ht="11" x14ac:dyDescent="0.15">
      <c r="B296" s="197"/>
      <c r="C296" s="198"/>
      <c r="D296" s="187" t="s">
        <v>356</v>
      </c>
      <c r="E296" s="199" t="s">
        <v>1</v>
      </c>
      <c r="F296" s="200" t="s">
        <v>359</v>
      </c>
      <c r="G296" s="198"/>
      <c r="H296" s="201">
        <v>91.16</v>
      </c>
      <c r="I296" s="202"/>
      <c r="J296" s="198"/>
      <c r="K296" s="198"/>
      <c r="L296" s="203"/>
      <c r="M296" s="204"/>
      <c r="N296" s="205"/>
      <c r="O296" s="205"/>
      <c r="P296" s="205"/>
      <c r="Q296" s="205"/>
      <c r="R296" s="205"/>
      <c r="S296" s="205"/>
      <c r="T296" s="206"/>
      <c r="AT296" s="207" t="s">
        <v>356</v>
      </c>
      <c r="AU296" s="207" t="s">
        <v>77</v>
      </c>
      <c r="AV296" s="12" t="s">
        <v>99</v>
      </c>
      <c r="AW296" s="12" t="s">
        <v>33</v>
      </c>
      <c r="AX296" s="12" t="s">
        <v>77</v>
      </c>
      <c r="AY296" s="207" t="s">
        <v>287</v>
      </c>
    </row>
    <row r="297" spans="2:65" s="1" customFormat="1" ht="16.5" customHeight="1" x14ac:dyDescent="0.15">
      <c r="B297" s="33"/>
      <c r="C297" s="174" t="s">
        <v>445</v>
      </c>
      <c r="D297" s="174" t="s">
        <v>288</v>
      </c>
      <c r="E297" s="175" t="s">
        <v>1420</v>
      </c>
      <c r="F297" s="176" t="s">
        <v>1421</v>
      </c>
      <c r="G297" s="177" t="s">
        <v>308</v>
      </c>
      <c r="H297" s="178">
        <v>32.99</v>
      </c>
      <c r="I297" s="179"/>
      <c r="J297" s="178">
        <f>ROUND(I297*H297,2)</f>
        <v>0</v>
      </c>
      <c r="K297" s="176" t="s">
        <v>1</v>
      </c>
      <c r="L297" s="37"/>
      <c r="M297" s="180" t="s">
        <v>1</v>
      </c>
      <c r="N297" s="181" t="s">
        <v>41</v>
      </c>
      <c r="O297" s="59"/>
      <c r="P297" s="182">
        <f>O297*H297</f>
        <v>0</v>
      </c>
      <c r="Q297" s="182">
        <v>0</v>
      </c>
      <c r="R297" s="182">
        <f>Q297*H297</f>
        <v>0</v>
      </c>
      <c r="S297" s="182">
        <v>0</v>
      </c>
      <c r="T297" s="183">
        <f>S297*H297</f>
        <v>0</v>
      </c>
      <c r="AR297" s="16" t="s">
        <v>99</v>
      </c>
      <c r="AT297" s="16" t="s">
        <v>288</v>
      </c>
      <c r="AU297" s="16" t="s">
        <v>77</v>
      </c>
      <c r="AY297" s="16" t="s">
        <v>287</v>
      </c>
      <c r="BE297" s="184">
        <f>IF(N297="základní",J297,0)</f>
        <v>0</v>
      </c>
      <c r="BF297" s="184">
        <f>IF(N297="snížená",J297,0)</f>
        <v>0</v>
      </c>
      <c r="BG297" s="184">
        <f>IF(N297="zákl. přenesená",J297,0)</f>
        <v>0</v>
      </c>
      <c r="BH297" s="184">
        <f>IF(N297="sníž. přenesená",J297,0)</f>
        <v>0</v>
      </c>
      <c r="BI297" s="184">
        <f>IF(N297="nulová",J297,0)</f>
        <v>0</v>
      </c>
      <c r="BJ297" s="16" t="s">
        <v>77</v>
      </c>
      <c r="BK297" s="184">
        <f>ROUND(I297*H297,2)</f>
        <v>0</v>
      </c>
      <c r="BL297" s="16" t="s">
        <v>99</v>
      </c>
      <c r="BM297" s="16" t="s">
        <v>633</v>
      </c>
    </row>
    <row r="298" spans="2:65" s="11" customFormat="1" ht="11" x14ac:dyDescent="0.15">
      <c r="B298" s="185"/>
      <c r="C298" s="186"/>
      <c r="D298" s="187" t="s">
        <v>356</v>
      </c>
      <c r="E298" s="188" t="s">
        <v>1</v>
      </c>
      <c r="F298" s="189" t="s">
        <v>1422</v>
      </c>
      <c r="G298" s="186"/>
      <c r="H298" s="190">
        <v>8.07</v>
      </c>
      <c r="I298" s="191"/>
      <c r="J298" s="186"/>
      <c r="K298" s="186"/>
      <c r="L298" s="192"/>
      <c r="M298" s="193"/>
      <c r="N298" s="194"/>
      <c r="O298" s="194"/>
      <c r="P298" s="194"/>
      <c r="Q298" s="194"/>
      <c r="R298" s="194"/>
      <c r="S298" s="194"/>
      <c r="T298" s="195"/>
      <c r="AT298" s="196" t="s">
        <v>356</v>
      </c>
      <c r="AU298" s="196" t="s">
        <v>77</v>
      </c>
      <c r="AV298" s="11" t="s">
        <v>79</v>
      </c>
      <c r="AW298" s="11" t="s">
        <v>33</v>
      </c>
      <c r="AX298" s="11" t="s">
        <v>70</v>
      </c>
      <c r="AY298" s="196" t="s">
        <v>287</v>
      </c>
    </row>
    <row r="299" spans="2:65" s="11" customFormat="1" ht="11" x14ac:dyDescent="0.15">
      <c r="B299" s="185"/>
      <c r="C299" s="186"/>
      <c r="D299" s="187" t="s">
        <v>356</v>
      </c>
      <c r="E299" s="188" t="s">
        <v>1</v>
      </c>
      <c r="F299" s="189" t="s">
        <v>1423</v>
      </c>
      <c r="G299" s="186"/>
      <c r="H299" s="190">
        <v>24.92</v>
      </c>
      <c r="I299" s="191"/>
      <c r="J299" s="186"/>
      <c r="K299" s="186"/>
      <c r="L299" s="192"/>
      <c r="M299" s="193"/>
      <c r="N299" s="194"/>
      <c r="O299" s="194"/>
      <c r="P299" s="194"/>
      <c r="Q299" s="194"/>
      <c r="R299" s="194"/>
      <c r="S299" s="194"/>
      <c r="T299" s="195"/>
      <c r="AT299" s="196" t="s">
        <v>356</v>
      </c>
      <c r="AU299" s="196" t="s">
        <v>77</v>
      </c>
      <c r="AV299" s="11" t="s">
        <v>79</v>
      </c>
      <c r="AW299" s="11" t="s">
        <v>33</v>
      </c>
      <c r="AX299" s="11" t="s">
        <v>70</v>
      </c>
      <c r="AY299" s="196" t="s">
        <v>287</v>
      </c>
    </row>
    <row r="300" spans="2:65" s="12" customFormat="1" ht="11" x14ac:dyDescent="0.15">
      <c r="B300" s="197"/>
      <c r="C300" s="198"/>
      <c r="D300" s="187" t="s">
        <v>356</v>
      </c>
      <c r="E300" s="199" t="s">
        <v>1</v>
      </c>
      <c r="F300" s="200" t="s">
        <v>359</v>
      </c>
      <c r="G300" s="198"/>
      <c r="H300" s="201">
        <v>32.99</v>
      </c>
      <c r="I300" s="202"/>
      <c r="J300" s="198"/>
      <c r="K300" s="198"/>
      <c r="L300" s="203"/>
      <c r="M300" s="204"/>
      <c r="N300" s="205"/>
      <c r="O300" s="205"/>
      <c r="P300" s="205"/>
      <c r="Q300" s="205"/>
      <c r="R300" s="205"/>
      <c r="S300" s="205"/>
      <c r="T300" s="206"/>
      <c r="AT300" s="207" t="s">
        <v>356</v>
      </c>
      <c r="AU300" s="207" t="s">
        <v>77</v>
      </c>
      <c r="AV300" s="12" t="s">
        <v>99</v>
      </c>
      <c r="AW300" s="12" t="s">
        <v>33</v>
      </c>
      <c r="AX300" s="12" t="s">
        <v>77</v>
      </c>
      <c r="AY300" s="207" t="s">
        <v>287</v>
      </c>
    </row>
    <row r="301" spans="2:65" s="1" customFormat="1" ht="16.5" customHeight="1" x14ac:dyDescent="0.15">
      <c r="B301" s="33"/>
      <c r="C301" s="174" t="s">
        <v>640</v>
      </c>
      <c r="D301" s="174" t="s">
        <v>288</v>
      </c>
      <c r="E301" s="175" t="s">
        <v>1424</v>
      </c>
      <c r="F301" s="176" t="s">
        <v>1425</v>
      </c>
      <c r="G301" s="177" t="s">
        <v>308</v>
      </c>
      <c r="H301" s="178">
        <v>21.94</v>
      </c>
      <c r="I301" s="179"/>
      <c r="J301" s="178">
        <f>ROUND(I301*H301,2)</f>
        <v>0</v>
      </c>
      <c r="K301" s="176" t="s">
        <v>1</v>
      </c>
      <c r="L301" s="37"/>
      <c r="M301" s="180" t="s">
        <v>1</v>
      </c>
      <c r="N301" s="181" t="s">
        <v>41</v>
      </c>
      <c r="O301" s="59"/>
      <c r="P301" s="182">
        <f>O301*H301</f>
        <v>0</v>
      </c>
      <c r="Q301" s="182">
        <v>0</v>
      </c>
      <c r="R301" s="182">
        <f>Q301*H301</f>
        <v>0</v>
      </c>
      <c r="S301" s="182">
        <v>0</v>
      </c>
      <c r="T301" s="183">
        <f>S301*H301</f>
        <v>0</v>
      </c>
      <c r="AR301" s="16" t="s">
        <v>99</v>
      </c>
      <c r="AT301" s="16" t="s">
        <v>288</v>
      </c>
      <c r="AU301" s="16" t="s">
        <v>77</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643</v>
      </c>
    </row>
    <row r="302" spans="2:65" s="11" customFormat="1" ht="11" x14ac:dyDescent="0.15">
      <c r="B302" s="185"/>
      <c r="C302" s="186"/>
      <c r="D302" s="187" t="s">
        <v>356</v>
      </c>
      <c r="E302" s="188" t="s">
        <v>1</v>
      </c>
      <c r="F302" s="189" t="s">
        <v>1426</v>
      </c>
      <c r="G302" s="186"/>
      <c r="H302" s="190">
        <v>3.5</v>
      </c>
      <c r="I302" s="191"/>
      <c r="J302" s="186"/>
      <c r="K302" s="186"/>
      <c r="L302" s="192"/>
      <c r="M302" s="193"/>
      <c r="N302" s="194"/>
      <c r="O302" s="194"/>
      <c r="P302" s="194"/>
      <c r="Q302" s="194"/>
      <c r="R302" s="194"/>
      <c r="S302" s="194"/>
      <c r="T302" s="195"/>
      <c r="AT302" s="196" t="s">
        <v>356</v>
      </c>
      <c r="AU302" s="196" t="s">
        <v>77</v>
      </c>
      <c r="AV302" s="11" t="s">
        <v>79</v>
      </c>
      <c r="AW302" s="11" t="s">
        <v>33</v>
      </c>
      <c r="AX302" s="11" t="s">
        <v>70</v>
      </c>
      <c r="AY302" s="196" t="s">
        <v>287</v>
      </c>
    </row>
    <row r="303" spans="2:65" s="11" customFormat="1" ht="11" x14ac:dyDescent="0.15">
      <c r="B303" s="185"/>
      <c r="C303" s="186"/>
      <c r="D303" s="187" t="s">
        <v>356</v>
      </c>
      <c r="E303" s="188" t="s">
        <v>1</v>
      </c>
      <c r="F303" s="189" t="s">
        <v>1427</v>
      </c>
      <c r="G303" s="186"/>
      <c r="H303" s="190">
        <v>18.440000000000001</v>
      </c>
      <c r="I303" s="191"/>
      <c r="J303" s="186"/>
      <c r="K303" s="186"/>
      <c r="L303" s="192"/>
      <c r="M303" s="193"/>
      <c r="N303" s="194"/>
      <c r="O303" s="194"/>
      <c r="P303" s="194"/>
      <c r="Q303" s="194"/>
      <c r="R303" s="194"/>
      <c r="S303" s="194"/>
      <c r="T303" s="195"/>
      <c r="AT303" s="196" t="s">
        <v>356</v>
      </c>
      <c r="AU303" s="196" t="s">
        <v>77</v>
      </c>
      <c r="AV303" s="11" t="s">
        <v>79</v>
      </c>
      <c r="AW303" s="11" t="s">
        <v>33</v>
      </c>
      <c r="AX303" s="11" t="s">
        <v>70</v>
      </c>
      <c r="AY303" s="196" t="s">
        <v>287</v>
      </c>
    </row>
    <row r="304" spans="2:65" s="12" customFormat="1" ht="11" x14ac:dyDescent="0.15">
      <c r="B304" s="197"/>
      <c r="C304" s="198"/>
      <c r="D304" s="187" t="s">
        <v>356</v>
      </c>
      <c r="E304" s="199" t="s">
        <v>1</v>
      </c>
      <c r="F304" s="200" t="s">
        <v>359</v>
      </c>
      <c r="G304" s="198"/>
      <c r="H304" s="201">
        <v>21.94</v>
      </c>
      <c r="I304" s="202"/>
      <c r="J304" s="198"/>
      <c r="K304" s="198"/>
      <c r="L304" s="203"/>
      <c r="M304" s="204"/>
      <c r="N304" s="205"/>
      <c r="O304" s="205"/>
      <c r="P304" s="205"/>
      <c r="Q304" s="205"/>
      <c r="R304" s="205"/>
      <c r="S304" s="205"/>
      <c r="T304" s="206"/>
      <c r="AT304" s="207" t="s">
        <v>356</v>
      </c>
      <c r="AU304" s="207" t="s">
        <v>77</v>
      </c>
      <c r="AV304" s="12" t="s">
        <v>99</v>
      </c>
      <c r="AW304" s="12" t="s">
        <v>33</v>
      </c>
      <c r="AX304" s="12" t="s">
        <v>77</v>
      </c>
      <c r="AY304" s="207" t="s">
        <v>287</v>
      </c>
    </row>
    <row r="305" spans="2:65" s="1" customFormat="1" ht="22.5" customHeight="1" x14ac:dyDescent="0.15">
      <c r="B305" s="33"/>
      <c r="C305" s="174" t="s">
        <v>449</v>
      </c>
      <c r="D305" s="174" t="s">
        <v>288</v>
      </c>
      <c r="E305" s="175" t="s">
        <v>1428</v>
      </c>
      <c r="F305" s="176" t="s">
        <v>1429</v>
      </c>
      <c r="G305" s="177" t="s">
        <v>308</v>
      </c>
      <c r="H305" s="178">
        <v>8.2200000000000006</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77</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649</v>
      </c>
    </row>
    <row r="306" spans="2:65" s="11" customFormat="1" ht="11" x14ac:dyDescent="0.15">
      <c r="B306" s="185"/>
      <c r="C306" s="186"/>
      <c r="D306" s="187" t="s">
        <v>356</v>
      </c>
      <c r="E306" s="188" t="s">
        <v>1</v>
      </c>
      <c r="F306" s="189" t="s">
        <v>1430</v>
      </c>
      <c r="G306" s="186"/>
      <c r="H306" s="190">
        <v>8.2200000000000006</v>
      </c>
      <c r="I306" s="191"/>
      <c r="J306" s="186"/>
      <c r="K306" s="186"/>
      <c r="L306" s="192"/>
      <c r="M306" s="193"/>
      <c r="N306" s="194"/>
      <c r="O306" s="194"/>
      <c r="P306" s="194"/>
      <c r="Q306" s="194"/>
      <c r="R306" s="194"/>
      <c r="S306" s="194"/>
      <c r="T306" s="195"/>
      <c r="AT306" s="196" t="s">
        <v>356</v>
      </c>
      <c r="AU306" s="196" t="s">
        <v>77</v>
      </c>
      <c r="AV306" s="11" t="s">
        <v>79</v>
      </c>
      <c r="AW306" s="11" t="s">
        <v>33</v>
      </c>
      <c r="AX306" s="11" t="s">
        <v>70</v>
      </c>
      <c r="AY306" s="196" t="s">
        <v>287</v>
      </c>
    </row>
    <row r="307" spans="2:65" s="12" customFormat="1" ht="11" x14ac:dyDescent="0.15">
      <c r="B307" s="197"/>
      <c r="C307" s="198"/>
      <c r="D307" s="187" t="s">
        <v>356</v>
      </c>
      <c r="E307" s="199" t="s">
        <v>1</v>
      </c>
      <c r="F307" s="200" t="s">
        <v>359</v>
      </c>
      <c r="G307" s="198"/>
      <c r="H307" s="201">
        <v>8.2200000000000006</v>
      </c>
      <c r="I307" s="202"/>
      <c r="J307" s="198"/>
      <c r="K307" s="198"/>
      <c r="L307" s="203"/>
      <c r="M307" s="204"/>
      <c r="N307" s="205"/>
      <c r="O307" s="205"/>
      <c r="P307" s="205"/>
      <c r="Q307" s="205"/>
      <c r="R307" s="205"/>
      <c r="S307" s="205"/>
      <c r="T307" s="206"/>
      <c r="AT307" s="207" t="s">
        <v>356</v>
      </c>
      <c r="AU307" s="207" t="s">
        <v>77</v>
      </c>
      <c r="AV307" s="12" t="s">
        <v>99</v>
      </c>
      <c r="AW307" s="12" t="s">
        <v>33</v>
      </c>
      <c r="AX307" s="12" t="s">
        <v>77</v>
      </c>
      <c r="AY307" s="207" t="s">
        <v>287</v>
      </c>
    </row>
    <row r="308" spans="2:65" s="1" customFormat="1" ht="16.5" customHeight="1" x14ac:dyDescent="0.15">
      <c r="B308" s="33"/>
      <c r="C308" s="174" t="s">
        <v>652</v>
      </c>
      <c r="D308" s="174" t="s">
        <v>288</v>
      </c>
      <c r="E308" s="175" t="s">
        <v>1431</v>
      </c>
      <c r="F308" s="176" t="s">
        <v>1432</v>
      </c>
      <c r="G308" s="177" t="s">
        <v>362</v>
      </c>
      <c r="H308" s="178">
        <v>4.5999999999999996</v>
      </c>
      <c r="I308" s="179"/>
      <c r="J308" s="178">
        <f>ROUND(I308*H308,2)</f>
        <v>0</v>
      </c>
      <c r="K308" s="176" t="s">
        <v>1</v>
      </c>
      <c r="L308" s="37"/>
      <c r="M308" s="180" t="s">
        <v>1</v>
      </c>
      <c r="N308" s="181" t="s">
        <v>41</v>
      </c>
      <c r="O308" s="59"/>
      <c r="P308" s="182">
        <f>O308*H308</f>
        <v>0</v>
      </c>
      <c r="Q308" s="182">
        <v>0</v>
      </c>
      <c r="R308" s="182">
        <f>Q308*H308</f>
        <v>0</v>
      </c>
      <c r="S308" s="182">
        <v>0</v>
      </c>
      <c r="T308" s="183">
        <f>S308*H308</f>
        <v>0</v>
      </c>
      <c r="AR308" s="16" t="s">
        <v>99</v>
      </c>
      <c r="AT308" s="16" t="s">
        <v>288</v>
      </c>
      <c r="AU308" s="16" t="s">
        <v>77</v>
      </c>
      <c r="AY308" s="16" t="s">
        <v>287</v>
      </c>
      <c r="BE308" s="184">
        <f>IF(N308="základní",J308,0)</f>
        <v>0</v>
      </c>
      <c r="BF308" s="184">
        <f>IF(N308="snížená",J308,0)</f>
        <v>0</v>
      </c>
      <c r="BG308" s="184">
        <f>IF(N308="zákl. přenesená",J308,0)</f>
        <v>0</v>
      </c>
      <c r="BH308" s="184">
        <f>IF(N308="sníž. přenesená",J308,0)</f>
        <v>0</v>
      </c>
      <c r="BI308" s="184">
        <f>IF(N308="nulová",J308,0)</f>
        <v>0</v>
      </c>
      <c r="BJ308" s="16" t="s">
        <v>77</v>
      </c>
      <c r="BK308" s="184">
        <f>ROUND(I308*H308,2)</f>
        <v>0</v>
      </c>
      <c r="BL308" s="16" t="s">
        <v>99</v>
      </c>
      <c r="BM308" s="16" t="s">
        <v>655</v>
      </c>
    </row>
    <row r="309" spans="2:65" s="1" customFormat="1" ht="16.5" customHeight="1" x14ac:dyDescent="0.15">
      <c r="B309" s="33"/>
      <c r="C309" s="174" t="s">
        <v>455</v>
      </c>
      <c r="D309" s="174" t="s">
        <v>288</v>
      </c>
      <c r="E309" s="175" t="s">
        <v>1433</v>
      </c>
      <c r="F309" s="176" t="s">
        <v>1434</v>
      </c>
      <c r="G309" s="177" t="s">
        <v>362</v>
      </c>
      <c r="H309" s="178">
        <v>4.5999999999999996</v>
      </c>
      <c r="I309" s="179"/>
      <c r="J309" s="178">
        <f>ROUND(I309*H309,2)</f>
        <v>0</v>
      </c>
      <c r="K309" s="176" t="s">
        <v>1</v>
      </c>
      <c r="L309" s="37"/>
      <c r="M309" s="180" t="s">
        <v>1</v>
      </c>
      <c r="N309" s="181" t="s">
        <v>41</v>
      </c>
      <c r="O309" s="59"/>
      <c r="P309" s="182">
        <f>O309*H309</f>
        <v>0</v>
      </c>
      <c r="Q309" s="182">
        <v>0</v>
      </c>
      <c r="R309" s="182">
        <f>Q309*H309</f>
        <v>0</v>
      </c>
      <c r="S309" s="182">
        <v>0</v>
      </c>
      <c r="T309" s="183">
        <f>S309*H309</f>
        <v>0</v>
      </c>
      <c r="AR309" s="16" t="s">
        <v>99</v>
      </c>
      <c r="AT309" s="16" t="s">
        <v>288</v>
      </c>
      <c r="AU309" s="16" t="s">
        <v>77</v>
      </c>
      <c r="AY309" s="16" t="s">
        <v>287</v>
      </c>
      <c r="BE309" s="184">
        <f>IF(N309="základní",J309,0)</f>
        <v>0</v>
      </c>
      <c r="BF309" s="184">
        <f>IF(N309="snížená",J309,0)</f>
        <v>0</v>
      </c>
      <c r="BG309" s="184">
        <f>IF(N309="zákl. přenesená",J309,0)</f>
        <v>0</v>
      </c>
      <c r="BH309" s="184">
        <f>IF(N309="sníž. přenesená",J309,0)</f>
        <v>0</v>
      </c>
      <c r="BI309" s="184">
        <f>IF(N309="nulová",J309,0)</f>
        <v>0</v>
      </c>
      <c r="BJ309" s="16" t="s">
        <v>77</v>
      </c>
      <c r="BK309" s="184">
        <f>ROUND(I309*H309,2)</f>
        <v>0</v>
      </c>
      <c r="BL309" s="16" t="s">
        <v>99</v>
      </c>
      <c r="BM309" s="16" t="s">
        <v>658</v>
      </c>
    </row>
    <row r="310" spans="2:65" s="1" customFormat="1" ht="16.5" customHeight="1" x14ac:dyDescent="0.15">
      <c r="B310" s="33"/>
      <c r="C310" s="174" t="s">
        <v>660</v>
      </c>
      <c r="D310" s="174" t="s">
        <v>288</v>
      </c>
      <c r="E310" s="175" t="s">
        <v>1435</v>
      </c>
      <c r="F310" s="176" t="s">
        <v>1436</v>
      </c>
      <c r="G310" s="177" t="s">
        <v>362</v>
      </c>
      <c r="H310" s="178">
        <v>4.5999999999999996</v>
      </c>
      <c r="I310" s="179"/>
      <c r="J310" s="178">
        <f>ROUND(I310*H310,2)</f>
        <v>0</v>
      </c>
      <c r="K310" s="176" t="s">
        <v>1</v>
      </c>
      <c r="L310" s="37"/>
      <c r="M310" s="180" t="s">
        <v>1</v>
      </c>
      <c r="N310" s="181" t="s">
        <v>41</v>
      </c>
      <c r="O310" s="59"/>
      <c r="P310" s="182">
        <f>O310*H310</f>
        <v>0</v>
      </c>
      <c r="Q310" s="182">
        <v>0</v>
      </c>
      <c r="R310" s="182">
        <f>Q310*H310</f>
        <v>0</v>
      </c>
      <c r="S310" s="182">
        <v>0</v>
      </c>
      <c r="T310" s="183">
        <f>S310*H310</f>
        <v>0</v>
      </c>
      <c r="AR310" s="16" t="s">
        <v>99</v>
      </c>
      <c r="AT310" s="16" t="s">
        <v>288</v>
      </c>
      <c r="AU310" s="16" t="s">
        <v>77</v>
      </c>
      <c r="AY310" s="16" t="s">
        <v>287</v>
      </c>
      <c r="BE310" s="184">
        <f>IF(N310="základní",J310,0)</f>
        <v>0</v>
      </c>
      <c r="BF310" s="184">
        <f>IF(N310="snížená",J310,0)</f>
        <v>0</v>
      </c>
      <c r="BG310" s="184">
        <f>IF(N310="zákl. přenesená",J310,0)</f>
        <v>0</v>
      </c>
      <c r="BH310" s="184">
        <f>IF(N310="sníž. přenesená",J310,0)</f>
        <v>0</v>
      </c>
      <c r="BI310" s="184">
        <f>IF(N310="nulová",J310,0)</f>
        <v>0</v>
      </c>
      <c r="BJ310" s="16" t="s">
        <v>77</v>
      </c>
      <c r="BK310" s="184">
        <f>ROUND(I310*H310,2)</f>
        <v>0</v>
      </c>
      <c r="BL310" s="16" t="s">
        <v>99</v>
      </c>
      <c r="BM310" s="16" t="s">
        <v>663</v>
      </c>
    </row>
    <row r="311" spans="2:65" s="1" customFormat="1" ht="16.5" customHeight="1" x14ac:dyDescent="0.15">
      <c r="B311" s="33"/>
      <c r="C311" s="174" t="s">
        <v>473</v>
      </c>
      <c r="D311" s="174" t="s">
        <v>288</v>
      </c>
      <c r="E311" s="175" t="s">
        <v>1437</v>
      </c>
      <c r="F311" s="176" t="s">
        <v>1438</v>
      </c>
      <c r="G311" s="177" t="s">
        <v>362</v>
      </c>
      <c r="H311" s="178">
        <v>6.52</v>
      </c>
      <c r="I311" s="179"/>
      <c r="J311" s="178">
        <f>ROUND(I311*H311,2)</f>
        <v>0</v>
      </c>
      <c r="K311" s="176" t="s">
        <v>1</v>
      </c>
      <c r="L311" s="37"/>
      <c r="M311" s="180" t="s">
        <v>1</v>
      </c>
      <c r="N311" s="181" t="s">
        <v>41</v>
      </c>
      <c r="O311" s="59"/>
      <c r="P311" s="182">
        <f>O311*H311</f>
        <v>0</v>
      </c>
      <c r="Q311" s="182">
        <v>0</v>
      </c>
      <c r="R311" s="182">
        <f>Q311*H311</f>
        <v>0</v>
      </c>
      <c r="S311" s="182">
        <v>0</v>
      </c>
      <c r="T311" s="183">
        <f>S311*H311</f>
        <v>0</v>
      </c>
      <c r="AR311" s="16" t="s">
        <v>99</v>
      </c>
      <c r="AT311" s="16" t="s">
        <v>288</v>
      </c>
      <c r="AU311" s="16" t="s">
        <v>77</v>
      </c>
      <c r="AY311" s="16" t="s">
        <v>287</v>
      </c>
      <c r="BE311" s="184">
        <f>IF(N311="základní",J311,0)</f>
        <v>0</v>
      </c>
      <c r="BF311" s="184">
        <f>IF(N311="snížená",J311,0)</f>
        <v>0</v>
      </c>
      <c r="BG311" s="184">
        <f>IF(N311="zákl. přenesená",J311,0)</f>
        <v>0</v>
      </c>
      <c r="BH311" s="184">
        <f>IF(N311="sníž. přenesená",J311,0)</f>
        <v>0</v>
      </c>
      <c r="BI311" s="184">
        <f>IF(N311="nulová",J311,0)</f>
        <v>0</v>
      </c>
      <c r="BJ311" s="16" t="s">
        <v>77</v>
      </c>
      <c r="BK311" s="184">
        <f>ROUND(I311*H311,2)</f>
        <v>0</v>
      </c>
      <c r="BL311" s="16" t="s">
        <v>99</v>
      </c>
      <c r="BM311" s="16" t="s">
        <v>666</v>
      </c>
    </row>
    <row r="312" spans="2:65" s="11" customFormat="1" ht="11" x14ac:dyDescent="0.15">
      <c r="B312" s="185"/>
      <c r="C312" s="186"/>
      <c r="D312" s="187" t="s">
        <v>356</v>
      </c>
      <c r="E312" s="188" t="s">
        <v>1</v>
      </c>
      <c r="F312" s="189" t="s">
        <v>1439</v>
      </c>
      <c r="G312" s="186"/>
      <c r="H312" s="190">
        <v>6.52</v>
      </c>
      <c r="I312" s="191"/>
      <c r="J312" s="186"/>
      <c r="K312" s="186"/>
      <c r="L312" s="192"/>
      <c r="M312" s="193"/>
      <c r="N312" s="194"/>
      <c r="O312" s="194"/>
      <c r="P312" s="194"/>
      <c r="Q312" s="194"/>
      <c r="R312" s="194"/>
      <c r="S312" s="194"/>
      <c r="T312" s="195"/>
      <c r="AT312" s="196" t="s">
        <v>356</v>
      </c>
      <c r="AU312" s="196" t="s">
        <v>77</v>
      </c>
      <c r="AV312" s="11" t="s">
        <v>79</v>
      </c>
      <c r="AW312" s="11" t="s">
        <v>33</v>
      </c>
      <c r="AX312" s="11" t="s">
        <v>70</v>
      </c>
      <c r="AY312" s="196" t="s">
        <v>287</v>
      </c>
    </row>
    <row r="313" spans="2:65" s="12" customFormat="1" ht="11" x14ac:dyDescent="0.15">
      <c r="B313" s="197"/>
      <c r="C313" s="198"/>
      <c r="D313" s="187" t="s">
        <v>356</v>
      </c>
      <c r="E313" s="199" t="s">
        <v>1</v>
      </c>
      <c r="F313" s="200" t="s">
        <v>359</v>
      </c>
      <c r="G313" s="198"/>
      <c r="H313" s="201">
        <v>6.52</v>
      </c>
      <c r="I313" s="202"/>
      <c r="J313" s="198"/>
      <c r="K313" s="198"/>
      <c r="L313" s="203"/>
      <c r="M313" s="204"/>
      <c r="N313" s="205"/>
      <c r="O313" s="205"/>
      <c r="P313" s="205"/>
      <c r="Q313" s="205"/>
      <c r="R313" s="205"/>
      <c r="S313" s="205"/>
      <c r="T313" s="206"/>
      <c r="AT313" s="207" t="s">
        <v>356</v>
      </c>
      <c r="AU313" s="207" t="s">
        <v>77</v>
      </c>
      <c r="AV313" s="12" t="s">
        <v>99</v>
      </c>
      <c r="AW313" s="12" t="s">
        <v>33</v>
      </c>
      <c r="AX313" s="12" t="s">
        <v>77</v>
      </c>
      <c r="AY313" s="207" t="s">
        <v>287</v>
      </c>
    </row>
    <row r="314" spans="2:65" s="1" customFormat="1" ht="16.5" customHeight="1" x14ac:dyDescent="0.15">
      <c r="B314" s="33"/>
      <c r="C314" s="174" t="s">
        <v>668</v>
      </c>
      <c r="D314" s="174" t="s">
        <v>288</v>
      </c>
      <c r="E314" s="175" t="s">
        <v>1440</v>
      </c>
      <c r="F314" s="176" t="s">
        <v>1441</v>
      </c>
      <c r="G314" s="177" t="s">
        <v>362</v>
      </c>
      <c r="H314" s="178">
        <v>9.1999999999999993</v>
      </c>
      <c r="I314" s="179"/>
      <c r="J314" s="178">
        <f>ROUND(I314*H314,2)</f>
        <v>0</v>
      </c>
      <c r="K314" s="176" t="s">
        <v>1</v>
      </c>
      <c r="L314" s="37"/>
      <c r="M314" s="180" t="s">
        <v>1</v>
      </c>
      <c r="N314" s="181" t="s">
        <v>41</v>
      </c>
      <c r="O314" s="59"/>
      <c r="P314" s="182">
        <f>O314*H314</f>
        <v>0</v>
      </c>
      <c r="Q314" s="182">
        <v>0</v>
      </c>
      <c r="R314" s="182">
        <f>Q314*H314</f>
        <v>0</v>
      </c>
      <c r="S314" s="182">
        <v>0</v>
      </c>
      <c r="T314" s="183">
        <f>S314*H314</f>
        <v>0</v>
      </c>
      <c r="AR314" s="16" t="s">
        <v>99</v>
      </c>
      <c r="AT314" s="16" t="s">
        <v>288</v>
      </c>
      <c r="AU314" s="16" t="s">
        <v>77</v>
      </c>
      <c r="AY314" s="16" t="s">
        <v>287</v>
      </c>
      <c r="BE314" s="184">
        <f>IF(N314="základní",J314,0)</f>
        <v>0</v>
      </c>
      <c r="BF314" s="184">
        <f>IF(N314="snížená",J314,0)</f>
        <v>0</v>
      </c>
      <c r="BG314" s="184">
        <f>IF(N314="zákl. přenesená",J314,0)</f>
        <v>0</v>
      </c>
      <c r="BH314" s="184">
        <f>IF(N314="sníž. přenesená",J314,0)</f>
        <v>0</v>
      </c>
      <c r="BI314" s="184">
        <f>IF(N314="nulová",J314,0)</f>
        <v>0</v>
      </c>
      <c r="BJ314" s="16" t="s">
        <v>77</v>
      </c>
      <c r="BK314" s="184">
        <f>ROUND(I314*H314,2)</f>
        <v>0</v>
      </c>
      <c r="BL314" s="16" t="s">
        <v>99</v>
      </c>
      <c r="BM314" s="16" t="s">
        <v>671</v>
      </c>
    </row>
    <row r="315" spans="2:65" s="11" customFormat="1" ht="11" x14ac:dyDescent="0.15">
      <c r="B315" s="185"/>
      <c r="C315" s="186"/>
      <c r="D315" s="187" t="s">
        <v>356</v>
      </c>
      <c r="E315" s="188" t="s">
        <v>1</v>
      </c>
      <c r="F315" s="189" t="s">
        <v>1442</v>
      </c>
      <c r="G315" s="186"/>
      <c r="H315" s="190">
        <v>9.1999999999999993</v>
      </c>
      <c r="I315" s="191"/>
      <c r="J315" s="186"/>
      <c r="K315" s="186"/>
      <c r="L315" s="192"/>
      <c r="M315" s="193"/>
      <c r="N315" s="194"/>
      <c r="O315" s="194"/>
      <c r="P315" s="194"/>
      <c r="Q315" s="194"/>
      <c r="R315" s="194"/>
      <c r="S315" s="194"/>
      <c r="T315" s="195"/>
      <c r="AT315" s="196" t="s">
        <v>356</v>
      </c>
      <c r="AU315" s="196" t="s">
        <v>77</v>
      </c>
      <c r="AV315" s="11" t="s">
        <v>79</v>
      </c>
      <c r="AW315" s="11" t="s">
        <v>33</v>
      </c>
      <c r="AX315" s="11" t="s">
        <v>70</v>
      </c>
      <c r="AY315" s="196" t="s">
        <v>287</v>
      </c>
    </row>
    <row r="316" spans="2:65" s="12" customFormat="1" ht="11" x14ac:dyDescent="0.15">
      <c r="B316" s="197"/>
      <c r="C316" s="198"/>
      <c r="D316" s="187" t="s">
        <v>356</v>
      </c>
      <c r="E316" s="199" t="s">
        <v>1</v>
      </c>
      <c r="F316" s="200" t="s">
        <v>359</v>
      </c>
      <c r="G316" s="198"/>
      <c r="H316" s="201">
        <v>9.1999999999999993</v>
      </c>
      <c r="I316" s="202"/>
      <c r="J316" s="198"/>
      <c r="K316" s="198"/>
      <c r="L316" s="203"/>
      <c r="M316" s="204"/>
      <c r="N316" s="205"/>
      <c r="O316" s="205"/>
      <c r="P316" s="205"/>
      <c r="Q316" s="205"/>
      <c r="R316" s="205"/>
      <c r="S316" s="205"/>
      <c r="T316" s="206"/>
      <c r="AT316" s="207" t="s">
        <v>356</v>
      </c>
      <c r="AU316" s="207" t="s">
        <v>77</v>
      </c>
      <c r="AV316" s="12" t="s">
        <v>99</v>
      </c>
      <c r="AW316" s="12" t="s">
        <v>33</v>
      </c>
      <c r="AX316" s="12" t="s">
        <v>77</v>
      </c>
      <c r="AY316" s="207" t="s">
        <v>287</v>
      </c>
    </row>
    <row r="317" spans="2:65" s="1" customFormat="1" ht="16.5" customHeight="1" x14ac:dyDescent="0.15">
      <c r="B317" s="33"/>
      <c r="C317" s="174" t="s">
        <v>478</v>
      </c>
      <c r="D317" s="174" t="s">
        <v>288</v>
      </c>
      <c r="E317" s="175" t="s">
        <v>1443</v>
      </c>
      <c r="F317" s="176" t="s">
        <v>1444</v>
      </c>
      <c r="G317" s="177" t="s">
        <v>291</v>
      </c>
      <c r="H317" s="178">
        <v>54.8</v>
      </c>
      <c r="I317" s="179"/>
      <c r="J317" s="178">
        <f>ROUND(I317*H317,2)</f>
        <v>0</v>
      </c>
      <c r="K317" s="176" t="s">
        <v>1</v>
      </c>
      <c r="L317" s="37"/>
      <c r="M317" s="180" t="s">
        <v>1</v>
      </c>
      <c r="N317" s="181" t="s">
        <v>41</v>
      </c>
      <c r="O317" s="59"/>
      <c r="P317" s="182">
        <f>O317*H317</f>
        <v>0</v>
      </c>
      <c r="Q317" s="182">
        <v>0</v>
      </c>
      <c r="R317" s="182">
        <f>Q317*H317</f>
        <v>0</v>
      </c>
      <c r="S317" s="182">
        <v>0</v>
      </c>
      <c r="T317" s="183">
        <f>S317*H317</f>
        <v>0</v>
      </c>
      <c r="AR317" s="16" t="s">
        <v>99</v>
      </c>
      <c r="AT317" s="16" t="s">
        <v>288</v>
      </c>
      <c r="AU317" s="16" t="s">
        <v>77</v>
      </c>
      <c r="AY317" s="16" t="s">
        <v>287</v>
      </c>
      <c r="BE317" s="184">
        <f>IF(N317="základní",J317,0)</f>
        <v>0</v>
      </c>
      <c r="BF317" s="184">
        <f>IF(N317="snížená",J317,0)</f>
        <v>0</v>
      </c>
      <c r="BG317" s="184">
        <f>IF(N317="zákl. přenesená",J317,0)</f>
        <v>0</v>
      </c>
      <c r="BH317" s="184">
        <f>IF(N317="sníž. přenesená",J317,0)</f>
        <v>0</v>
      </c>
      <c r="BI317" s="184">
        <f>IF(N317="nulová",J317,0)</f>
        <v>0</v>
      </c>
      <c r="BJ317" s="16" t="s">
        <v>77</v>
      </c>
      <c r="BK317" s="184">
        <f>ROUND(I317*H317,2)</f>
        <v>0</v>
      </c>
      <c r="BL317" s="16" t="s">
        <v>99</v>
      </c>
      <c r="BM317" s="16" t="s">
        <v>674</v>
      </c>
    </row>
    <row r="318" spans="2:65" s="1" customFormat="1" ht="16.5" customHeight="1" x14ac:dyDescent="0.15">
      <c r="B318" s="33"/>
      <c r="C318" s="174" t="s">
        <v>677</v>
      </c>
      <c r="D318" s="174" t="s">
        <v>288</v>
      </c>
      <c r="E318" s="175" t="s">
        <v>1445</v>
      </c>
      <c r="F318" s="176" t="s">
        <v>1446</v>
      </c>
      <c r="G318" s="177" t="s">
        <v>291</v>
      </c>
      <c r="H318" s="178">
        <v>52.67</v>
      </c>
      <c r="I318" s="179"/>
      <c r="J318" s="178">
        <f>ROUND(I318*H318,2)</f>
        <v>0</v>
      </c>
      <c r="K318" s="176" t="s">
        <v>1</v>
      </c>
      <c r="L318" s="37"/>
      <c r="M318" s="180" t="s">
        <v>1</v>
      </c>
      <c r="N318" s="181" t="s">
        <v>41</v>
      </c>
      <c r="O318" s="59"/>
      <c r="P318" s="182">
        <f>O318*H318</f>
        <v>0</v>
      </c>
      <c r="Q318" s="182">
        <v>0</v>
      </c>
      <c r="R318" s="182">
        <f>Q318*H318</f>
        <v>0</v>
      </c>
      <c r="S318" s="182">
        <v>0</v>
      </c>
      <c r="T318" s="183">
        <f>S318*H318</f>
        <v>0</v>
      </c>
      <c r="AR318" s="16" t="s">
        <v>99</v>
      </c>
      <c r="AT318" s="16" t="s">
        <v>288</v>
      </c>
      <c r="AU318" s="16" t="s">
        <v>77</v>
      </c>
      <c r="AY318" s="16" t="s">
        <v>287</v>
      </c>
      <c r="BE318" s="184">
        <f>IF(N318="základní",J318,0)</f>
        <v>0</v>
      </c>
      <c r="BF318" s="184">
        <f>IF(N318="snížená",J318,0)</f>
        <v>0</v>
      </c>
      <c r="BG318" s="184">
        <f>IF(N318="zákl. přenesená",J318,0)</f>
        <v>0</v>
      </c>
      <c r="BH318" s="184">
        <f>IF(N318="sníž. přenesená",J318,0)</f>
        <v>0</v>
      </c>
      <c r="BI318" s="184">
        <f>IF(N318="nulová",J318,0)</f>
        <v>0</v>
      </c>
      <c r="BJ318" s="16" t="s">
        <v>77</v>
      </c>
      <c r="BK318" s="184">
        <f>ROUND(I318*H318,2)</f>
        <v>0</v>
      </c>
      <c r="BL318" s="16" t="s">
        <v>99</v>
      </c>
      <c r="BM318" s="16" t="s">
        <v>680</v>
      </c>
    </row>
    <row r="319" spans="2:65" s="11" customFormat="1" ht="11" x14ac:dyDescent="0.15">
      <c r="B319" s="185"/>
      <c r="C319" s="186"/>
      <c r="D319" s="187" t="s">
        <v>356</v>
      </c>
      <c r="E319" s="188" t="s">
        <v>1</v>
      </c>
      <c r="F319" s="189" t="s">
        <v>1447</v>
      </c>
      <c r="G319" s="186"/>
      <c r="H319" s="190">
        <v>52.67</v>
      </c>
      <c r="I319" s="191"/>
      <c r="J319" s="186"/>
      <c r="K319" s="186"/>
      <c r="L319" s="192"/>
      <c r="M319" s="193"/>
      <c r="N319" s="194"/>
      <c r="O319" s="194"/>
      <c r="P319" s="194"/>
      <c r="Q319" s="194"/>
      <c r="R319" s="194"/>
      <c r="S319" s="194"/>
      <c r="T319" s="195"/>
      <c r="AT319" s="196" t="s">
        <v>356</v>
      </c>
      <c r="AU319" s="196" t="s">
        <v>77</v>
      </c>
      <c r="AV319" s="11" t="s">
        <v>79</v>
      </c>
      <c r="AW319" s="11" t="s">
        <v>33</v>
      </c>
      <c r="AX319" s="11" t="s">
        <v>70</v>
      </c>
      <c r="AY319" s="196" t="s">
        <v>287</v>
      </c>
    </row>
    <row r="320" spans="2:65" s="12" customFormat="1" ht="11" x14ac:dyDescent="0.15">
      <c r="B320" s="197"/>
      <c r="C320" s="198"/>
      <c r="D320" s="187" t="s">
        <v>356</v>
      </c>
      <c r="E320" s="199" t="s">
        <v>1</v>
      </c>
      <c r="F320" s="200" t="s">
        <v>359</v>
      </c>
      <c r="G320" s="198"/>
      <c r="H320" s="201">
        <v>52.67</v>
      </c>
      <c r="I320" s="202"/>
      <c r="J320" s="198"/>
      <c r="K320" s="198"/>
      <c r="L320" s="203"/>
      <c r="M320" s="204"/>
      <c r="N320" s="205"/>
      <c r="O320" s="205"/>
      <c r="P320" s="205"/>
      <c r="Q320" s="205"/>
      <c r="R320" s="205"/>
      <c r="S320" s="205"/>
      <c r="T320" s="206"/>
      <c r="AT320" s="207" t="s">
        <v>356</v>
      </c>
      <c r="AU320" s="207" t="s">
        <v>77</v>
      </c>
      <c r="AV320" s="12" t="s">
        <v>99</v>
      </c>
      <c r="AW320" s="12" t="s">
        <v>33</v>
      </c>
      <c r="AX320" s="12" t="s">
        <v>77</v>
      </c>
      <c r="AY320" s="207" t="s">
        <v>287</v>
      </c>
    </row>
    <row r="321" spans="2:65" s="1" customFormat="1" ht="16.5" customHeight="1" x14ac:dyDescent="0.15">
      <c r="B321" s="33"/>
      <c r="C321" s="174" t="s">
        <v>484</v>
      </c>
      <c r="D321" s="174" t="s">
        <v>288</v>
      </c>
      <c r="E321" s="175" t="s">
        <v>1448</v>
      </c>
      <c r="F321" s="176" t="s">
        <v>1449</v>
      </c>
      <c r="G321" s="177" t="s">
        <v>291</v>
      </c>
      <c r="H321" s="178">
        <v>52.67</v>
      </c>
      <c r="I321" s="179"/>
      <c r="J321" s="178">
        <f>ROUND(I321*H321,2)</f>
        <v>0</v>
      </c>
      <c r="K321" s="176" t="s">
        <v>1</v>
      </c>
      <c r="L321" s="37"/>
      <c r="M321" s="180" t="s">
        <v>1</v>
      </c>
      <c r="N321" s="181" t="s">
        <v>41</v>
      </c>
      <c r="O321" s="59"/>
      <c r="P321" s="182">
        <f>O321*H321</f>
        <v>0</v>
      </c>
      <c r="Q321" s="182">
        <v>0</v>
      </c>
      <c r="R321" s="182">
        <f>Q321*H321</f>
        <v>0</v>
      </c>
      <c r="S321" s="182">
        <v>0</v>
      </c>
      <c r="T321" s="183">
        <f>S321*H321</f>
        <v>0</v>
      </c>
      <c r="AR321" s="16" t="s">
        <v>99</v>
      </c>
      <c r="AT321" s="16" t="s">
        <v>288</v>
      </c>
      <c r="AU321" s="16" t="s">
        <v>77</v>
      </c>
      <c r="AY321" s="16" t="s">
        <v>287</v>
      </c>
      <c r="BE321" s="184">
        <f>IF(N321="základní",J321,0)</f>
        <v>0</v>
      </c>
      <c r="BF321" s="184">
        <f>IF(N321="snížená",J321,0)</f>
        <v>0</v>
      </c>
      <c r="BG321" s="184">
        <f>IF(N321="zákl. přenesená",J321,0)</f>
        <v>0</v>
      </c>
      <c r="BH321" s="184">
        <f>IF(N321="sníž. přenesená",J321,0)</f>
        <v>0</v>
      </c>
      <c r="BI321" s="184">
        <f>IF(N321="nulová",J321,0)</f>
        <v>0</v>
      </c>
      <c r="BJ321" s="16" t="s">
        <v>77</v>
      </c>
      <c r="BK321" s="184">
        <f>ROUND(I321*H321,2)</f>
        <v>0</v>
      </c>
      <c r="BL321" s="16" t="s">
        <v>99</v>
      </c>
      <c r="BM321" s="16" t="s">
        <v>685</v>
      </c>
    </row>
    <row r="322" spans="2:65" s="11" customFormat="1" ht="11" x14ac:dyDescent="0.15">
      <c r="B322" s="185"/>
      <c r="C322" s="186"/>
      <c r="D322" s="187" t="s">
        <v>356</v>
      </c>
      <c r="E322" s="188" t="s">
        <v>1</v>
      </c>
      <c r="F322" s="189" t="s">
        <v>1447</v>
      </c>
      <c r="G322" s="186"/>
      <c r="H322" s="190">
        <v>52.67</v>
      </c>
      <c r="I322" s="191"/>
      <c r="J322" s="186"/>
      <c r="K322" s="186"/>
      <c r="L322" s="192"/>
      <c r="M322" s="193"/>
      <c r="N322" s="194"/>
      <c r="O322" s="194"/>
      <c r="P322" s="194"/>
      <c r="Q322" s="194"/>
      <c r="R322" s="194"/>
      <c r="S322" s="194"/>
      <c r="T322" s="195"/>
      <c r="AT322" s="196" t="s">
        <v>356</v>
      </c>
      <c r="AU322" s="196" t="s">
        <v>77</v>
      </c>
      <c r="AV322" s="11" t="s">
        <v>79</v>
      </c>
      <c r="AW322" s="11" t="s">
        <v>33</v>
      </c>
      <c r="AX322" s="11" t="s">
        <v>70</v>
      </c>
      <c r="AY322" s="196" t="s">
        <v>287</v>
      </c>
    </row>
    <row r="323" spans="2:65" s="12" customFormat="1" ht="11" x14ac:dyDescent="0.15">
      <c r="B323" s="197"/>
      <c r="C323" s="198"/>
      <c r="D323" s="187" t="s">
        <v>356</v>
      </c>
      <c r="E323" s="199" t="s">
        <v>1</v>
      </c>
      <c r="F323" s="200" t="s">
        <v>359</v>
      </c>
      <c r="G323" s="198"/>
      <c r="H323" s="201">
        <v>52.67</v>
      </c>
      <c r="I323" s="202"/>
      <c r="J323" s="198"/>
      <c r="K323" s="198"/>
      <c r="L323" s="203"/>
      <c r="M323" s="204"/>
      <c r="N323" s="205"/>
      <c r="O323" s="205"/>
      <c r="P323" s="205"/>
      <c r="Q323" s="205"/>
      <c r="R323" s="205"/>
      <c r="S323" s="205"/>
      <c r="T323" s="206"/>
      <c r="AT323" s="207" t="s">
        <v>356</v>
      </c>
      <c r="AU323" s="207" t="s">
        <v>77</v>
      </c>
      <c r="AV323" s="12" t="s">
        <v>99</v>
      </c>
      <c r="AW323" s="12" t="s">
        <v>33</v>
      </c>
      <c r="AX323" s="12" t="s">
        <v>77</v>
      </c>
      <c r="AY323" s="207" t="s">
        <v>287</v>
      </c>
    </row>
    <row r="324" spans="2:65" s="1" customFormat="1" ht="16.5" customHeight="1" x14ac:dyDescent="0.15">
      <c r="B324" s="33"/>
      <c r="C324" s="174" t="s">
        <v>686</v>
      </c>
      <c r="D324" s="174" t="s">
        <v>288</v>
      </c>
      <c r="E324" s="175" t="s">
        <v>1450</v>
      </c>
      <c r="F324" s="176" t="s">
        <v>1451</v>
      </c>
      <c r="G324" s="177" t="s">
        <v>612</v>
      </c>
      <c r="H324" s="178">
        <v>1</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689</v>
      </c>
    </row>
    <row r="325" spans="2:65" s="10" customFormat="1" ht="26" customHeight="1" x14ac:dyDescent="0.2">
      <c r="B325" s="160"/>
      <c r="C325" s="161"/>
      <c r="D325" s="162" t="s">
        <v>69</v>
      </c>
      <c r="E325" s="163" t="s">
        <v>790</v>
      </c>
      <c r="F325" s="163" t="s">
        <v>893</v>
      </c>
      <c r="G325" s="161"/>
      <c r="H325" s="161"/>
      <c r="I325" s="164"/>
      <c r="J325" s="165">
        <f>BK325</f>
        <v>0</v>
      </c>
      <c r="K325" s="161"/>
      <c r="L325" s="166"/>
      <c r="M325" s="167"/>
      <c r="N325" s="168"/>
      <c r="O325" s="168"/>
      <c r="P325" s="169">
        <f>P326</f>
        <v>0</v>
      </c>
      <c r="Q325" s="168"/>
      <c r="R325" s="169">
        <f>R326</f>
        <v>0</v>
      </c>
      <c r="S325" s="168"/>
      <c r="T325" s="170">
        <f>T326</f>
        <v>0</v>
      </c>
      <c r="AR325" s="171" t="s">
        <v>77</v>
      </c>
      <c r="AT325" s="172" t="s">
        <v>69</v>
      </c>
      <c r="AU325" s="172" t="s">
        <v>70</v>
      </c>
      <c r="AY325" s="171" t="s">
        <v>287</v>
      </c>
      <c r="BK325" s="173">
        <f>BK326</f>
        <v>0</v>
      </c>
    </row>
    <row r="326" spans="2:65" s="1" customFormat="1" ht="16.5" customHeight="1" x14ac:dyDescent="0.15">
      <c r="B326" s="33"/>
      <c r="C326" s="174" t="s">
        <v>491</v>
      </c>
      <c r="D326" s="174" t="s">
        <v>288</v>
      </c>
      <c r="E326" s="175" t="s">
        <v>894</v>
      </c>
      <c r="F326" s="176" t="s">
        <v>895</v>
      </c>
      <c r="G326" s="177" t="s">
        <v>388</v>
      </c>
      <c r="H326" s="178">
        <v>1131.28</v>
      </c>
      <c r="I326" s="179"/>
      <c r="J326" s="178">
        <f>ROUND(I326*H326,2)</f>
        <v>0</v>
      </c>
      <c r="K326" s="176" t="s">
        <v>1</v>
      </c>
      <c r="L326" s="37"/>
      <c r="M326" s="180" t="s">
        <v>1</v>
      </c>
      <c r="N326" s="181" t="s">
        <v>41</v>
      </c>
      <c r="O326" s="59"/>
      <c r="P326" s="182">
        <f>O326*H326</f>
        <v>0</v>
      </c>
      <c r="Q326" s="182">
        <v>0</v>
      </c>
      <c r="R326" s="182">
        <f>Q326*H326</f>
        <v>0</v>
      </c>
      <c r="S326" s="182">
        <v>0</v>
      </c>
      <c r="T326" s="183">
        <f>S326*H326</f>
        <v>0</v>
      </c>
      <c r="AR326" s="16" t="s">
        <v>99</v>
      </c>
      <c r="AT326" s="16" t="s">
        <v>288</v>
      </c>
      <c r="AU326" s="16" t="s">
        <v>77</v>
      </c>
      <c r="AY326" s="16" t="s">
        <v>287</v>
      </c>
      <c r="BE326" s="184">
        <f>IF(N326="základní",J326,0)</f>
        <v>0</v>
      </c>
      <c r="BF326" s="184">
        <f>IF(N326="snížená",J326,0)</f>
        <v>0</v>
      </c>
      <c r="BG326" s="184">
        <f>IF(N326="zákl. přenesená",J326,0)</f>
        <v>0</v>
      </c>
      <c r="BH326" s="184">
        <f>IF(N326="sníž. přenesená",J326,0)</f>
        <v>0</v>
      </c>
      <c r="BI326" s="184">
        <f>IF(N326="nulová",J326,0)</f>
        <v>0</v>
      </c>
      <c r="BJ326" s="16" t="s">
        <v>77</v>
      </c>
      <c r="BK326" s="184">
        <f>ROUND(I326*H326,2)</f>
        <v>0</v>
      </c>
      <c r="BL326" s="16" t="s">
        <v>99</v>
      </c>
      <c r="BM326" s="16" t="s">
        <v>692</v>
      </c>
    </row>
    <row r="327" spans="2:65" s="10" customFormat="1" ht="26" customHeight="1" x14ac:dyDescent="0.2">
      <c r="B327" s="160"/>
      <c r="C327" s="161"/>
      <c r="D327" s="162" t="s">
        <v>69</v>
      </c>
      <c r="E327" s="163" t="s">
        <v>897</v>
      </c>
      <c r="F327" s="163" t="s">
        <v>898</v>
      </c>
      <c r="G327" s="161"/>
      <c r="H327" s="161"/>
      <c r="I327" s="164"/>
      <c r="J327" s="165">
        <f>BK327</f>
        <v>0</v>
      </c>
      <c r="K327" s="161"/>
      <c r="L327" s="166"/>
      <c r="M327" s="167"/>
      <c r="N327" s="168"/>
      <c r="O327" s="168"/>
      <c r="P327" s="169">
        <f>SUM(P328:P346)</f>
        <v>0</v>
      </c>
      <c r="Q327" s="168"/>
      <c r="R327" s="169">
        <f>SUM(R328:R346)</f>
        <v>0</v>
      </c>
      <c r="S327" s="168"/>
      <c r="T327" s="170">
        <f>SUM(T328:T346)</f>
        <v>0</v>
      </c>
      <c r="AR327" s="171" t="s">
        <v>79</v>
      </c>
      <c r="AT327" s="172" t="s">
        <v>69</v>
      </c>
      <c r="AU327" s="172" t="s">
        <v>70</v>
      </c>
      <c r="AY327" s="171" t="s">
        <v>287</v>
      </c>
      <c r="BK327" s="173">
        <f>SUM(BK328:BK346)</f>
        <v>0</v>
      </c>
    </row>
    <row r="328" spans="2:65" s="1" customFormat="1" ht="16.5" customHeight="1" x14ac:dyDescent="0.15">
      <c r="B328" s="33"/>
      <c r="C328" s="174" t="s">
        <v>695</v>
      </c>
      <c r="D328" s="174" t="s">
        <v>288</v>
      </c>
      <c r="E328" s="175" t="s">
        <v>914</v>
      </c>
      <c r="F328" s="176" t="s">
        <v>915</v>
      </c>
      <c r="G328" s="177" t="s">
        <v>291</v>
      </c>
      <c r="H328" s="178">
        <v>407.99</v>
      </c>
      <c r="I328" s="179"/>
      <c r="J328" s="178">
        <f>ROUND(I328*H328,2)</f>
        <v>0</v>
      </c>
      <c r="K328" s="176" t="s">
        <v>1</v>
      </c>
      <c r="L328" s="37"/>
      <c r="M328" s="180" t="s">
        <v>1</v>
      </c>
      <c r="N328" s="181" t="s">
        <v>41</v>
      </c>
      <c r="O328" s="59"/>
      <c r="P328" s="182">
        <f>O328*H328</f>
        <v>0</v>
      </c>
      <c r="Q328" s="182">
        <v>0</v>
      </c>
      <c r="R328" s="182">
        <f>Q328*H328</f>
        <v>0</v>
      </c>
      <c r="S328" s="182">
        <v>0</v>
      </c>
      <c r="T328" s="183">
        <f>S328*H328</f>
        <v>0</v>
      </c>
      <c r="AR328" s="16" t="s">
        <v>316</v>
      </c>
      <c r="AT328" s="16" t="s">
        <v>288</v>
      </c>
      <c r="AU328" s="16" t="s">
        <v>77</v>
      </c>
      <c r="AY328" s="16" t="s">
        <v>287</v>
      </c>
      <c r="BE328" s="184">
        <f>IF(N328="základní",J328,0)</f>
        <v>0</v>
      </c>
      <c r="BF328" s="184">
        <f>IF(N328="snížená",J328,0)</f>
        <v>0</v>
      </c>
      <c r="BG328" s="184">
        <f>IF(N328="zákl. přenesená",J328,0)</f>
        <v>0</v>
      </c>
      <c r="BH328" s="184">
        <f>IF(N328="sníž. přenesená",J328,0)</f>
        <v>0</v>
      </c>
      <c r="BI328" s="184">
        <f>IF(N328="nulová",J328,0)</f>
        <v>0</v>
      </c>
      <c r="BJ328" s="16" t="s">
        <v>77</v>
      </c>
      <c r="BK328" s="184">
        <f>ROUND(I328*H328,2)</f>
        <v>0</v>
      </c>
      <c r="BL328" s="16" t="s">
        <v>316</v>
      </c>
      <c r="BM328" s="16" t="s">
        <v>698</v>
      </c>
    </row>
    <row r="329" spans="2:65" s="1" customFormat="1" ht="30" x14ac:dyDescent="0.15">
      <c r="B329" s="33"/>
      <c r="C329" s="34"/>
      <c r="D329" s="187" t="s">
        <v>383</v>
      </c>
      <c r="E329" s="34"/>
      <c r="F329" s="208" t="s">
        <v>1452</v>
      </c>
      <c r="G329" s="34"/>
      <c r="H329" s="34"/>
      <c r="I329" s="111"/>
      <c r="J329" s="34"/>
      <c r="K329" s="34"/>
      <c r="L329" s="37"/>
      <c r="M329" s="209"/>
      <c r="N329" s="59"/>
      <c r="O329" s="59"/>
      <c r="P329" s="59"/>
      <c r="Q329" s="59"/>
      <c r="R329" s="59"/>
      <c r="S329" s="59"/>
      <c r="T329" s="60"/>
      <c r="AT329" s="16" t="s">
        <v>383</v>
      </c>
      <c r="AU329" s="16" t="s">
        <v>77</v>
      </c>
    </row>
    <row r="330" spans="2:65" s="11" customFormat="1" ht="11" x14ac:dyDescent="0.15">
      <c r="B330" s="185"/>
      <c r="C330" s="186"/>
      <c r="D330" s="187" t="s">
        <v>356</v>
      </c>
      <c r="E330" s="188" t="s">
        <v>1</v>
      </c>
      <c r="F330" s="189" t="s">
        <v>1453</v>
      </c>
      <c r="G330" s="186"/>
      <c r="H330" s="190">
        <v>228.11</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1454</v>
      </c>
      <c r="G331" s="186"/>
      <c r="H331" s="190">
        <v>179.88</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407.99</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 customFormat="1" ht="16.5" customHeight="1" x14ac:dyDescent="0.15">
      <c r="B333" s="33"/>
      <c r="C333" s="174" t="s">
        <v>496</v>
      </c>
      <c r="D333" s="174" t="s">
        <v>288</v>
      </c>
      <c r="E333" s="175" t="s">
        <v>921</v>
      </c>
      <c r="F333" s="176" t="s">
        <v>922</v>
      </c>
      <c r="G333" s="177" t="s">
        <v>291</v>
      </c>
      <c r="H333" s="178">
        <v>364.87</v>
      </c>
      <c r="I333" s="179"/>
      <c r="J333" s="178">
        <f>ROUND(I333*H333,2)</f>
        <v>0</v>
      </c>
      <c r="K333" s="176" t="s">
        <v>1</v>
      </c>
      <c r="L333" s="37"/>
      <c r="M333" s="180" t="s">
        <v>1</v>
      </c>
      <c r="N333" s="181" t="s">
        <v>41</v>
      </c>
      <c r="O333" s="59"/>
      <c r="P333" s="182">
        <f>O333*H333</f>
        <v>0</v>
      </c>
      <c r="Q333" s="182">
        <v>0</v>
      </c>
      <c r="R333" s="182">
        <f>Q333*H333</f>
        <v>0</v>
      </c>
      <c r="S333" s="182">
        <v>0</v>
      </c>
      <c r="T333" s="183">
        <f>S333*H333</f>
        <v>0</v>
      </c>
      <c r="AR333" s="16" t="s">
        <v>316</v>
      </c>
      <c r="AT333" s="16" t="s">
        <v>288</v>
      </c>
      <c r="AU333" s="16" t="s">
        <v>77</v>
      </c>
      <c r="AY333" s="16" t="s">
        <v>287</v>
      </c>
      <c r="BE333" s="184">
        <f>IF(N333="základní",J333,0)</f>
        <v>0</v>
      </c>
      <c r="BF333" s="184">
        <f>IF(N333="snížená",J333,0)</f>
        <v>0</v>
      </c>
      <c r="BG333" s="184">
        <f>IF(N333="zákl. přenesená",J333,0)</f>
        <v>0</v>
      </c>
      <c r="BH333" s="184">
        <f>IF(N333="sníž. přenesená",J333,0)</f>
        <v>0</v>
      </c>
      <c r="BI333" s="184">
        <f>IF(N333="nulová",J333,0)</f>
        <v>0</v>
      </c>
      <c r="BJ333" s="16" t="s">
        <v>77</v>
      </c>
      <c r="BK333" s="184">
        <f>ROUND(I333*H333,2)</f>
        <v>0</v>
      </c>
      <c r="BL333" s="16" t="s">
        <v>316</v>
      </c>
      <c r="BM333" s="16" t="s">
        <v>702</v>
      </c>
    </row>
    <row r="334" spans="2:65" s="11" customFormat="1" ht="11" x14ac:dyDescent="0.15">
      <c r="B334" s="185"/>
      <c r="C334" s="186"/>
      <c r="D334" s="187" t="s">
        <v>356</v>
      </c>
      <c r="E334" s="188" t="s">
        <v>1</v>
      </c>
      <c r="F334" s="189" t="s">
        <v>1455</v>
      </c>
      <c r="G334" s="186"/>
      <c r="H334" s="190">
        <v>6.55</v>
      </c>
      <c r="I334" s="191"/>
      <c r="J334" s="186"/>
      <c r="K334" s="186"/>
      <c r="L334" s="192"/>
      <c r="M334" s="193"/>
      <c r="N334" s="194"/>
      <c r="O334" s="194"/>
      <c r="P334" s="194"/>
      <c r="Q334" s="194"/>
      <c r="R334" s="194"/>
      <c r="S334" s="194"/>
      <c r="T334" s="195"/>
      <c r="AT334" s="196" t="s">
        <v>356</v>
      </c>
      <c r="AU334" s="196" t="s">
        <v>77</v>
      </c>
      <c r="AV334" s="11" t="s">
        <v>79</v>
      </c>
      <c r="AW334" s="11" t="s">
        <v>33</v>
      </c>
      <c r="AX334" s="11" t="s">
        <v>70</v>
      </c>
      <c r="AY334" s="196" t="s">
        <v>287</v>
      </c>
    </row>
    <row r="335" spans="2:65" s="11" customFormat="1" ht="11" x14ac:dyDescent="0.15">
      <c r="B335" s="185"/>
      <c r="C335" s="186"/>
      <c r="D335" s="187" t="s">
        <v>356</v>
      </c>
      <c r="E335" s="188" t="s">
        <v>1</v>
      </c>
      <c r="F335" s="189" t="s">
        <v>1456</v>
      </c>
      <c r="G335" s="186"/>
      <c r="H335" s="190">
        <v>358.32</v>
      </c>
      <c r="I335" s="191"/>
      <c r="J335" s="186"/>
      <c r="K335" s="186"/>
      <c r="L335" s="192"/>
      <c r="M335" s="193"/>
      <c r="N335" s="194"/>
      <c r="O335" s="194"/>
      <c r="P335" s="194"/>
      <c r="Q335" s="194"/>
      <c r="R335" s="194"/>
      <c r="S335" s="194"/>
      <c r="T335" s="195"/>
      <c r="AT335" s="196" t="s">
        <v>356</v>
      </c>
      <c r="AU335" s="196" t="s">
        <v>77</v>
      </c>
      <c r="AV335" s="11" t="s">
        <v>79</v>
      </c>
      <c r="AW335" s="11" t="s">
        <v>33</v>
      </c>
      <c r="AX335" s="11" t="s">
        <v>70</v>
      </c>
      <c r="AY335" s="196" t="s">
        <v>287</v>
      </c>
    </row>
    <row r="336" spans="2:65" s="12" customFormat="1" ht="11" x14ac:dyDescent="0.15">
      <c r="B336" s="197"/>
      <c r="C336" s="198"/>
      <c r="D336" s="187" t="s">
        <v>356</v>
      </c>
      <c r="E336" s="199" t="s">
        <v>1</v>
      </c>
      <c r="F336" s="200" t="s">
        <v>359</v>
      </c>
      <c r="G336" s="198"/>
      <c r="H336" s="201">
        <v>364.87</v>
      </c>
      <c r="I336" s="202"/>
      <c r="J336" s="198"/>
      <c r="K336" s="198"/>
      <c r="L336" s="203"/>
      <c r="M336" s="204"/>
      <c r="N336" s="205"/>
      <c r="O336" s="205"/>
      <c r="P336" s="205"/>
      <c r="Q336" s="205"/>
      <c r="R336" s="205"/>
      <c r="S336" s="205"/>
      <c r="T336" s="206"/>
      <c r="AT336" s="207" t="s">
        <v>356</v>
      </c>
      <c r="AU336" s="207" t="s">
        <v>77</v>
      </c>
      <c r="AV336" s="12" t="s">
        <v>99</v>
      </c>
      <c r="AW336" s="12" t="s">
        <v>33</v>
      </c>
      <c r="AX336" s="12" t="s">
        <v>77</v>
      </c>
      <c r="AY336" s="207" t="s">
        <v>287</v>
      </c>
    </row>
    <row r="337" spans="2:65" s="1" customFormat="1" ht="16.5" customHeight="1" x14ac:dyDescent="0.15">
      <c r="B337" s="33"/>
      <c r="C337" s="174" t="s">
        <v>703</v>
      </c>
      <c r="D337" s="174" t="s">
        <v>288</v>
      </c>
      <c r="E337" s="175" t="s">
        <v>928</v>
      </c>
      <c r="F337" s="176" t="s">
        <v>929</v>
      </c>
      <c r="G337" s="177" t="s">
        <v>291</v>
      </c>
      <c r="H337" s="178">
        <v>407.99</v>
      </c>
      <c r="I337" s="179"/>
      <c r="J337" s="178">
        <f t="shared" ref="J337:J342" si="10">ROUND(I337*H337,2)</f>
        <v>0</v>
      </c>
      <c r="K337" s="176" t="s">
        <v>1</v>
      </c>
      <c r="L337" s="37"/>
      <c r="M337" s="180" t="s">
        <v>1</v>
      </c>
      <c r="N337" s="181" t="s">
        <v>41</v>
      </c>
      <c r="O337" s="59"/>
      <c r="P337" s="182">
        <f t="shared" ref="P337:P342" si="11">O337*H337</f>
        <v>0</v>
      </c>
      <c r="Q337" s="182">
        <v>0</v>
      </c>
      <c r="R337" s="182">
        <f t="shared" ref="R337:R342" si="12">Q337*H337</f>
        <v>0</v>
      </c>
      <c r="S337" s="182">
        <v>0</v>
      </c>
      <c r="T337" s="183">
        <f t="shared" ref="T337:T342" si="13">S337*H337</f>
        <v>0</v>
      </c>
      <c r="AR337" s="16" t="s">
        <v>316</v>
      </c>
      <c r="AT337" s="16" t="s">
        <v>288</v>
      </c>
      <c r="AU337" s="16" t="s">
        <v>77</v>
      </c>
      <c r="AY337" s="16" t="s">
        <v>287</v>
      </c>
      <c r="BE337" s="184">
        <f t="shared" ref="BE337:BE342" si="14">IF(N337="základní",J337,0)</f>
        <v>0</v>
      </c>
      <c r="BF337" s="184">
        <f t="shared" ref="BF337:BF342" si="15">IF(N337="snížená",J337,0)</f>
        <v>0</v>
      </c>
      <c r="BG337" s="184">
        <f t="shared" ref="BG337:BG342" si="16">IF(N337="zákl. přenesená",J337,0)</f>
        <v>0</v>
      </c>
      <c r="BH337" s="184">
        <f t="shared" ref="BH337:BH342" si="17">IF(N337="sníž. přenesená",J337,0)</f>
        <v>0</v>
      </c>
      <c r="BI337" s="184">
        <f t="shared" ref="BI337:BI342" si="18">IF(N337="nulová",J337,0)</f>
        <v>0</v>
      </c>
      <c r="BJ337" s="16" t="s">
        <v>77</v>
      </c>
      <c r="BK337" s="184">
        <f t="shared" ref="BK337:BK342" si="19">ROUND(I337*H337,2)</f>
        <v>0</v>
      </c>
      <c r="BL337" s="16" t="s">
        <v>316</v>
      </c>
      <c r="BM337" s="16" t="s">
        <v>706</v>
      </c>
    </row>
    <row r="338" spans="2:65" s="1" customFormat="1" ht="16.5" customHeight="1" x14ac:dyDescent="0.15">
      <c r="B338" s="33"/>
      <c r="C338" s="174" t="s">
        <v>500</v>
      </c>
      <c r="D338" s="174" t="s">
        <v>288</v>
      </c>
      <c r="E338" s="175" t="s">
        <v>932</v>
      </c>
      <c r="F338" s="176" t="s">
        <v>933</v>
      </c>
      <c r="G338" s="177" t="s">
        <v>291</v>
      </c>
      <c r="H338" s="178">
        <v>407.99</v>
      </c>
      <c r="I338" s="179"/>
      <c r="J338" s="178">
        <f t="shared" si="10"/>
        <v>0</v>
      </c>
      <c r="K338" s="176" t="s">
        <v>1</v>
      </c>
      <c r="L338" s="37"/>
      <c r="M338" s="180" t="s">
        <v>1</v>
      </c>
      <c r="N338" s="181" t="s">
        <v>41</v>
      </c>
      <c r="O338" s="59"/>
      <c r="P338" s="182">
        <f t="shared" si="11"/>
        <v>0</v>
      </c>
      <c r="Q338" s="182">
        <v>0</v>
      </c>
      <c r="R338" s="182">
        <f t="shared" si="12"/>
        <v>0</v>
      </c>
      <c r="S338" s="182">
        <v>0</v>
      </c>
      <c r="T338" s="183">
        <f t="shared" si="13"/>
        <v>0</v>
      </c>
      <c r="AR338" s="16" t="s">
        <v>316</v>
      </c>
      <c r="AT338" s="16" t="s">
        <v>288</v>
      </c>
      <c r="AU338" s="16" t="s">
        <v>77</v>
      </c>
      <c r="AY338" s="16" t="s">
        <v>287</v>
      </c>
      <c r="BE338" s="184">
        <f t="shared" si="14"/>
        <v>0</v>
      </c>
      <c r="BF338" s="184">
        <f t="shared" si="15"/>
        <v>0</v>
      </c>
      <c r="BG338" s="184">
        <f t="shared" si="16"/>
        <v>0</v>
      </c>
      <c r="BH338" s="184">
        <f t="shared" si="17"/>
        <v>0</v>
      </c>
      <c r="BI338" s="184">
        <f t="shared" si="18"/>
        <v>0</v>
      </c>
      <c r="BJ338" s="16" t="s">
        <v>77</v>
      </c>
      <c r="BK338" s="184">
        <f t="shared" si="19"/>
        <v>0</v>
      </c>
      <c r="BL338" s="16" t="s">
        <v>316</v>
      </c>
      <c r="BM338" s="16" t="s">
        <v>709</v>
      </c>
    </row>
    <row r="339" spans="2:65" s="1" customFormat="1" ht="16.5" customHeight="1" x14ac:dyDescent="0.15">
      <c r="B339" s="33"/>
      <c r="C339" s="174" t="s">
        <v>710</v>
      </c>
      <c r="D339" s="174" t="s">
        <v>288</v>
      </c>
      <c r="E339" s="175" t="s">
        <v>935</v>
      </c>
      <c r="F339" s="176" t="s">
        <v>936</v>
      </c>
      <c r="G339" s="177" t="s">
        <v>291</v>
      </c>
      <c r="H339" s="178">
        <v>364.87</v>
      </c>
      <c r="I339" s="179"/>
      <c r="J339" s="178">
        <f t="shared" si="10"/>
        <v>0</v>
      </c>
      <c r="K339" s="176" t="s">
        <v>1</v>
      </c>
      <c r="L339" s="37"/>
      <c r="M339" s="180" t="s">
        <v>1</v>
      </c>
      <c r="N339" s="181" t="s">
        <v>41</v>
      </c>
      <c r="O339" s="59"/>
      <c r="P339" s="182">
        <f t="shared" si="11"/>
        <v>0</v>
      </c>
      <c r="Q339" s="182">
        <v>0</v>
      </c>
      <c r="R339" s="182">
        <f t="shared" si="12"/>
        <v>0</v>
      </c>
      <c r="S339" s="182">
        <v>0</v>
      </c>
      <c r="T339" s="183">
        <f t="shared" si="13"/>
        <v>0</v>
      </c>
      <c r="AR339" s="16" t="s">
        <v>316</v>
      </c>
      <c r="AT339" s="16" t="s">
        <v>288</v>
      </c>
      <c r="AU339" s="16" t="s">
        <v>77</v>
      </c>
      <c r="AY339" s="16" t="s">
        <v>287</v>
      </c>
      <c r="BE339" s="184">
        <f t="shared" si="14"/>
        <v>0</v>
      </c>
      <c r="BF339" s="184">
        <f t="shared" si="15"/>
        <v>0</v>
      </c>
      <c r="BG339" s="184">
        <f t="shared" si="16"/>
        <v>0</v>
      </c>
      <c r="BH339" s="184">
        <f t="shared" si="17"/>
        <v>0</v>
      </c>
      <c r="BI339" s="184">
        <f t="shared" si="18"/>
        <v>0</v>
      </c>
      <c r="BJ339" s="16" t="s">
        <v>77</v>
      </c>
      <c r="BK339" s="184">
        <f t="shared" si="19"/>
        <v>0</v>
      </c>
      <c r="BL339" s="16" t="s">
        <v>316</v>
      </c>
      <c r="BM339" s="16" t="s">
        <v>713</v>
      </c>
    </row>
    <row r="340" spans="2:65" s="1" customFormat="1" ht="16.5" customHeight="1" x14ac:dyDescent="0.15">
      <c r="B340" s="33"/>
      <c r="C340" s="174" t="s">
        <v>503</v>
      </c>
      <c r="D340" s="174" t="s">
        <v>288</v>
      </c>
      <c r="E340" s="175" t="s">
        <v>939</v>
      </c>
      <c r="F340" s="176" t="s">
        <v>940</v>
      </c>
      <c r="G340" s="177" t="s">
        <v>291</v>
      </c>
      <c r="H340" s="178">
        <v>364.87</v>
      </c>
      <c r="I340" s="179"/>
      <c r="J340" s="178">
        <f t="shared" si="10"/>
        <v>0</v>
      </c>
      <c r="K340" s="176" t="s">
        <v>1</v>
      </c>
      <c r="L340" s="37"/>
      <c r="M340" s="180" t="s">
        <v>1</v>
      </c>
      <c r="N340" s="181" t="s">
        <v>41</v>
      </c>
      <c r="O340" s="59"/>
      <c r="P340" s="182">
        <f t="shared" si="11"/>
        <v>0</v>
      </c>
      <c r="Q340" s="182">
        <v>0</v>
      </c>
      <c r="R340" s="182">
        <f t="shared" si="12"/>
        <v>0</v>
      </c>
      <c r="S340" s="182">
        <v>0</v>
      </c>
      <c r="T340" s="183">
        <f t="shared" si="13"/>
        <v>0</v>
      </c>
      <c r="AR340" s="16" t="s">
        <v>316</v>
      </c>
      <c r="AT340" s="16" t="s">
        <v>288</v>
      </c>
      <c r="AU340" s="16" t="s">
        <v>77</v>
      </c>
      <c r="AY340" s="16" t="s">
        <v>287</v>
      </c>
      <c r="BE340" s="184">
        <f t="shared" si="14"/>
        <v>0</v>
      </c>
      <c r="BF340" s="184">
        <f t="shared" si="15"/>
        <v>0</v>
      </c>
      <c r="BG340" s="184">
        <f t="shared" si="16"/>
        <v>0</v>
      </c>
      <c r="BH340" s="184">
        <f t="shared" si="17"/>
        <v>0</v>
      </c>
      <c r="BI340" s="184">
        <f t="shared" si="18"/>
        <v>0</v>
      </c>
      <c r="BJ340" s="16" t="s">
        <v>77</v>
      </c>
      <c r="BK340" s="184">
        <f t="shared" si="19"/>
        <v>0</v>
      </c>
      <c r="BL340" s="16" t="s">
        <v>316</v>
      </c>
      <c r="BM340" s="16" t="s">
        <v>716</v>
      </c>
    </row>
    <row r="341" spans="2:65" s="1" customFormat="1" ht="16.5" customHeight="1" x14ac:dyDescent="0.15">
      <c r="B341" s="33"/>
      <c r="C341" s="174" t="s">
        <v>718</v>
      </c>
      <c r="D341" s="174" t="s">
        <v>288</v>
      </c>
      <c r="E341" s="175" t="s">
        <v>447</v>
      </c>
      <c r="F341" s="176" t="s">
        <v>448</v>
      </c>
      <c r="G341" s="177" t="s">
        <v>291</v>
      </c>
      <c r="H341" s="178">
        <v>830.82</v>
      </c>
      <c r="I341" s="179"/>
      <c r="J341" s="178">
        <f t="shared" si="10"/>
        <v>0</v>
      </c>
      <c r="K341" s="176" t="s">
        <v>1</v>
      </c>
      <c r="L341" s="37"/>
      <c r="M341" s="180" t="s">
        <v>1</v>
      </c>
      <c r="N341" s="181" t="s">
        <v>41</v>
      </c>
      <c r="O341" s="59"/>
      <c r="P341" s="182">
        <f t="shared" si="11"/>
        <v>0</v>
      </c>
      <c r="Q341" s="182">
        <v>0</v>
      </c>
      <c r="R341" s="182">
        <f t="shared" si="12"/>
        <v>0</v>
      </c>
      <c r="S341" s="182">
        <v>0</v>
      </c>
      <c r="T341" s="183">
        <f t="shared" si="13"/>
        <v>0</v>
      </c>
      <c r="AR341" s="16" t="s">
        <v>316</v>
      </c>
      <c r="AT341" s="16" t="s">
        <v>288</v>
      </c>
      <c r="AU341" s="16" t="s">
        <v>77</v>
      </c>
      <c r="AY341" s="16" t="s">
        <v>287</v>
      </c>
      <c r="BE341" s="184">
        <f t="shared" si="14"/>
        <v>0</v>
      </c>
      <c r="BF341" s="184">
        <f t="shared" si="15"/>
        <v>0</v>
      </c>
      <c r="BG341" s="184">
        <f t="shared" si="16"/>
        <v>0</v>
      </c>
      <c r="BH341" s="184">
        <f t="shared" si="17"/>
        <v>0</v>
      </c>
      <c r="BI341" s="184">
        <f t="shared" si="18"/>
        <v>0</v>
      </c>
      <c r="BJ341" s="16" t="s">
        <v>77</v>
      </c>
      <c r="BK341" s="184">
        <f t="shared" si="19"/>
        <v>0</v>
      </c>
      <c r="BL341" s="16" t="s">
        <v>316</v>
      </c>
      <c r="BM341" s="16" t="s">
        <v>721</v>
      </c>
    </row>
    <row r="342" spans="2:65" s="1" customFormat="1" ht="16.5" customHeight="1" x14ac:dyDescent="0.15">
      <c r="B342" s="33"/>
      <c r="C342" s="174" t="s">
        <v>509</v>
      </c>
      <c r="D342" s="174" t="s">
        <v>288</v>
      </c>
      <c r="E342" s="175" t="s">
        <v>946</v>
      </c>
      <c r="F342" s="176" t="s">
        <v>947</v>
      </c>
      <c r="G342" s="177" t="s">
        <v>388</v>
      </c>
      <c r="H342" s="178">
        <v>2.15</v>
      </c>
      <c r="I342" s="179"/>
      <c r="J342" s="178">
        <f t="shared" si="10"/>
        <v>0</v>
      </c>
      <c r="K342" s="176" t="s">
        <v>1</v>
      </c>
      <c r="L342" s="37"/>
      <c r="M342" s="180" t="s">
        <v>1</v>
      </c>
      <c r="N342" s="181" t="s">
        <v>41</v>
      </c>
      <c r="O342" s="59"/>
      <c r="P342" s="182">
        <f t="shared" si="11"/>
        <v>0</v>
      </c>
      <c r="Q342" s="182">
        <v>0</v>
      </c>
      <c r="R342" s="182">
        <f t="shared" si="12"/>
        <v>0</v>
      </c>
      <c r="S342" s="182">
        <v>0</v>
      </c>
      <c r="T342" s="183">
        <f t="shared" si="13"/>
        <v>0</v>
      </c>
      <c r="AR342" s="16" t="s">
        <v>316</v>
      </c>
      <c r="AT342" s="16" t="s">
        <v>288</v>
      </c>
      <c r="AU342" s="16" t="s">
        <v>77</v>
      </c>
      <c r="AY342" s="16" t="s">
        <v>287</v>
      </c>
      <c r="BE342" s="184">
        <f t="shared" si="14"/>
        <v>0</v>
      </c>
      <c r="BF342" s="184">
        <f t="shared" si="15"/>
        <v>0</v>
      </c>
      <c r="BG342" s="184">
        <f t="shared" si="16"/>
        <v>0</v>
      </c>
      <c r="BH342" s="184">
        <f t="shared" si="17"/>
        <v>0</v>
      </c>
      <c r="BI342" s="184">
        <f t="shared" si="18"/>
        <v>0</v>
      </c>
      <c r="BJ342" s="16" t="s">
        <v>77</v>
      </c>
      <c r="BK342" s="184">
        <f t="shared" si="19"/>
        <v>0</v>
      </c>
      <c r="BL342" s="16" t="s">
        <v>316</v>
      </c>
      <c r="BM342" s="16" t="s">
        <v>724</v>
      </c>
    </row>
    <row r="343" spans="2:65" s="13" customFormat="1" ht="11" x14ac:dyDescent="0.15">
      <c r="B343" s="210"/>
      <c r="C343" s="211"/>
      <c r="D343" s="187" t="s">
        <v>356</v>
      </c>
      <c r="E343" s="212" t="s">
        <v>1</v>
      </c>
      <c r="F343" s="213" t="s">
        <v>1457</v>
      </c>
      <c r="G343" s="211"/>
      <c r="H343" s="212" t="s">
        <v>1</v>
      </c>
      <c r="I343" s="214"/>
      <c r="J343" s="211"/>
      <c r="K343" s="211"/>
      <c r="L343" s="215"/>
      <c r="M343" s="216"/>
      <c r="N343" s="217"/>
      <c r="O343" s="217"/>
      <c r="P343" s="217"/>
      <c r="Q343" s="217"/>
      <c r="R343" s="217"/>
      <c r="S343" s="217"/>
      <c r="T343" s="218"/>
      <c r="AT343" s="219" t="s">
        <v>356</v>
      </c>
      <c r="AU343" s="219" t="s">
        <v>77</v>
      </c>
      <c r="AV343" s="13" t="s">
        <v>77</v>
      </c>
      <c r="AW343" s="13" t="s">
        <v>33</v>
      </c>
      <c r="AX343" s="13" t="s">
        <v>70</v>
      </c>
      <c r="AY343" s="219" t="s">
        <v>287</v>
      </c>
    </row>
    <row r="344" spans="2:65" s="13" customFormat="1" ht="11" x14ac:dyDescent="0.15">
      <c r="B344" s="210"/>
      <c r="C344" s="211"/>
      <c r="D344" s="187" t="s">
        <v>356</v>
      </c>
      <c r="E344" s="212" t="s">
        <v>1</v>
      </c>
      <c r="F344" s="213" t="s">
        <v>1458</v>
      </c>
      <c r="G344" s="211"/>
      <c r="H344" s="212" t="s">
        <v>1</v>
      </c>
      <c r="I344" s="214"/>
      <c r="J344" s="211"/>
      <c r="K344" s="211"/>
      <c r="L344" s="215"/>
      <c r="M344" s="216"/>
      <c r="N344" s="217"/>
      <c r="O344" s="217"/>
      <c r="P344" s="217"/>
      <c r="Q344" s="217"/>
      <c r="R344" s="217"/>
      <c r="S344" s="217"/>
      <c r="T344" s="218"/>
      <c r="AT344" s="219" t="s">
        <v>356</v>
      </c>
      <c r="AU344" s="219" t="s">
        <v>77</v>
      </c>
      <c r="AV344" s="13" t="s">
        <v>77</v>
      </c>
      <c r="AW344" s="13" t="s">
        <v>33</v>
      </c>
      <c r="AX344" s="13" t="s">
        <v>70</v>
      </c>
      <c r="AY344" s="219" t="s">
        <v>287</v>
      </c>
    </row>
    <row r="345" spans="2:65" s="11" customFormat="1" ht="11" x14ac:dyDescent="0.15">
      <c r="B345" s="185"/>
      <c r="C345" s="186"/>
      <c r="D345" s="187" t="s">
        <v>356</v>
      </c>
      <c r="E345" s="188" t="s">
        <v>1</v>
      </c>
      <c r="F345" s="189" t="s">
        <v>1459</v>
      </c>
      <c r="G345" s="186"/>
      <c r="H345" s="190">
        <v>2.15</v>
      </c>
      <c r="I345" s="191"/>
      <c r="J345" s="186"/>
      <c r="K345" s="186"/>
      <c r="L345" s="192"/>
      <c r="M345" s="193"/>
      <c r="N345" s="194"/>
      <c r="O345" s="194"/>
      <c r="P345" s="194"/>
      <c r="Q345" s="194"/>
      <c r="R345" s="194"/>
      <c r="S345" s="194"/>
      <c r="T345" s="195"/>
      <c r="AT345" s="196" t="s">
        <v>356</v>
      </c>
      <c r="AU345" s="196" t="s">
        <v>77</v>
      </c>
      <c r="AV345" s="11" t="s">
        <v>79</v>
      </c>
      <c r="AW345" s="11" t="s">
        <v>33</v>
      </c>
      <c r="AX345" s="11" t="s">
        <v>70</v>
      </c>
      <c r="AY345" s="196" t="s">
        <v>287</v>
      </c>
    </row>
    <row r="346" spans="2:65" s="12" customFormat="1" ht="11" x14ac:dyDescent="0.15">
      <c r="B346" s="197"/>
      <c r="C346" s="198"/>
      <c r="D346" s="187" t="s">
        <v>356</v>
      </c>
      <c r="E346" s="199" t="s">
        <v>1</v>
      </c>
      <c r="F346" s="200" t="s">
        <v>1460</v>
      </c>
      <c r="G346" s="198"/>
      <c r="H346" s="201">
        <v>2.15</v>
      </c>
      <c r="I346" s="202"/>
      <c r="J346" s="198"/>
      <c r="K346" s="198"/>
      <c r="L346" s="203"/>
      <c r="M346" s="204"/>
      <c r="N346" s="205"/>
      <c r="O346" s="205"/>
      <c r="P346" s="205"/>
      <c r="Q346" s="205"/>
      <c r="R346" s="205"/>
      <c r="S346" s="205"/>
      <c r="T346" s="206"/>
      <c r="AT346" s="207" t="s">
        <v>356</v>
      </c>
      <c r="AU346" s="207" t="s">
        <v>77</v>
      </c>
      <c r="AV346" s="12" t="s">
        <v>99</v>
      </c>
      <c r="AW346" s="12" t="s">
        <v>33</v>
      </c>
      <c r="AX346" s="12" t="s">
        <v>77</v>
      </c>
      <c r="AY346" s="207" t="s">
        <v>287</v>
      </c>
    </row>
    <row r="347" spans="2:65" s="10" customFormat="1" ht="26" customHeight="1" x14ac:dyDescent="0.2">
      <c r="B347" s="160"/>
      <c r="C347" s="161"/>
      <c r="D347" s="162" t="s">
        <v>69</v>
      </c>
      <c r="E347" s="163" t="s">
        <v>949</v>
      </c>
      <c r="F347" s="163" t="s">
        <v>950</v>
      </c>
      <c r="G347" s="161"/>
      <c r="H347" s="161"/>
      <c r="I347" s="164"/>
      <c r="J347" s="165">
        <f>BK347</f>
        <v>0</v>
      </c>
      <c r="K347" s="161"/>
      <c r="L347" s="166"/>
      <c r="M347" s="167"/>
      <c r="N347" s="168"/>
      <c r="O347" s="168"/>
      <c r="P347" s="169">
        <f>SUM(P348:P352)</f>
        <v>0</v>
      </c>
      <c r="Q347" s="168"/>
      <c r="R347" s="169">
        <f>SUM(R348:R352)</f>
        <v>0</v>
      </c>
      <c r="S347" s="168"/>
      <c r="T347" s="170">
        <f>SUM(T348:T352)</f>
        <v>0</v>
      </c>
      <c r="AR347" s="171" t="s">
        <v>79</v>
      </c>
      <c r="AT347" s="172" t="s">
        <v>69</v>
      </c>
      <c r="AU347" s="172" t="s">
        <v>70</v>
      </c>
      <c r="AY347" s="171" t="s">
        <v>287</v>
      </c>
      <c r="BK347" s="173">
        <f>SUM(BK348:BK352)</f>
        <v>0</v>
      </c>
    </row>
    <row r="348" spans="2:65" s="1" customFormat="1" ht="22.5" customHeight="1" x14ac:dyDescent="0.15">
      <c r="B348" s="33"/>
      <c r="C348" s="174" t="s">
        <v>728</v>
      </c>
      <c r="D348" s="174" t="s">
        <v>288</v>
      </c>
      <c r="E348" s="175" t="s">
        <v>951</v>
      </c>
      <c r="F348" s="176" t="s">
        <v>1461</v>
      </c>
      <c r="G348" s="177" t="s">
        <v>291</v>
      </c>
      <c r="H348" s="178">
        <v>26.22</v>
      </c>
      <c r="I348" s="179"/>
      <c r="J348" s="178">
        <f>ROUND(I348*H348,2)</f>
        <v>0</v>
      </c>
      <c r="K348" s="176" t="s">
        <v>1</v>
      </c>
      <c r="L348" s="37"/>
      <c r="M348" s="180" t="s">
        <v>1</v>
      </c>
      <c r="N348" s="181" t="s">
        <v>41</v>
      </c>
      <c r="O348" s="59"/>
      <c r="P348" s="182">
        <f>O348*H348</f>
        <v>0</v>
      </c>
      <c r="Q348" s="182">
        <v>0</v>
      </c>
      <c r="R348" s="182">
        <f>Q348*H348</f>
        <v>0</v>
      </c>
      <c r="S348" s="182">
        <v>0</v>
      </c>
      <c r="T348" s="183">
        <f>S348*H348</f>
        <v>0</v>
      </c>
      <c r="AR348" s="16" t="s">
        <v>316</v>
      </c>
      <c r="AT348" s="16" t="s">
        <v>288</v>
      </c>
      <c r="AU348" s="16" t="s">
        <v>77</v>
      </c>
      <c r="AY348" s="16" t="s">
        <v>287</v>
      </c>
      <c r="BE348" s="184">
        <f>IF(N348="základní",J348,0)</f>
        <v>0</v>
      </c>
      <c r="BF348" s="184">
        <f>IF(N348="snížená",J348,0)</f>
        <v>0</v>
      </c>
      <c r="BG348" s="184">
        <f>IF(N348="zákl. přenesená",J348,0)</f>
        <v>0</v>
      </c>
      <c r="BH348" s="184">
        <f>IF(N348="sníž. přenesená",J348,0)</f>
        <v>0</v>
      </c>
      <c r="BI348" s="184">
        <f>IF(N348="nulová",J348,0)</f>
        <v>0</v>
      </c>
      <c r="BJ348" s="16" t="s">
        <v>77</v>
      </c>
      <c r="BK348" s="184">
        <f>ROUND(I348*H348,2)</f>
        <v>0</v>
      </c>
      <c r="BL348" s="16" t="s">
        <v>316</v>
      </c>
      <c r="BM348" s="16" t="s">
        <v>731</v>
      </c>
    </row>
    <row r="349" spans="2:65" s="1" customFormat="1" ht="30" x14ac:dyDescent="0.15">
      <c r="B349" s="33"/>
      <c r="C349" s="34"/>
      <c r="D349" s="187" t="s">
        <v>383</v>
      </c>
      <c r="E349" s="34"/>
      <c r="F349" s="208" t="s">
        <v>1462</v>
      </c>
      <c r="G349" s="34"/>
      <c r="H349" s="34"/>
      <c r="I349" s="111"/>
      <c r="J349" s="34"/>
      <c r="K349" s="34"/>
      <c r="L349" s="37"/>
      <c r="M349" s="209"/>
      <c r="N349" s="59"/>
      <c r="O349" s="59"/>
      <c r="P349" s="59"/>
      <c r="Q349" s="59"/>
      <c r="R349" s="59"/>
      <c r="S349" s="59"/>
      <c r="T349" s="60"/>
      <c r="AT349" s="16" t="s">
        <v>383</v>
      </c>
      <c r="AU349" s="16" t="s">
        <v>77</v>
      </c>
    </row>
    <row r="350" spans="2:65" s="11" customFormat="1" ht="11" x14ac:dyDescent="0.15">
      <c r="B350" s="185"/>
      <c r="C350" s="186"/>
      <c r="D350" s="187" t="s">
        <v>356</v>
      </c>
      <c r="E350" s="188" t="s">
        <v>1</v>
      </c>
      <c r="F350" s="189" t="s">
        <v>1463</v>
      </c>
      <c r="G350" s="186"/>
      <c r="H350" s="190">
        <v>26.22</v>
      </c>
      <c r="I350" s="191"/>
      <c r="J350" s="186"/>
      <c r="K350" s="186"/>
      <c r="L350" s="192"/>
      <c r="M350" s="193"/>
      <c r="N350" s="194"/>
      <c r="O350" s="194"/>
      <c r="P350" s="194"/>
      <c r="Q350" s="194"/>
      <c r="R350" s="194"/>
      <c r="S350" s="194"/>
      <c r="T350" s="195"/>
      <c r="AT350" s="196" t="s">
        <v>356</v>
      </c>
      <c r="AU350" s="196" t="s">
        <v>77</v>
      </c>
      <c r="AV350" s="11" t="s">
        <v>79</v>
      </c>
      <c r="AW350" s="11" t="s">
        <v>33</v>
      </c>
      <c r="AX350" s="11" t="s">
        <v>70</v>
      </c>
      <c r="AY350" s="196" t="s">
        <v>287</v>
      </c>
    </row>
    <row r="351" spans="2:65" s="12" customFormat="1" ht="11" x14ac:dyDescent="0.15">
      <c r="B351" s="197"/>
      <c r="C351" s="198"/>
      <c r="D351" s="187" t="s">
        <v>356</v>
      </c>
      <c r="E351" s="199" t="s">
        <v>1</v>
      </c>
      <c r="F351" s="200" t="s">
        <v>359</v>
      </c>
      <c r="G351" s="198"/>
      <c r="H351" s="201">
        <v>26.22</v>
      </c>
      <c r="I351" s="202"/>
      <c r="J351" s="198"/>
      <c r="K351" s="198"/>
      <c r="L351" s="203"/>
      <c r="M351" s="204"/>
      <c r="N351" s="205"/>
      <c r="O351" s="205"/>
      <c r="P351" s="205"/>
      <c r="Q351" s="205"/>
      <c r="R351" s="205"/>
      <c r="S351" s="205"/>
      <c r="T351" s="206"/>
      <c r="AT351" s="207" t="s">
        <v>356</v>
      </c>
      <c r="AU351" s="207" t="s">
        <v>77</v>
      </c>
      <c r="AV351" s="12" t="s">
        <v>99</v>
      </c>
      <c r="AW351" s="12" t="s">
        <v>33</v>
      </c>
      <c r="AX351" s="12" t="s">
        <v>77</v>
      </c>
      <c r="AY351" s="207" t="s">
        <v>287</v>
      </c>
    </row>
    <row r="352" spans="2:65" s="1" customFormat="1" ht="16.5" customHeight="1" x14ac:dyDescent="0.15">
      <c r="B352" s="33"/>
      <c r="C352" s="174" t="s">
        <v>513</v>
      </c>
      <c r="D352" s="174" t="s">
        <v>288</v>
      </c>
      <c r="E352" s="175" t="s">
        <v>962</v>
      </c>
      <c r="F352" s="176" t="s">
        <v>963</v>
      </c>
      <c r="G352" s="177" t="s">
        <v>388</v>
      </c>
      <c r="H352" s="178">
        <v>0.09</v>
      </c>
      <c r="I352" s="179"/>
      <c r="J352" s="178">
        <f>ROUND(I352*H352,2)</f>
        <v>0</v>
      </c>
      <c r="K352" s="176" t="s">
        <v>1</v>
      </c>
      <c r="L352" s="37"/>
      <c r="M352" s="180" t="s">
        <v>1</v>
      </c>
      <c r="N352" s="181" t="s">
        <v>41</v>
      </c>
      <c r="O352" s="59"/>
      <c r="P352" s="182">
        <f>O352*H352</f>
        <v>0</v>
      </c>
      <c r="Q352" s="182">
        <v>0</v>
      </c>
      <c r="R352" s="182">
        <f>Q352*H352</f>
        <v>0</v>
      </c>
      <c r="S352" s="182">
        <v>0</v>
      </c>
      <c r="T352" s="183">
        <f>S352*H352</f>
        <v>0</v>
      </c>
      <c r="AR352" s="16" t="s">
        <v>316</v>
      </c>
      <c r="AT352" s="16" t="s">
        <v>288</v>
      </c>
      <c r="AU352" s="16" t="s">
        <v>77</v>
      </c>
      <c r="AY352" s="16" t="s">
        <v>287</v>
      </c>
      <c r="BE352" s="184">
        <f>IF(N352="základní",J352,0)</f>
        <v>0</v>
      </c>
      <c r="BF352" s="184">
        <f>IF(N352="snížená",J352,0)</f>
        <v>0</v>
      </c>
      <c r="BG352" s="184">
        <f>IF(N352="zákl. přenesená",J352,0)</f>
        <v>0</v>
      </c>
      <c r="BH352" s="184">
        <f>IF(N352="sníž. přenesená",J352,0)</f>
        <v>0</v>
      </c>
      <c r="BI352" s="184">
        <f>IF(N352="nulová",J352,0)</f>
        <v>0</v>
      </c>
      <c r="BJ352" s="16" t="s">
        <v>77</v>
      </c>
      <c r="BK352" s="184">
        <f>ROUND(I352*H352,2)</f>
        <v>0</v>
      </c>
      <c r="BL352" s="16" t="s">
        <v>316</v>
      </c>
      <c r="BM352" s="16" t="s">
        <v>735</v>
      </c>
    </row>
    <row r="353" spans="2:65" s="10" customFormat="1" ht="26" customHeight="1" x14ac:dyDescent="0.2">
      <c r="B353" s="160"/>
      <c r="C353" s="161"/>
      <c r="D353" s="162" t="s">
        <v>69</v>
      </c>
      <c r="E353" s="163" t="s">
        <v>965</v>
      </c>
      <c r="F353" s="163" t="s">
        <v>966</v>
      </c>
      <c r="G353" s="161"/>
      <c r="H353" s="161"/>
      <c r="I353" s="164"/>
      <c r="J353" s="165">
        <f>BK353</f>
        <v>0</v>
      </c>
      <c r="K353" s="161"/>
      <c r="L353" s="166"/>
      <c r="M353" s="167"/>
      <c r="N353" s="168"/>
      <c r="O353" s="168"/>
      <c r="P353" s="169">
        <f>SUM(P354:P366)</f>
        <v>0</v>
      </c>
      <c r="Q353" s="168"/>
      <c r="R353" s="169">
        <f>SUM(R354:R366)</f>
        <v>0</v>
      </c>
      <c r="S353" s="168"/>
      <c r="T353" s="170">
        <f>SUM(T354:T366)</f>
        <v>0</v>
      </c>
      <c r="AR353" s="171" t="s">
        <v>79</v>
      </c>
      <c r="AT353" s="172" t="s">
        <v>69</v>
      </c>
      <c r="AU353" s="172" t="s">
        <v>70</v>
      </c>
      <c r="AY353" s="171" t="s">
        <v>287</v>
      </c>
      <c r="BK353" s="173">
        <f>SUM(BK354:BK366)</f>
        <v>0</v>
      </c>
    </row>
    <row r="354" spans="2:65" s="1" customFormat="1" ht="16.5" customHeight="1" x14ac:dyDescent="0.15">
      <c r="B354" s="33"/>
      <c r="C354" s="174" t="s">
        <v>744</v>
      </c>
      <c r="D354" s="174" t="s">
        <v>288</v>
      </c>
      <c r="E354" s="175" t="s">
        <v>973</v>
      </c>
      <c r="F354" s="176" t="s">
        <v>974</v>
      </c>
      <c r="G354" s="177" t="s">
        <v>291</v>
      </c>
      <c r="H354" s="178">
        <v>364.87</v>
      </c>
      <c r="I354" s="179"/>
      <c r="J354" s="178">
        <f>ROUND(I354*H354,2)</f>
        <v>0</v>
      </c>
      <c r="K354" s="176" t="s">
        <v>1</v>
      </c>
      <c r="L354" s="37"/>
      <c r="M354" s="180" t="s">
        <v>1</v>
      </c>
      <c r="N354" s="181" t="s">
        <v>41</v>
      </c>
      <c r="O354" s="59"/>
      <c r="P354" s="182">
        <f>O354*H354</f>
        <v>0</v>
      </c>
      <c r="Q354" s="182">
        <v>0</v>
      </c>
      <c r="R354" s="182">
        <f>Q354*H354</f>
        <v>0</v>
      </c>
      <c r="S354" s="182">
        <v>0</v>
      </c>
      <c r="T354" s="183">
        <f>S354*H354</f>
        <v>0</v>
      </c>
      <c r="AR354" s="16" t="s">
        <v>316</v>
      </c>
      <c r="AT354" s="16" t="s">
        <v>288</v>
      </c>
      <c r="AU354" s="16" t="s">
        <v>77</v>
      </c>
      <c r="AY354" s="16" t="s">
        <v>287</v>
      </c>
      <c r="BE354" s="184">
        <f>IF(N354="základní",J354,0)</f>
        <v>0</v>
      </c>
      <c r="BF354" s="184">
        <f>IF(N354="snížená",J354,0)</f>
        <v>0</v>
      </c>
      <c r="BG354" s="184">
        <f>IF(N354="zákl. přenesená",J354,0)</f>
        <v>0</v>
      </c>
      <c r="BH354" s="184">
        <f>IF(N354="sníž. přenesená",J354,0)</f>
        <v>0</v>
      </c>
      <c r="BI354" s="184">
        <f>IF(N354="nulová",J354,0)</f>
        <v>0</v>
      </c>
      <c r="BJ354" s="16" t="s">
        <v>77</v>
      </c>
      <c r="BK354" s="184">
        <f>ROUND(I354*H354,2)</f>
        <v>0</v>
      </c>
      <c r="BL354" s="16" t="s">
        <v>316</v>
      </c>
      <c r="BM354" s="16" t="s">
        <v>747</v>
      </c>
    </row>
    <row r="355" spans="2:65" s="1" customFormat="1" ht="30" x14ac:dyDescent="0.15">
      <c r="B355" s="33"/>
      <c r="C355" s="34"/>
      <c r="D355" s="187" t="s">
        <v>383</v>
      </c>
      <c r="E355" s="34"/>
      <c r="F355" s="208" t="s">
        <v>976</v>
      </c>
      <c r="G355" s="34"/>
      <c r="H355" s="34"/>
      <c r="I355" s="111"/>
      <c r="J355" s="34"/>
      <c r="K355" s="34"/>
      <c r="L355" s="37"/>
      <c r="M355" s="209"/>
      <c r="N355" s="59"/>
      <c r="O355" s="59"/>
      <c r="P355" s="59"/>
      <c r="Q355" s="59"/>
      <c r="R355" s="59"/>
      <c r="S355" s="59"/>
      <c r="T355" s="60"/>
      <c r="AT355" s="16" t="s">
        <v>383</v>
      </c>
      <c r="AU355" s="16" t="s">
        <v>77</v>
      </c>
    </row>
    <row r="356" spans="2:65" s="11" customFormat="1" ht="11" x14ac:dyDescent="0.15">
      <c r="B356" s="185"/>
      <c r="C356" s="186"/>
      <c r="D356" s="187" t="s">
        <v>356</v>
      </c>
      <c r="E356" s="188" t="s">
        <v>1</v>
      </c>
      <c r="F356" s="189" t="s">
        <v>1455</v>
      </c>
      <c r="G356" s="186"/>
      <c r="H356" s="190">
        <v>6.55</v>
      </c>
      <c r="I356" s="191"/>
      <c r="J356" s="186"/>
      <c r="K356" s="186"/>
      <c r="L356" s="192"/>
      <c r="M356" s="193"/>
      <c r="N356" s="194"/>
      <c r="O356" s="194"/>
      <c r="P356" s="194"/>
      <c r="Q356" s="194"/>
      <c r="R356" s="194"/>
      <c r="S356" s="194"/>
      <c r="T356" s="195"/>
      <c r="AT356" s="196" t="s">
        <v>356</v>
      </c>
      <c r="AU356" s="196" t="s">
        <v>77</v>
      </c>
      <c r="AV356" s="11" t="s">
        <v>79</v>
      </c>
      <c r="AW356" s="11" t="s">
        <v>33</v>
      </c>
      <c r="AX356" s="11" t="s">
        <v>70</v>
      </c>
      <c r="AY356" s="196" t="s">
        <v>287</v>
      </c>
    </row>
    <row r="357" spans="2:65" s="11" customFormat="1" ht="11" x14ac:dyDescent="0.15">
      <c r="B357" s="185"/>
      <c r="C357" s="186"/>
      <c r="D357" s="187" t="s">
        <v>356</v>
      </c>
      <c r="E357" s="188" t="s">
        <v>1</v>
      </c>
      <c r="F357" s="189" t="s">
        <v>1456</v>
      </c>
      <c r="G357" s="186"/>
      <c r="H357" s="190">
        <v>358.32</v>
      </c>
      <c r="I357" s="191"/>
      <c r="J357" s="186"/>
      <c r="K357" s="186"/>
      <c r="L357" s="192"/>
      <c r="M357" s="193"/>
      <c r="N357" s="194"/>
      <c r="O357" s="194"/>
      <c r="P357" s="194"/>
      <c r="Q357" s="194"/>
      <c r="R357" s="194"/>
      <c r="S357" s="194"/>
      <c r="T357" s="195"/>
      <c r="AT357" s="196" t="s">
        <v>356</v>
      </c>
      <c r="AU357" s="196" t="s">
        <v>77</v>
      </c>
      <c r="AV357" s="11" t="s">
        <v>79</v>
      </c>
      <c r="AW357" s="11" t="s">
        <v>33</v>
      </c>
      <c r="AX357" s="11" t="s">
        <v>70</v>
      </c>
      <c r="AY357" s="196" t="s">
        <v>287</v>
      </c>
    </row>
    <row r="358" spans="2:65" s="12" customFormat="1" ht="11" x14ac:dyDescent="0.15">
      <c r="B358" s="197"/>
      <c r="C358" s="198"/>
      <c r="D358" s="187" t="s">
        <v>356</v>
      </c>
      <c r="E358" s="199" t="s">
        <v>1</v>
      </c>
      <c r="F358" s="200" t="s">
        <v>359</v>
      </c>
      <c r="G358" s="198"/>
      <c r="H358" s="201">
        <v>364.87</v>
      </c>
      <c r="I358" s="202"/>
      <c r="J358" s="198"/>
      <c r="K358" s="198"/>
      <c r="L358" s="203"/>
      <c r="M358" s="204"/>
      <c r="N358" s="205"/>
      <c r="O358" s="205"/>
      <c r="P358" s="205"/>
      <c r="Q358" s="205"/>
      <c r="R358" s="205"/>
      <c r="S358" s="205"/>
      <c r="T358" s="206"/>
      <c r="AT358" s="207" t="s">
        <v>356</v>
      </c>
      <c r="AU358" s="207" t="s">
        <v>77</v>
      </c>
      <c r="AV358" s="12" t="s">
        <v>99</v>
      </c>
      <c r="AW358" s="12" t="s">
        <v>33</v>
      </c>
      <c r="AX358" s="12" t="s">
        <v>77</v>
      </c>
      <c r="AY358" s="207" t="s">
        <v>287</v>
      </c>
    </row>
    <row r="359" spans="2:65" s="1" customFormat="1" ht="22.5" customHeight="1" x14ac:dyDescent="0.15">
      <c r="B359" s="33"/>
      <c r="C359" s="174" t="s">
        <v>517</v>
      </c>
      <c r="D359" s="174" t="s">
        <v>288</v>
      </c>
      <c r="E359" s="175" t="s">
        <v>1010</v>
      </c>
      <c r="F359" s="176" t="s">
        <v>1011</v>
      </c>
      <c r="G359" s="177" t="s">
        <v>308</v>
      </c>
      <c r="H359" s="178">
        <v>29.77</v>
      </c>
      <c r="I359" s="179"/>
      <c r="J359" s="178">
        <f>ROUND(I359*H359,2)</f>
        <v>0</v>
      </c>
      <c r="K359" s="176" t="s">
        <v>1</v>
      </c>
      <c r="L359" s="37"/>
      <c r="M359" s="180" t="s">
        <v>1</v>
      </c>
      <c r="N359" s="181" t="s">
        <v>41</v>
      </c>
      <c r="O359" s="59"/>
      <c r="P359" s="182">
        <f>O359*H359</f>
        <v>0</v>
      </c>
      <c r="Q359" s="182">
        <v>0</v>
      </c>
      <c r="R359" s="182">
        <f>Q359*H359</f>
        <v>0</v>
      </c>
      <c r="S359" s="182">
        <v>0</v>
      </c>
      <c r="T359" s="183">
        <f>S359*H359</f>
        <v>0</v>
      </c>
      <c r="AR359" s="16" t="s">
        <v>316</v>
      </c>
      <c r="AT359" s="16" t="s">
        <v>288</v>
      </c>
      <c r="AU359" s="16" t="s">
        <v>77</v>
      </c>
      <c r="AY359" s="16" t="s">
        <v>287</v>
      </c>
      <c r="BE359" s="184">
        <f>IF(N359="základní",J359,0)</f>
        <v>0</v>
      </c>
      <c r="BF359" s="184">
        <f>IF(N359="snížená",J359,0)</f>
        <v>0</v>
      </c>
      <c r="BG359" s="184">
        <f>IF(N359="zákl. přenesená",J359,0)</f>
        <v>0</v>
      </c>
      <c r="BH359" s="184">
        <f>IF(N359="sníž. přenesená",J359,0)</f>
        <v>0</v>
      </c>
      <c r="BI359" s="184">
        <f>IF(N359="nulová",J359,0)</f>
        <v>0</v>
      </c>
      <c r="BJ359" s="16" t="s">
        <v>77</v>
      </c>
      <c r="BK359" s="184">
        <f>ROUND(I359*H359,2)</f>
        <v>0</v>
      </c>
      <c r="BL359" s="16" t="s">
        <v>316</v>
      </c>
      <c r="BM359" s="16" t="s">
        <v>762</v>
      </c>
    </row>
    <row r="360" spans="2:65" s="13" customFormat="1" ht="11" x14ac:dyDescent="0.15">
      <c r="B360" s="210"/>
      <c r="C360" s="211"/>
      <c r="D360" s="187" t="s">
        <v>356</v>
      </c>
      <c r="E360" s="212" t="s">
        <v>1</v>
      </c>
      <c r="F360" s="213" t="s">
        <v>390</v>
      </c>
      <c r="G360" s="211"/>
      <c r="H360" s="212" t="s">
        <v>1</v>
      </c>
      <c r="I360" s="214"/>
      <c r="J360" s="211"/>
      <c r="K360" s="211"/>
      <c r="L360" s="215"/>
      <c r="M360" s="216"/>
      <c r="N360" s="217"/>
      <c r="O360" s="217"/>
      <c r="P360" s="217"/>
      <c r="Q360" s="217"/>
      <c r="R360" s="217"/>
      <c r="S360" s="217"/>
      <c r="T360" s="218"/>
      <c r="AT360" s="219" t="s">
        <v>356</v>
      </c>
      <c r="AU360" s="219" t="s">
        <v>77</v>
      </c>
      <c r="AV360" s="13" t="s">
        <v>77</v>
      </c>
      <c r="AW360" s="13" t="s">
        <v>33</v>
      </c>
      <c r="AX360" s="13" t="s">
        <v>70</v>
      </c>
      <c r="AY360" s="219" t="s">
        <v>287</v>
      </c>
    </row>
    <row r="361" spans="2:65" s="13" customFormat="1" ht="11" x14ac:dyDescent="0.15">
      <c r="B361" s="210"/>
      <c r="C361" s="211"/>
      <c r="D361" s="187" t="s">
        <v>356</v>
      </c>
      <c r="E361" s="212" t="s">
        <v>1</v>
      </c>
      <c r="F361" s="213" t="s">
        <v>1464</v>
      </c>
      <c r="G361" s="211"/>
      <c r="H361" s="212" t="s">
        <v>1</v>
      </c>
      <c r="I361" s="214"/>
      <c r="J361" s="211"/>
      <c r="K361" s="211"/>
      <c r="L361" s="215"/>
      <c r="M361" s="216"/>
      <c r="N361" s="217"/>
      <c r="O361" s="217"/>
      <c r="P361" s="217"/>
      <c r="Q361" s="217"/>
      <c r="R361" s="217"/>
      <c r="S361" s="217"/>
      <c r="T361" s="218"/>
      <c r="AT361" s="219" t="s">
        <v>356</v>
      </c>
      <c r="AU361" s="219" t="s">
        <v>77</v>
      </c>
      <c r="AV361" s="13" t="s">
        <v>77</v>
      </c>
      <c r="AW361" s="13" t="s">
        <v>33</v>
      </c>
      <c r="AX361" s="13" t="s">
        <v>70</v>
      </c>
      <c r="AY361" s="219" t="s">
        <v>287</v>
      </c>
    </row>
    <row r="362" spans="2:65" s="13" customFormat="1" ht="11" x14ac:dyDescent="0.15">
      <c r="B362" s="210"/>
      <c r="C362" s="211"/>
      <c r="D362" s="187" t="s">
        <v>356</v>
      </c>
      <c r="E362" s="212" t="s">
        <v>1</v>
      </c>
      <c r="F362" s="213" t="s">
        <v>1465</v>
      </c>
      <c r="G362" s="211"/>
      <c r="H362" s="212" t="s">
        <v>1</v>
      </c>
      <c r="I362" s="214"/>
      <c r="J362" s="211"/>
      <c r="K362" s="211"/>
      <c r="L362" s="215"/>
      <c r="M362" s="216"/>
      <c r="N362" s="217"/>
      <c r="O362" s="217"/>
      <c r="P362" s="217"/>
      <c r="Q362" s="217"/>
      <c r="R362" s="217"/>
      <c r="S362" s="217"/>
      <c r="T362" s="218"/>
      <c r="AT362" s="219" t="s">
        <v>356</v>
      </c>
      <c r="AU362" s="219" t="s">
        <v>77</v>
      </c>
      <c r="AV362" s="13" t="s">
        <v>77</v>
      </c>
      <c r="AW362" s="13" t="s">
        <v>33</v>
      </c>
      <c r="AX362" s="13" t="s">
        <v>70</v>
      </c>
      <c r="AY362" s="219" t="s">
        <v>287</v>
      </c>
    </row>
    <row r="363" spans="2:65" s="13" customFormat="1" ht="11" x14ac:dyDescent="0.15">
      <c r="B363" s="210"/>
      <c r="C363" s="211"/>
      <c r="D363" s="187" t="s">
        <v>356</v>
      </c>
      <c r="E363" s="212" t="s">
        <v>1</v>
      </c>
      <c r="F363" s="213" t="s">
        <v>393</v>
      </c>
      <c r="G363" s="211"/>
      <c r="H363" s="212" t="s">
        <v>1</v>
      </c>
      <c r="I363" s="214"/>
      <c r="J363" s="211"/>
      <c r="K363" s="211"/>
      <c r="L363" s="215"/>
      <c r="M363" s="216"/>
      <c r="N363" s="217"/>
      <c r="O363" s="217"/>
      <c r="P363" s="217"/>
      <c r="Q363" s="217"/>
      <c r="R363" s="217"/>
      <c r="S363" s="217"/>
      <c r="T363" s="218"/>
      <c r="AT363" s="219" t="s">
        <v>356</v>
      </c>
      <c r="AU363" s="219" t="s">
        <v>77</v>
      </c>
      <c r="AV363" s="13" t="s">
        <v>77</v>
      </c>
      <c r="AW363" s="13" t="s">
        <v>33</v>
      </c>
      <c r="AX363" s="13" t="s">
        <v>70</v>
      </c>
      <c r="AY363" s="219" t="s">
        <v>287</v>
      </c>
    </row>
    <row r="364" spans="2:65" s="11" customFormat="1" ht="11" x14ac:dyDescent="0.15">
      <c r="B364" s="185"/>
      <c r="C364" s="186"/>
      <c r="D364" s="187" t="s">
        <v>356</v>
      </c>
      <c r="E364" s="188" t="s">
        <v>1</v>
      </c>
      <c r="F364" s="189" t="s">
        <v>1466</v>
      </c>
      <c r="G364" s="186"/>
      <c r="H364" s="190">
        <v>29.77</v>
      </c>
      <c r="I364" s="191"/>
      <c r="J364" s="186"/>
      <c r="K364" s="186"/>
      <c r="L364" s="192"/>
      <c r="M364" s="193"/>
      <c r="N364" s="194"/>
      <c r="O364" s="194"/>
      <c r="P364" s="194"/>
      <c r="Q364" s="194"/>
      <c r="R364" s="194"/>
      <c r="S364" s="194"/>
      <c r="T364" s="195"/>
      <c r="AT364" s="196" t="s">
        <v>356</v>
      </c>
      <c r="AU364" s="196" t="s">
        <v>77</v>
      </c>
      <c r="AV364" s="11" t="s">
        <v>79</v>
      </c>
      <c r="AW364" s="11" t="s">
        <v>33</v>
      </c>
      <c r="AX364" s="11" t="s">
        <v>70</v>
      </c>
      <c r="AY364" s="196" t="s">
        <v>287</v>
      </c>
    </row>
    <row r="365" spans="2:65" s="12" customFormat="1" ht="11" x14ac:dyDescent="0.15">
      <c r="B365" s="197"/>
      <c r="C365" s="198"/>
      <c r="D365" s="187" t="s">
        <v>356</v>
      </c>
      <c r="E365" s="199" t="s">
        <v>1</v>
      </c>
      <c r="F365" s="200" t="s">
        <v>359</v>
      </c>
      <c r="G365" s="198"/>
      <c r="H365" s="201">
        <v>29.77</v>
      </c>
      <c r="I365" s="202"/>
      <c r="J365" s="198"/>
      <c r="K365" s="198"/>
      <c r="L365" s="203"/>
      <c r="M365" s="204"/>
      <c r="N365" s="205"/>
      <c r="O365" s="205"/>
      <c r="P365" s="205"/>
      <c r="Q365" s="205"/>
      <c r="R365" s="205"/>
      <c r="S365" s="205"/>
      <c r="T365" s="206"/>
      <c r="AT365" s="207" t="s">
        <v>356</v>
      </c>
      <c r="AU365" s="207" t="s">
        <v>77</v>
      </c>
      <c r="AV365" s="12" t="s">
        <v>99</v>
      </c>
      <c r="AW365" s="12" t="s">
        <v>33</v>
      </c>
      <c r="AX365" s="12" t="s">
        <v>77</v>
      </c>
      <c r="AY365" s="207" t="s">
        <v>287</v>
      </c>
    </row>
    <row r="366" spans="2:65" s="1" customFormat="1" ht="16.5" customHeight="1" x14ac:dyDescent="0.15">
      <c r="B366" s="33"/>
      <c r="C366" s="174" t="s">
        <v>765</v>
      </c>
      <c r="D366" s="174" t="s">
        <v>288</v>
      </c>
      <c r="E366" s="175" t="s">
        <v>1040</v>
      </c>
      <c r="F366" s="176" t="s">
        <v>1041</v>
      </c>
      <c r="G366" s="177" t="s">
        <v>388</v>
      </c>
      <c r="H366" s="178">
        <v>1.99</v>
      </c>
      <c r="I366" s="179"/>
      <c r="J366" s="178">
        <f>ROUND(I366*H366,2)</f>
        <v>0</v>
      </c>
      <c r="K366" s="176" t="s">
        <v>1</v>
      </c>
      <c r="L366" s="37"/>
      <c r="M366" s="180" t="s">
        <v>1</v>
      </c>
      <c r="N366" s="181" t="s">
        <v>41</v>
      </c>
      <c r="O366" s="59"/>
      <c r="P366" s="182">
        <f>O366*H366</f>
        <v>0</v>
      </c>
      <c r="Q366" s="182">
        <v>0</v>
      </c>
      <c r="R366" s="182">
        <f>Q366*H366</f>
        <v>0</v>
      </c>
      <c r="S366" s="182">
        <v>0</v>
      </c>
      <c r="T366" s="183">
        <f>S366*H366</f>
        <v>0</v>
      </c>
      <c r="AR366" s="16" t="s">
        <v>316</v>
      </c>
      <c r="AT366" s="16" t="s">
        <v>288</v>
      </c>
      <c r="AU366" s="16" t="s">
        <v>77</v>
      </c>
      <c r="AY366" s="16" t="s">
        <v>287</v>
      </c>
      <c r="BE366" s="184">
        <f>IF(N366="základní",J366,0)</f>
        <v>0</v>
      </c>
      <c r="BF366" s="184">
        <f>IF(N366="snížená",J366,0)</f>
        <v>0</v>
      </c>
      <c r="BG366" s="184">
        <f>IF(N366="zákl. přenesená",J366,0)</f>
        <v>0</v>
      </c>
      <c r="BH366" s="184">
        <f>IF(N366="sníž. přenesená",J366,0)</f>
        <v>0</v>
      </c>
      <c r="BI366" s="184">
        <f>IF(N366="nulová",J366,0)</f>
        <v>0</v>
      </c>
      <c r="BJ366" s="16" t="s">
        <v>77</v>
      </c>
      <c r="BK366" s="184">
        <f>ROUND(I366*H366,2)</f>
        <v>0</v>
      </c>
      <c r="BL366" s="16" t="s">
        <v>316</v>
      </c>
      <c r="BM366" s="16" t="s">
        <v>768</v>
      </c>
    </row>
    <row r="367" spans="2:65" s="10" customFormat="1" ht="26" customHeight="1" x14ac:dyDescent="0.2">
      <c r="B367" s="160"/>
      <c r="C367" s="161"/>
      <c r="D367" s="162" t="s">
        <v>69</v>
      </c>
      <c r="E367" s="163" t="s">
        <v>1467</v>
      </c>
      <c r="F367" s="163" t="s">
        <v>1468</v>
      </c>
      <c r="G367" s="161"/>
      <c r="H367" s="161"/>
      <c r="I367" s="164"/>
      <c r="J367" s="165">
        <f>BK367</f>
        <v>0</v>
      </c>
      <c r="K367" s="161"/>
      <c r="L367" s="166"/>
      <c r="M367" s="167"/>
      <c r="N367" s="168"/>
      <c r="O367" s="168"/>
      <c r="P367" s="169">
        <f>SUM(P368:P374)</f>
        <v>0</v>
      </c>
      <c r="Q367" s="168"/>
      <c r="R367" s="169">
        <f>SUM(R368:R374)</f>
        <v>0</v>
      </c>
      <c r="S367" s="168"/>
      <c r="T367" s="170">
        <f>SUM(T368:T374)</f>
        <v>0</v>
      </c>
      <c r="AR367" s="171" t="s">
        <v>79</v>
      </c>
      <c r="AT367" s="172" t="s">
        <v>69</v>
      </c>
      <c r="AU367" s="172" t="s">
        <v>70</v>
      </c>
      <c r="AY367" s="171" t="s">
        <v>287</v>
      </c>
      <c r="BK367" s="173">
        <f>SUM(BK368:BK374)</f>
        <v>0</v>
      </c>
    </row>
    <row r="368" spans="2:65" s="1" customFormat="1" ht="16.5" customHeight="1" x14ac:dyDescent="0.15">
      <c r="B368" s="33"/>
      <c r="C368" s="174" t="s">
        <v>521</v>
      </c>
      <c r="D368" s="174" t="s">
        <v>288</v>
      </c>
      <c r="E368" s="175" t="s">
        <v>1469</v>
      </c>
      <c r="F368" s="176" t="s">
        <v>1470</v>
      </c>
      <c r="G368" s="177" t="s">
        <v>291</v>
      </c>
      <c r="H368" s="178">
        <v>26.22</v>
      </c>
      <c r="I368" s="179"/>
      <c r="J368" s="178">
        <f>ROUND(I368*H368,2)</f>
        <v>0</v>
      </c>
      <c r="K368" s="176" t="s">
        <v>1</v>
      </c>
      <c r="L368" s="37"/>
      <c r="M368" s="180" t="s">
        <v>1</v>
      </c>
      <c r="N368" s="181" t="s">
        <v>41</v>
      </c>
      <c r="O368" s="59"/>
      <c r="P368" s="182">
        <f>O368*H368</f>
        <v>0</v>
      </c>
      <c r="Q368" s="182">
        <v>0</v>
      </c>
      <c r="R368" s="182">
        <f>Q368*H368</f>
        <v>0</v>
      </c>
      <c r="S368" s="182">
        <v>0</v>
      </c>
      <c r="T368" s="183">
        <f>S368*H368</f>
        <v>0</v>
      </c>
      <c r="AR368" s="16" t="s">
        <v>316</v>
      </c>
      <c r="AT368" s="16" t="s">
        <v>288</v>
      </c>
      <c r="AU368" s="16" t="s">
        <v>77</v>
      </c>
      <c r="AY368" s="16" t="s">
        <v>287</v>
      </c>
      <c r="BE368" s="184">
        <f>IF(N368="základní",J368,0)</f>
        <v>0</v>
      </c>
      <c r="BF368" s="184">
        <f>IF(N368="snížená",J368,0)</f>
        <v>0</v>
      </c>
      <c r="BG368" s="184">
        <f>IF(N368="zákl. přenesená",J368,0)</f>
        <v>0</v>
      </c>
      <c r="BH368" s="184">
        <f>IF(N368="sníž. přenesená",J368,0)</f>
        <v>0</v>
      </c>
      <c r="BI368" s="184">
        <f>IF(N368="nulová",J368,0)</f>
        <v>0</v>
      </c>
      <c r="BJ368" s="16" t="s">
        <v>77</v>
      </c>
      <c r="BK368" s="184">
        <f>ROUND(I368*H368,2)</f>
        <v>0</v>
      </c>
      <c r="BL368" s="16" t="s">
        <v>316</v>
      </c>
      <c r="BM368" s="16" t="s">
        <v>775</v>
      </c>
    </row>
    <row r="369" spans="2:65" s="11" customFormat="1" ht="11" x14ac:dyDescent="0.15">
      <c r="B369" s="185"/>
      <c r="C369" s="186"/>
      <c r="D369" s="187" t="s">
        <v>356</v>
      </c>
      <c r="E369" s="188" t="s">
        <v>1</v>
      </c>
      <c r="F369" s="189" t="s">
        <v>1463</v>
      </c>
      <c r="G369" s="186"/>
      <c r="H369" s="190">
        <v>26.22</v>
      </c>
      <c r="I369" s="191"/>
      <c r="J369" s="186"/>
      <c r="K369" s="186"/>
      <c r="L369" s="192"/>
      <c r="M369" s="193"/>
      <c r="N369" s="194"/>
      <c r="O369" s="194"/>
      <c r="P369" s="194"/>
      <c r="Q369" s="194"/>
      <c r="R369" s="194"/>
      <c r="S369" s="194"/>
      <c r="T369" s="195"/>
      <c r="AT369" s="196" t="s">
        <v>356</v>
      </c>
      <c r="AU369" s="196" t="s">
        <v>77</v>
      </c>
      <c r="AV369" s="11" t="s">
        <v>79</v>
      </c>
      <c r="AW369" s="11" t="s">
        <v>33</v>
      </c>
      <c r="AX369" s="11" t="s">
        <v>70</v>
      </c>
      <c r="AY369" s="196" t="s">
        <v>287</v>
      </c>
    </row>
    <row r="370" spans="2:65" s="12" customFormat="1" ht="11" x14ac:dyDescent="0.15">
      <c r="B370" s="197"/>
      <c r="C370" s="198"/>
      <c r="D370" s="187" t="s">
        <v>356</v>
      </c>
      <c r="E370" s="199" t="s">
        <v>1</v>
      </c>
      <c r="F370" s="200" t="s">
        <v>359</v>
      </c>
      <c r="G370" s="198"/>
      <c r="H370" s="201">
        <v>26.22</v>
      </c>
      <c r="I370" s="202"/>
      <c r="J370" s="198"/>
      <c r="K370" s="198"/>
      <c r="L370" s="203"/>
      <c r="M370" s="204"/>
      <c r="N370" s="205"/>
      <c r="O370" s="205"/>
      <c r="P370" s="205"/>
      <c r="Q370" s="205"/>
      <c r="R370" s="205"/>
      <c r="S370" s="205"/>
      <c r="T370" s="206"/>
      <c r="AT370" s="207" t="s">
        <v>356</v>
      </c>
      <c r="AU370" s="207" t="s">
        <v>77</v>
      </c>
      <c r="AV370" s="12" t="s">
        <v>99</v>
      </c>
      <c r="AW370" s="12" t="s">
        <v>33</v>
      </c>
      <c r="AX370" s="12" t="s">
        <v>77</v>
      </c>
      <c r="AY370" s="207" t="s">
        <v>287</v>
      </c>
    </row>
    <row r="371" spans="2:65" s="1" customFormat="1" ht="16.5" customHeight="1" x14ac:dyDescent="0.15">
      <c r="B371" s="33"/>
      <c r="C371" s="174" t="s">
        <v>778</v>
      </c>
      <c r="D371" s="174" t="s">
        <v>288</v>
      </c>
      <c r="E371" s="175" t="s">
        <v>1471</v>
      </c>
      <c r="F371" s="176" t="s">
        <v>1472</v>
      </c>
      <c r="G371" s="177" t="s">
        <v>291</v>
      </c>
      <c r="H371" s="178">
        <v>28.84</v>
      </c>
      <c r="I371" s="179"/>
      <c r="J371" s="178">
        <f>ROUND(I371*H371,2)</f>
        <v>0</v>
      </c>
      <c r="K371" s="176" t="s">
        <v>1</v>
      </c>
      <c r="L371" s="37"/>
      <c r="M371" s="180" t="s">
        <v>1</v>
      </c>
      <c r="N371" s="181" t="s">
        <v>41</v>
      </c>
      <c r="O371" s="59"/>
      <c r="P371" s="182">
        <f>O371*H371</f>
        <v>0</v>
      </c>
      <c r="Q371" s="182">
        <v>0</v>
      </c>
      <c r="R371" s="182">
        <f>Q371*H371</f>
        <v>0</v>
      </c>
      <c r="S371" s="182">
        <v>0</v>
      </c>
      <c r="T371" s="183">
        <f>S371*H371</f>
        <v>0</v>
      </c>
      <c r="AR371" s="16" t="s">
        <v>316</v>
      </c>
      <c r="AT371" s="16" t="s">
        <v>288</v>
      </c>
      <c r="AU371" s="16" t="s">
        <v>77</v>
      </c>
      <c r="AY371" s="16" t="s">
        <v>287</v>
      </c>
      <c r="BE371" s="184">
        <f>IF(N371="základní",J371,0)</f>
        <v>0</v>
      </c>
      <c r="BF371" s="184">
        <f>IF(N371="snížená",J371,0)</f>
        <v>0</v>
      </c>
      <c r="BG371" s="184">
        <f>IF(N371="zákl. přenesená",J371,0)</f>
        <v>0</v>
      </c>
      <c r="BH371" s="184">
        <f>IF(N371="sníž. přenesená",J371,0)</f>
        <v>0</v>
      </c>
      <c r="BI371" s="184">
        <f>IF(N371="nulová",J371,0)</f>
        <v>0</v>
      </c>
      <c r="BJ371" s="16" t="s">
        <v>77</v>
      </c>
      <c r="BK371" s="184">
        <f>ROUND(I371*H371,2)</f>
        <v>0</v>
      </c>
      <c r="BL371" s="16" t="s">
        <v>316</v>
      </c>
      <c r="BM371" s="16" t="s">
        <v>781</v>
      </c>
    </row>
    <row r="372" spans="2:65" s="11" customFormat="1" ht="11" x14ac:dyDescent="0.15">
      <c r="B372" s="185"/>
      <c r="C372" s="186"/>
      <c r="D372" s="187" t="s">
        <v>356</v>
      </c>
      <c r="E372" s="188" t="s">
        <v>1</v>
      </c>
      <c r="F372" s="189" t="s">
        <v>1473</v>
      </c>
      <c r="G372" s="186"/>
      <c r="H372" s="190">
        <v>28.84</v>
      </c>
      <c r="I372" s="191"/>
      <c r="J372" s="186"/>
      <c r="K372" s="186"/>
      <c r="L372" s="192"/>
      <c r="M372" s="193"/>
      <c r="N372" s="194"/>
      <c r="O372" s="194"/>
      <c r="P372" s="194"/>
      <c r="Q372" s="194"/>
      <c r="R372" s="194"/>
      <c r="S372" s="194"/>
      <c r="T372" s="195"/>
      <c r="AT372" s="196" t="s">
        <v>356</v>
      </c>
      <c r="AU372" s="196" t="s">
        <v>77</v>
      </c>
      <c r="AV372" s="11" t="s">
        <v>79</v>
      </c>
      <c r="AW372" s="11" t="s">
        <v>33</v>
      </c>
      <c r="AX372" s="11" t="s">
        <v>70</v>
      </c>
      <c r="AY372" s="196" t="s">
        <v>287</v>
      </c>
    </row>
    <row r="373" spans="2:65" s="12" customFormat="1" ht="11" x14ac:dyDescent="0.15">
      <c r="B373" s="197"/>
      <c r="C373" s="198"/>
      <c r="D373" s="187" t="s">
        <v>356</v>
      </c>
      <c r="E373" s="199" t="s">
        <v>1</v>
      </c>
      <c r="F373" s="200" t="s">
        <v>359</v>
      </c>
      <c r="G373" s="198"/>
      <c r="H373" s="201">
        <v>28.84</v>
      </c>
      <c r="I373" s="202"/>
      <c r="J373" s="198"/>
      <c r="K373" s="198"/>
      <c r="L373" s="203"/>
      <c r="M373" s="204"/>
      <c r="N373" s="205"/>
      <c r="O373" s="205"/>
      <c r="P373" s="205"/>
      <c r="Q373" s="205"/>
      <c r="R373" s="205"/>
      <c r="S373" s="205"/>
      <c r="T373" s="206"/>
      <c r="AT373" s="207" t="s">
        <v>356</v>
      </c>
      <c r="AU373" s="207" t="s">
        <v>77</v>
      </c>
      <c r="AV373" s="12" t="s">
        <v>99</v>
      </c>
      <c r="AW373" s="12" t="s">
        <v>33</v>
      </c>
      <c r="AX373" s="12" t="s">
        <v>77</v>
      </c>
      <c r="AY373" s="207" t="s">
        <v>287</v>
      </c>
    </row>
    <row r="374" spans="2:65" s="1" customFormat="1" ht="16.5" customHeight="1" x14ac:dyDescent="0.15">
      <c r="B374" s="33"/>
      <c r="C374" s="174" t="s">
        <v>526</v>
      </c>
      <c r="D374" s="174" t="s">
        <v>288</v>
      </c>
      <c r="E374" s="175" t="s">
        <v>1474</v>
      </c>
      <c r="F374" s="176" t="s">
        <v>1475</v>
      </c>
      <c r="G374" s="177" t="s">
        <v>388</v>
      </c>
      <c r="H374" s="178">
        <v>0.43</v>
      </c>
      <c r="I374" s="179"/>
      <c r="J374" s="178">
        <f>ROUND(I374*H374,2)</f>
        <v>0</v>
      </c>
      <c r="K374" s="176" t="s">
        <v>1</v>
      </c>
      <c r="L374" s="37"/>
      <c r="M374" s="180" t="s">
        <v>1</v>
      </c>
      <c r="N374" s="181" t="s">
        <v>41</v>
      </c>
      <c r="O374" s="59"/>
      <c r="P374" s="182">
        <f>O374*H374</f>
        <v>0</v>
      </c>
      <c r="Q374" s="182">
        <v>0</v>
      </c>
      <c r="R374" s="182">
        <f>Q374*H374</f>
        <v>0</v>
      </c>
      <c r="S374" s="182">
        <v>0</v>
      </c>
      <c r="T374" s="183">
        <f>S374*H374</f>
        <v>0</v>
      </c>
      <c r="AR374" s="16" t="s">
        <v>316</v>
      </c>
      <c r="AT374" s="16" t="s">
        <v>288</v>
      </c>
      <c r="AU374" s="16" t="s">
        <v>77</v>
      </c>
      <c r="AY374" s="16" t="s">
        <v>287</v>
      </c>
      <c r="BE374" s="184">
        <f>IF(N374="základní",J374,0)</f>
        <v>0</v>
      </c>
      <c r="BF374" s="184">
        <f>IF(N374="snížená",J374,0)</f>
        <v>0</v>
      </c>
      <c r="BG374" s="184">
        <f>IF(N374="zákl. přenesená",J374,0)</f>
        <v>0</v>
      </c>
      <c r="BH374" s="184">
        <f>IF(N374="sníž. přenesená",J374,0)</f>
        <v>0</v>
      </c>
      <c r="BI374" s="184">
        <f>IF(N374="nulová",J374,0)</f>
        <v>0</v>
      </c>
      <c r="BJ374" s="16" t="s">
        <v>77</v>
      </c>
      <c r="BK374" s="184">
        <f>ROUND(I374*H374,2)</f>
        <v>0</v>
      </c>
      <c r="BL374" s="16" t="s">
        <v>316</v>
      </c>
      <c r="BM374" s="16" t="s">
        <v>787</v>
      </c>
    </row>
    <row r="375" spans="2:65" s="10" customFormat="1" ht="26" customHeight="1" x14ac:dyDescent="0.2">
      <c r="B375" s="160"/>
      <c r="C375" s="161"/>
      <c r="D375" s="162" t="s">
        <v>69</v>
      </c>
      <c r="E375" s="163" t="s">
        <v>1273</v>
      </c>
      <c r="F375" s="163" t="s">
        <v>1274</v>
      </c>
      <c r="G375" s="161"/>
      <c r="H375" s="161"/>
      <c r="I375" s="164"/>
      <c r="J375" s="165">
        <f>BK375</f>
        <v>0</v>
      </c>
      <c r="K375" s="161"/>
      <c r="L375" s="166"/>
      <c r="M375" s="167"/>
      <c r="N375" s="168"/>
      <c r="O375" s="168"/>
      <c r="P375" s="169">
        <f>SUM(P376:P385)</f>
        <v>0</v>
      </c>
      <c r="Q375" s="168"/>
      <c r="R375" s="169">
        <f>SUM(R376:R385)</f>
        <v>0</v>
      </c>
      <c r="S375" s="168"/>
      <c r="T375" s="170">
        <f>SUM(T376:T385)</f>
        <v>0</v>
      </c>
      <c r="AR375" s="171" t="s">
        <v>77</v>
      </c>
      <c r="AT375" s="172" t="s">
        <v>69</v>
      </c>
      <c r="AU375" s="172" t="s">
        <v>70</v>
      </c>
      <c r="AY375" s="171" t="s">
        <v>287</v>
      </c>
      <c r="BK375" s="173">
        <f>SUM(BK376:BK385)</f>
        <v>0</v>
      </c>
    </row>
    <row r="376" spans="2:65" s="1" customFormat="1" ht="16.5" customHeight="1" x14ac:dyDescent="0.15">
      <c r="B376" s="33"/>
      <c r="C376" s="174" t="s">
        <v>790</v>
      </c>
      <c r="D376" s="174" t="s">
        <v>288</v>
      </c>
      <c r="E376" s="175" t="s">
        <v>1476</v>
      </c>
      <c r="F376" s="176" t="s">
        <v>1477</v>
      </c>
      <c r="G376" s="177" t="s">
        <v>612</v>
      </c>
      <c r="H376" s="178">
        <v>1</v>
      </c>
      <c r="I376" s="179"/>
      <c r="J376" s="178">
        <f>ROUND(I376*H376,2)</f>
        <v>0</v>
      </c>
      <c r="K376" s="176" t="s">
        <v>1</v>
      </c>
      <c r="L376" s="37"/>
      <c r="M376" s="180" t="s">
        <v>1</v>
      </c>
      <c r="N376" s="181" t="s">
        <v>41</v>
      </c>
      <c r="O376" s="59"/>
      <c r="P376" s="182">
        <f>O376*H376</f>
        <v>0</v>
      </c>
      <c r="Q376" s="182">
        <v>0</v>
      </c>
      <c r="R376" s="182">
        <f>Q376*H376</f>
        <v>0</v>
      </c>
      <c r="S376" s="182">
        <v>0</v>
      </c>
      <c r="T376" s="183">
        <f>S376*H376</f>
        <v>0</v>
      </c>
      <c r="AR376" s="16" t="s">
        <v>99</v>
      </c>
      <c r="AT376" s="16" t="s">
        <v>288</v>
      </c>
      <c r="AU376" s="16" t="s">
        <v>77</v>
      </c>
      <c r="AY376" s="16" t="s">
        <v>287</v>
      </c>
      <c r="BE376" s="184">
        <f>IF(N376="základní",J376,0)</f>
        <v>0</v>
      </c>
      <c r="BF376" s="184">
        <f>IF(N376="snížená",J376,0)</f>
        <v>0</v>
      </c>
      <c r="BG376" s="184">
        <f>IF(N376="zákl. přenesená",J376,0)</f>
        <v>0</v>
      </c>
      <c r="BH376" s="184">
        <f>IF(N376="sníž. přenesená",J376,0)</f>
        <v>0</v>
      </c>
      <c r="BI376" s="184">
        <f>IF(N376="nulová",J376,0)</f>
        <v>0</v>
      </c>
      <c r="BJ376" s="16" t="s">
        <v>77</v>
      </c>
      <c r="BK376" s="184">
        <f>ROUND(I376*H376,2)</f>
        <v>0</v>
      </c>
      <c r="BL376" s="16" t="s">
        <v>99</v>
      </c>
      <c r="BM376" s="16" t="s">
        <v>793</v>
      </c>
    </row>
    <row r="377" spans="2:65" s="1" customFormat="1" ht="70" x14ac:dyDescent="0.15">
      <c r="B377" s="33"/>
      <c r="C377" s="34"/>
      <c r="D377" s="187" t="s">
        <v>383</v>
      </c>
      <c r="E377" s="34"/>
      <c r="F377" s="208" t="s">
        <v>1478</v>
      </c>
      <c r="G377" s="34"/>
      <c r="H377" s="34"/>
      <c r="I377" s="111"/>
      <c r="J377" s="34"/>
      <c r="K377" s="34"/>
      <c r="L377" s="37"/>
      <c r="M377" s="209"/>
      <c r="N377" s="59"/>
      <c r="O377" s="59"/>
      <c r="P377" s="59"/>
      <c r="Q377" s="59"/>
      <c r="R377" s="59"/>
      <c r="S377" s="59"/>
      <c r="T377" s="60"/>
      <c r="AT377" s="16" t="s">
        <v>383</v>
      </c>
      <c r="AU377" s="16" t="s">
        <v>77</v>
      </c>
    </row>
    <row r="378" spans="2:65" s="1" customFormat="1" ht="16.5" customHeight="1" x14ac:dyDescent="0.15">
      <c r="B378" s="33"/>
      <c r="C378" s="174" t="s">
        <v>530</v>
      </c>
      <c r="D378" s="174" t="s">
        <v>288</v>
      </c>
      <c r="E378" s="175" t="s">
        <v>1285</v>
      </c>
      <c r="F378" s="176" t="s">
        <v>1479</v>
      </c>
      <c r="G378" s="177" t="s">
        <v>362</v>
      </c>
      <c r="H378" s="178">
        <v>24.95</v>
      </c>
      <c r="I378" s="179"/>
      <c r="J378" s="178">
        <f>ROUND(I378*H378,2)</f>
        <v>0</v>
      </c>
      <c r="K378" s="176" t="s">
        <v>1</v>
      </c>
      <c r="L378" s="37"/>
      <c r="M378" s="180" t="s">
        <v>1</v>
      </c>
      <c r="N378" s="181" t="s">
        <v>41</v>
      </c>
      <c r="O378" s="59"/>
      <c r="P378" s="182">
        <f>O378*H378</f>
        <v>0</v>
      </c>
      <c r="Q378" s="182">
        <v>0</v>
      </c>
      <c r="R378" s="182">
        <f>Q378*H378</f>
        <v>0</v>
      </c>
      <c r="S378" s="182">
        <v>0</v>
      </c>
      <c r="T378" s="183">
        <f>S378*H378</f>
        <v>0</v>
      </c>
      <c r="AR378" s="16" t="s">
        <v>99</v>
      </c>
      <c r="AT378" s="16" t="s">
        <v>288</v>
      </c>
      <c r="AU378" s="16" t="s">
        <v>77</v>
      </c>
      <c r="AY378" s="16" t="s">
        <v>287</v>
      </c>
      <c r="BE378" s="184">
        <f>IF(N378="základní",J378,0)</f>
        <v>0</v>
      </c>
      <c r="BF378" s="184">
        <f>IF(N378="snížená",J378,0)</f>
        <v>0</v>
      </c>
      <c r="BG378" s="184">
        <f>IF(N378="zákl. přenesená",J378,0)</f>
        <v>0</v>
      </c>
      <c r="BH378" s="184">
        <f>IF(N378="sníž. přenesená",J378,0)</f>
        <v>0</v>
      </c>
      <c r="BI378" s="184">
        <f>IF(N378="nulová",J378,0)</f>
        <v>0</v>
      </c>
      <c r="BJ378" s="16" t="s">
        <v>77</v>
      </c>
      <c r="BK378" s="184">
        <f>ROUND(I378*H378,2)</f>
        <v>0</v>
      </c>
      <c r="BL378" s="16" t="s">
        <v>99</v>
      </c>
      <c r="BM378" s="16" t="s">
        <v>799</v>
      </c>
    </row>
    <row r="379" spans="2:65" s="11" customFormat="1" ht="11" x14ac:dyDescent="0.15">
      <c r="B379" s="185"/>
      <c r="C379" s="186"/>
      <c r="D379" s="187" t="s">
        <v>356</v>
      </c>
      <c r="E379" s="188" t="s">
        <v>1</v>
      </c>
      <c r="F379" s="189" t="s">
        <v>1480</v>
      </c>
      <c r="G379" s="186"/>
      <c r="H379" s="190">
        <v>24.95</v>
      </c>
      <c r="I379" s="191"/>
      <c r="J379" s="186"/>
      <c r="K379" s="186"/>
      <c r="L379" s="192"/>
      <c r="M379" s="193"/>
      <c r="N379" s="194"/>
      <c r="O379" s="194"/>
      <c r="P379" s="194"/>
      <c r="Q379" s="194"/>
      <c r="R379" s="194"/>
      <c r="S379" s="194"/>
      <c r="T379" s="195"/>
      <c r="AT379" s="196" t="s">
        <v>356</v>
      </c>
      <c r="AU379" s="196" t="s">
        <v>77</v>
      </c>
      <c r="AV379" s="11" t="s">
        <v>79</v>
      </c>
      <c r="AW379" s="11" t="s">
        <v>33</v>
      </c>
      <c r="AX379" s="11" t="s">
        <v>70</v>
      </c>
      <c r="AY379" s="196" t="s">
        <v>287</v>
      </c>
    </row>
    <row r="380" spans="2:65" s="12" customFormat="1" ht="11" x14ac:dyDescent="0.15">
      <c r="B380" s="197"/>
      <c r="C380" s="198"/>
      <c r="D380" s="187" t="s">
        <v>356</v>
      </c>
      <c r="E380" s="199" t="s">
        <v>1</v>
      </c>
      <c r="F380" s="200" t="s">
        <v>359</v>
      </c>
      <c r="G380" s="198"/>
      <c r="H380" s="201">
        <v>24.95</v>
      </c>
      <c r="I380" s="202"/>
      <c r="J380" s="198"/>
      <c r="K380" s="198"/>
      <c r="L380" s="203"/>
      <c r="M380" s="204"/>
      <c r="N380" s="205"/>
      <c r="O380" s="205"/>
      <c r="P380" s="205"/>
      <c r="Q380" s="205"/>
      <c r="R380" s="205"/>
      <c r="S380" s="205"/>
      <c r="T380" s="206"/>
      <c r="AT380" s="207" t="s">
        <v>356</v>
      </c>
      <c r="AU380" s="207" t="s">
        <v>77</v>
      </c>
      <c r="AV380" s="12" t="s">
        <v>99</v>
      </c>
      <c r="AW380" s="12" t="s">
        <v>33</v>
      </c>
      <c r="AX380" s="12" t="s">
        <v>77</v>
      </c>
      <c r="AY380" s="207" t="s">
        <v>287</v>
      </c>
    </row>
    <row r="381" spans="2:65" s="1" customFormat="1" ht="16.5" customHeight="1" x14ac:dyDescent="0.15">
      <c r="B381" s="33"/>
      <c r="C381" s="174" t="s">
        <v>802</v>
      </c>
      <c r="D381" s="174" t="s">
        <v>288</v>
      </c>
      <c r="E381" s="175" t="s">
        <v>1287</v>
      </c>
      <c r="F381" s="176" t="s">
        <v>1481</v>
      </c>
      <c r="G381" s="177" t="s">
        <v>612</v>
      </c>
      <c r="H381" s="178">
        <v>5</v>
      </c>
      <c r="I381" s="179"/>
      <c r="J381" s="178">
        <f>ROUND(I381*H381,2)</f>
        <v>0</v>
      </c>
      <c r="K381" s="176" t="s">
        <v>1</v>
      </c>
      <c r="L381" s="37"/>
      <c r="M381" s="180" t="s">
        <v>1</v>
      </c>
      <c r="N381" s="181" t="s">
        <v>41</v>
      </c>
      <c r="O381" s="59"/>
      <c r="P381" s="182">
        <f>O381*H381</f>
        <v>0</v>
      </c>
      <c r="Q381" s="182">
        <v>0</v>
      </c>
      <c r="R381" s="182">
        <f>Q381*H381</f>
        <v>0</v>
      </c>
      <c r="S381" s="182">
        <v>0</v>
      </c>
      <c r="T381" s="183">
        <f>S381*H381</f>
        <v>0</v>
      </c>
      <c r="AR381" s="16" t="s">
        <v>99</v>
      </c>
      <c r="AT381" s="16" t="s">
        <v>288</v>
      </c>
      <c r="AU381" s="16" t="s">
        <v>77</v>
      </c>
      <c r="AY381" s="16" t="s">
        <v>287</v>
      </c>
      <c r="BE381" s="184">
        <f>IF(N381="základní",J381,0)</f>
        <v>0</v>
      </c>
      <c r="BF381" s="184">
        <f>IF(N381="snížená",J381,0)</f>
        <v>0</v>
      </c>
      <c r="BG381" s="184">
        <f>IF(N381="zákl. přenesená",J381,0)</f>
        <v>0</v>
      </c>
      <c r="BH381" s="184">
        <f>IF(N381="sníž. přenesená",J381,0)</f>
        <v>0</v>
      </c>
      <c r="BI381" s="184">
        <f>IF(N381="nulová",J381,0)</f>
        <v>0</v>
      </c>
      <c r="BJ381" s="16" t="s">
        <v>77</v>
      </c>
      <c r="BK381" s="184">
        <f>ROUND(I381*H381,2)</f>
        <v>0</v>
      </c>
      <c r="BL381" s="16" t="s">
        <v>99</v>
      </c>
      <c r="BM381" s="16" t="s">
        <v>805</v>
      </c>
    </row>
    <row r="382" spans="2:65" s="1" customFormat="1" ht="16.5" customHeight="1" x14ac:dyDescent="0.15">
      <c r="B382" s="33"/>
      <c r="C382" s="174" t="s">
        <v>537</v>
      </c>
      <c r="D382" s="174" t="s">
        <v>288</v>
      </c>
      <c r="E382" s="175" t="s">
        <v>1290</v>
      </c>
      <c r="F382" s="176" t="s">
        <v>1291</v>
      </c>
      <c r="G382" s="177" t="s">
        <v>612</v>
      </c>
      <c r="H382" s="178">
        <v>1</v>
      </c>
      <c r="I382" s="179"/>
      <c r="J382" s="178">
        <f>ROUND(I382*H382,2)</f>
        <v>0</v>
      </c>
      <c r="K382" s="176" t="s">
        <v>1</v>
      </c>
      <c r="L382" s="37"/>
      <c r="M382" s="180" t="s">
        <v>1</v>
      </c>
      <c r="N382" s="181" t="s">
        <v>41</v>
      </c>
      <c r="O382" s="59"/>
      <c r="P382" s="182">
        <f>O382*H382</f>
        <v>0</v>
      </c>
      <c r="Q382" s="182">
        <v>0</v>
      </c>
      <c r="R382" s="182">
        <f>Q382*H382</f>
        <v>0</v>
      </c>
      <c r="S382" s="182">
        <v>0</v>
      </c>
      <c r="T382" s="183">
        <f>S382*H382</f>
        <v>0</v>
      </c>
      <c r="AR382" s="16" t="s">
        <v>99</v>
      </c>
      <c r="AT382" s="16" t="s">
        <v>288</v>
      </c>
      <c r="AU382" s="16" t="s">
        <v>77</v>
      </c>
      <c r="AY382" s="16" t="s">
        <v>287</v>
      </c>
      <c r="BE382" s="184">
        <f>IF(N382="základní",J382,0)</f>
        <v>0</v>
      </c>
      <c r="BF382" s="184">
        <f>IF(N382="snížená",J382,0)</f>
        <v>0</v>
      </c>
      <c r="BG382" s="184">
        <f>IF(N382="zákl. přenesená",J382,0)</f>
        <v>0</v>
      </c>
      <c r="BH382" s="184">
        <f>IF(N382="sníž. přenesená",J382,0)</f>
        <v>0</v>
      </c>
      <c r="BI382" s="184">
        <f>IF(N382="nulová",J382,0)</f>
        <v>0</v>
      </c>
      <c r="BJ382" s="16" t="s">
        <v>77</v>
      </c>
      <c r="BK382" s="184">
        <f>ROUND(I382*H382,2)</f>
        <v>0</v>
      </c>
      <c r="BL382" s="16" t="s">
        <v>99</v>
      </c>
      <c r="BM382" s="16" t="s">
        <v>810</v>
      </c>
    </row>
    <row r="383" spans="2:65" s="1" customFormat="1" ht="16.5" customHeight="1" x14ac:dyDescent="0.15">
      <c r="B383" s="33"/>
      <c r="C383" s="174" t="s">
        <v>811</v>
      </c>
      <c r="D383" s="174" t="s">
        <v>288</v>
      </c>
      <c r="E383" s="175" t="s">
        <v>1292</v>
      </c>
      <c r="F383" s="176" t="s">
        <v>1482</v>
      </c>
      <c r="G383" s="177" t="s">
        <v>291</v>
      </c>
      <c r="H383" s="178">
        <v>3348.8</v>
      </c>
      <c r="I383" s="179"/>
      <c r="J383" s="178">
        <f>ROUND(I383*H383,2)</f>
        <v>0</v>
      </c>
      <c r="K383" s="176" t="s">
        <v>1</v>
      </c>
      <c r="L383" s="37"/>
      <c r="M383" s="180" t="s">
        <v>1</v>
      </c>
      <c r="N383" s="181" t="s">
        <v>41</v>
      </c>
      <c r="O383" s="59"/>
      <c r="P383" s="182">
        <f>O383*H383</f>
        <v>0</v>
      </c>
      <c r="Q383" s="182">
        <v>0</v>
      </c>
      <c r="R383" s="182">
        <f>Q383*H383</f>
        <v>0</v>
      </c>
      <c r="S383" s="182">
        <v>0</v>
      </c>
      <c r="T383" s="183">
        <f>S383*H383</f>
        <v>0</v>
      </c>
      <c r="AR383" s="16" t="s">
        <v>99</v>
      </c>
      <c r="AT383" s="16" t="s">
        <v>288</v>
      </c>
      <c r="AU383" s="16" t="s">
        <v>77</v>
      </c>
      <c r="AY383" s="16" t="s">
        <v>287</v>
      </c>
      <c r="BE383" s="184">
        <f>IF(N383="základní",J383,0)</f>
        <v>0</v>
      </c>
      <c r="BF383" s="184">
        <f>IF(N383="snížená",J383,0)</f>
        <v>0</v>
      </c>
      <c r="BG383" s="184">
        <f>IF(N383="zákl. přenesená",J383,0)</f>
        <v>0</v>
      </c>
      <c r="BH383" s="184">
        <f>IF(N383="sníž. přenesená",J383,0)</f>
        <v>0</v>
      </c>
      <c r="BI383" s="184">
        <f>IF(N383="nulová",J383,0)</f>
        <v>0</v>
      </c>
      <c r="BJ383" s="16" t="s">
        <v>77</v>
      </c>
      <c r="BK383" s="184">
        <f>ROUND(I383*H383,2)</f>
        <v>0</v>
      </c>
      <c r="BL383" s="16" t="s">
        <v>99</v>
      </c>
      <c r="BM383" s="16" t="s">
        <v>814</v>
      </c>
    </row>
    <row r="384" spans="2:65" s="11" customFormat="1" ht="11" x14ac:dyDescent="0.15">
      <c r="B384" s="185"/>
      <c r="C384" s="186"/>
      <c r="D384" s="187" t="s">
        <v>356</v>
      </c>
      <c r="E384" s="188" t="s">
        <v>1</v>
      </c>
      <c r="F384" s="189" t="s">
        <v>1483</v>
      </c>
      <c r="G384" s="186"/>
      <c r="H384" s="190">
        <v>3348.8</v>
      </c>
      <c r="I384" s="191"/>
      <c r="J384" s="186"/>
      <c r="K384" s="186"/>
      <c r="L384" s="192"/>
      <c r="M384" s="193"/>
      <c r="N384" s="194"/>
      <c r="O384" s="194"/>
      <c r="P384" s="194"/>
      <c r="Q384" s="194"/>
      <c r="R384" s="194"/>
      <c r="S384" s="194"/>
      <c r="T384" s="195"/>
      <c r="AT384" s="196" t="s">
        <v>356</v>
      </c>
      <c r="AU384" s="196" t="s">
        <v>77</v>
      </c>
      <c r="AV384" s="11" t="s">
        <v>79</v>
      </c>
      <c r="AW384" s="11" t="s">
        <v>33</v>
      </c>
      <c r="AX384" s="11" t="s">
        <v>70</v>
      </c>
      <c r="AY384" s="196" t="s">
        <v>287</v>
      </c>
    </row>
    <row r="385" spans="2:65" s="12" customFormat="1" ht="11" x14ac:dyDescent="0.15">
      <c r="B385" s="197"/>
      <c r="C385" s="198"/>
      <c r="D385" s="187" t="s">
        <v>356</v>
      </c>
      <c r="E385" s="199" t="s">
        <v>1</v>
      </c>
      <c r="F385" s="200" t="s">
        <v>359</v>
      </c>
      <c r="G385" s="198"/>
      <c r="H385" s="201">
        <v>3348.8</v>
      </c>
      <c r="I385" s="202"/>
      <c r="J385" s="198"/>
      <c r="K385" s="198"/>
      <c r="L385" s="203"/>
      <c r="M385" s="204"/>
      <c r="N385" s="205"/>
      <c r="O385" s="205"/>
      <c r="P385" s="205"/>
      <c r="Q385" s="205"/>
      <c r="R385" s="205"/>
      <c r="S385" s="205"/>
      <c r="T385" s="206"/>
      <c r="AT385" s="207" t="s">
        <v>356</v>
      </c>
      <c r="AU385" s="207" t="s">
        <v>77</v>
      </c>
      <c r="AV385" s="12" t="s">
        <v>99</v>
      </c>
      <c r="AW385" s="12" t="s">
        <v>33</v>
      </c>
      <c r="AX385" s="12" t="s">
        <v>77</v>
      </c>
      <c r="AY385" s="207" t="s">
        <v>287</v>
      </c>
    </row>
    <row r="386" spans="2:65" s="10" customFormat="1" ht="26" customHeight="1" x14ac:dyDescent="0.2">
      <c r="B386" s="160"/>
      <c r="C386" s="161"/>
      <c r="D386" s="162" t="s">
        <v>69</v>
      </c>
      <c r="E386" s="163" t="s">
        <v>1060</v>
      </c>
      <c r="F386" s="163" t="s">
        <v>1061</v>
      </c>
      <c r="G386" s="161"/>
      <c r="H386" s="161"/>
      <c r="I386" s="164"/>
      <c r="J386" s="165">
        <f>BK386</f>
        <v>0</v>
      </c>
      <c r="K386" s="161"/>
      <c r="L386" s="166"/>
      <c r="M386" s="167"/>
      <c r="N386" s="168"/>
      <c r="O386" s="168"/>
      <c r="P386" s="169">
        <f>SUM(P387:P396)</f>
        <v>0</v>
      </c>
      <c r="Q386" s="168"/>
      <c r="R386" s="169">
        <f>SUM(R387:R396)</f>
        <v>0</v>
      </c>
      <c r="S386" s="168"/>
      <c r="T386" s="170">
        <f>SUM(T387:T396)</f>
        <v>0</v>
      </c>
      <c r="AR386" s="171" t="s">
        <v>79</v>
      </c>
      <c r="AT386" s="172" t="s">
        <v>69</v>
      </c>
      <c r="AU386" s="172" t="s">
        <v>70</v>
      </c>
      <c r="AY386" s="171" t="s">
        <v>287</v>
      </c>
      <c r="BK386" s="173">
        <f>SUM(BK387:BK396)</f>
        <v>0</v>
      </c>
    </row>
    <row r="387" spans="2:65" s="1" customFormat="1" ht="16.5" customHeight="1" x14ac:dyDescent="0.15">
      <c r="B387" s="33"/>
      <c r="C387" s="174" t="s">
        <v>544</v>
      </c>
      <c r="D387" s="174" t="s">
        <v>288</v>
      </c>
      <c r="E387" s="175" t="s">
        <v>1074</v>
      </c>
      <c r="F387" s="176" t="s">
        <v>1075</v>
      </c>
      <c r="G387" s="177" t="s">
        <v>291</v>
      </c>
      <c r="H387" s="178">
        <v>172.06</v>
      </c>
      <c r="I387" s="179"/>
      <c r="J387" s="178">
        <f>ROUND(I387*H387,2)</f>
        <v>0</v>
      </c>
      <c r="K387" s="176" t="s">
        <v>1</v>
      </c>
      <c r="L387" s="37"/>
      <c r="M387" s="180" t="s">
        <v>1</v>
      </c>
      <c r="N387" s="181" t="s">
        <v>41</v>
      </c>
      <c r="O387" s="59"/>
      <c r="P387" s="182">
        <f>O387*H387</f>
        <v>0</v>
      </c>
      <c r="Q387" s="182">
        <v>0</v>
      </c>
      <c r="R387" s="182">
        <f>Q387*H387</f>
        <v>0</v>
      </c>
      <c r="S387" s="182">
        <v>0</v>
      </c>
      <c r="T387" s="183">
        <f>S387*H387</f>
        <v>0</v>
      </c>
      <c r="AR387" s="16" t="s">
        <v>316</v>
      </c>
      <c r="AT387" s="16" t="s">
        <v>288</v>
      </c>
      <c r="AU387" s="16" t="s">
        <v>77</v>
      </c>
      <c r="AY387" s="16" t="s">
        <v>287</v>
      </c>
      <c r="BE387" s="184">
        <f>IF(N387="základní",J387,0)</f>
        <v>0</v>
      </c>
      <c r="BF387" s="184">
        <f>IF(N387="snížená",J387,0)</f>
        <v>0</v>
      </c>
      <c r="BG387" s="184">
        <f>IF(N387="zákl. přenesená",J387,0)</f>
        <v>0</v>
      </c>
      <c r="BH387" s="184">
        <f>IF(N387="sníž. přenesená",J387,0)</f>
        <v>0</v>
      </c>
      <c r="BI387" s="184">
        <f>IF(N387="nulová",J387,0)</f>
        <v>0</v>
      </c>
      <c r="BJ387" s="16" t="s">
        <v>77</v>
      </c>
      <c r="BK387" s="184">
        <f>ROUND(I387*H387,2)</f>
        <v>0</v>
      </c>
      <c r="BL387" s="16" t="s">
        <v>316</v>
      </c>
      <c r="BM387" s="16" t="s">
        <v>820</v>
      </c>
    </row>
    <row r="388" spans="2:65" s="1" customFormat="1" ht="40" x14ac:dyDescent="0.15">
      <c r="B388" s="33"/>
      <c r="C388" s="34"/>
      <c r="D388" s="187" t="s">
        <v>383</v>
      </c>
      <c r="E388" s="34"/>
      <c r="F388" s="208" t="s">
        <v>1077</v>
      </c>
      <c r="G388" s="34"/>
      <c r="H388" s="34"/>
      <c r="I388" s="111"/>
      <c r="J388" s="34"/>
      <c r="K388" s="34"/>
      <c r="L388" s="37"/>
      <c r="M388" s="209"/>
      <c r="N388" s="59"/>
      <c r="O388" s="59"/>
      <c r="P388" s="59"/>
      <c r="Q388" s="59"/>
      <c r="R388" s="59"/>
      <c r="S388" s="59"/>
      <c r="T388" s="60"/>
      <c r="AT388" s="16" t="s">
        <v>383</v>
      </c>
      <c r="AU388" s="16" t="s">
        <v>77</v>
      </c>
    </row>
    <row r="389" spans="2:65" s="11" customFormat="1" ht="11" x14ac:dyDescent="0.15">
      <c r="B389" s="185"/>
      <c r="C389" s="186"/>
      <c r="D389" s="187" t="s">
        <v>356</v>
      </c>
      <c r="E389" s="188" t="s">
        <v>1</v>
      </c>
      <c r="F389" s="189" t="s">
        <v>1484</v>
      </c>
      <c r="G389" s="186"/>
      <c r="H389" s="190">
        <v>141.72</v>
      </c>
      <c r="I389" s="191"/>
      <c r="J389" s="186"/>
      <c r="K389" s="186"/>
      <c r="L389" s="192"/>
      <c r="M389" s="193"/>
      <c r="N389" s="194"/>
      <c r="O389" s="194"/>
      <c r="P389" s="194"/>
      <c r="Q389" s="194"/>
      <c r="R389" s="194"/>
      <c r="S389" s="194"/>
      <c r="T389" s="195"/>
      <c r="AT389" s="196" t="s">
        <v>356</v>
      </c>
      <c r="AU389" s="196" t="s">
        <v>77</v>
      </c>
      <c r="AV389" s="11" t="s">
        <v>79</v>
      </c>
      <c r="AW389" s="11" t="s">
        <v>33</v>
      </c>
      <c r="AX389" s="11" t="s">
        <v>70</v>
      </c>
      <c r="AY389" s="196" t="s">
        <v>287</v>
      </c>
    </row>
    <row r="390" spans="2:65" s="11" customFormat="1" ht="11" x14ac:dyDescent="0.15">
      <c r="B390" s="185"/>
      <c r="C390" s="186"/>
      <c r="D390" s="187" t="s">
        <v>356</v>
      </c>
      <c r="E390" s="188" t="s">
        <v>1</v>
      </c>
      <c r="F390" s="189" t="s">
        <v>1485</v>
      </c>
      <c r="G390" s="186"/>
      <c r="H390" s="190">
        <v>30.34</v>
      </c>
      <c r="I390" s="191"/>
      <c r="J390" s="186"/>
      <c r="K390" s="186"/>
      <c r="L390" s="192"/>
      <c r="M390" s="193"/>
      <c r="N390" s="194"/>
      <c r="O390" s="194"/>
      <c r="P390" s="194"/>
      <c r="Q390" s="194"/>
      <c r="R390" s="194"/>
      <c r="S390" s="194"/>
      <c r="T390" s="195"/>
      <c r="AT390" s="196" t="s">
        <v>356</v>
      </c>
      <c r="AU390" s="196" t="s">
        <v>77</v>
      </c>
      <c r="AV390" s="11" t="s">
        <v>79</v>
      </c>
      <c r="AW390" s="11" t="s">
        <v>33</v>
      </c>
      <c r="AX390" s="11" t="s">
        <v>70</v>
      </c>
      <c r="AY390" s="196" t="s">
        <v>287</v>
      </c>
    </row>
    <row r="391" spans="2:65" s="12" customFormat="1" ht="11" x14ac:dyDescent="0.15">
      <c r="B391" s="197"/>
      <c r="C391" s="198"/>
      <c r="D391" s="187" t="s">
        <v>356</v>
      </c>
      <c r="E391" s="199" t="s">
        <v>1</v>
      </c>
      <c r="F391" s="200" t="s">
        <v>359</v>
      </c>
      <c r="G391" s="198"/>
      <c r="H391" s="201">
        <v>172.06</v>
      </c>
      <c r="I391" s="202"/>
      <c r="J391" s="198"/>
      <c r="K391" s="198"/>
      <c r="L391" s="203"/>
      <c r="M391" s="204"/>
      <c r="N391" s="205"/>
      <c r="O391" s="205"/>
      <c r="P391" s="205"/>
      <c r="Q391" s="205"/>
      <c r="R391" s="205"/>
      <c r="S391" s="205"/>
      <c r="T391" s="206"/>
      <c r="AT391" s="207" t="s">
        <v>356</v>
      </c>
      <c r="AU391" s="207" t="s">
        <v>77</v>
      </c>
      <c r="AV391" s="12" t="s">
        <v>99</v>
      </c>
      <c r="AW391" s="12" t="s">
        <v>33</v>
      </c>
      <c r="AX391" s="12" t="s">
        <v>77</v>
      </c>
      <c r="AY391" s="207" t="s">
        <v>287</v>
      </c>
    </row>
    <row r="392" spans="2:65" s="1" customFormat="1" ht="16.5" customHeight="1" x14ac:dyDescent="0.15">
      <c r="B392" s="33"/>
      <c r="C392" s="174" t="s">
        <v>823</v>
      </c>
      <c r="D392" s="174" t="s">
        <v>288</v>
      </c>
      <c r="E392" s="175" t="s">
        <v>1080</v>
      </c>
      <c r="F392" s="176" t="s">
        <v>1486</v>
      </c>
      <c r="G392" s="177" t="s">
        <v>362</v>
      </c>
      <c r="H392" s="178">
        <v>98.03</v>
      </c>
      <c r="I392" s="179"/>
      <c r="J392" s="178">
        <f>ROUND(I392*H392,2)</f>
        <v>0</v>
      </c>
      <c r="K392" s="176" t="s">
        <v>1</v>
      </c>
      <c r="L392" s="37"/>
      <c r="M392" s="180" t="s">
        <v>1</v>
      </c>
      <c r="N392" s="181" t="s">
        <v>41</v>
      </c>
      <c r="O392" s="59"/>
      <c r="P392" s="182">
        <f>O392*H392</f>
        <v>0</v>
      </c>
      <c r="Q392" s="182">
        <v>0</v>
      </c>
      <c r="R392" s="182">
        <f>Q392*H392</f>
        <v>0</v>
      </c>
      <c r="S392" s="182">
        <v>0</v>
      </c>
      <c r="T392" s="183">
        <f>S392*H392</f>
        <v>0</v>
      </c>
      <c r="AR392" s="16" t="s">
        <v>316</v>
      </c>
      <c r="AT392" s="16" t="s">
        <v>288</v>
      </c>
      <c r="AU392" s="16" t="s">
        <v>77</v>
      </c>
      <c r="AY392" s="16" t="s">
        <v>287</v>
      </c>
      <c r="BE392" s="184">
        <f>IF(N392="základní",J392,0)</f>
        <v>0</v>
      </c>
      <c r="BF392" s="184">
        <f>IF(N392="snížená",J392,0)</f>
        <v>0</v>
      </c>
      <c r="BG392" s="184">
        <f>IF(N392="zákl. přenesená",J392,0)</f>
        <v>0</v>
      </c>
      <c r="BH392" s="184">
        <f>IF(N392="sníž. přenesená",J392,0)</f>
        <v>0</v>
      </c>
      <c r="BI392" s="184">
        <f>IF(N392="nulová",J392,0)</f>
        <v>0</v>
      </c>
      <c r="BJ392" s="16" t="s">
        <v>77</v>
      </c>
      <c r="BK392" s="184">
        <f>ROUND(I392*H392,2)</f>
        <v>0</v>
      </c>
      <c r="BL392" s="16" t="s">
        <v>316</v>
      </c>
      <c r="BM392" s="16" t="s">
        <v>826</v>
      </c>
    </row>
    <row r="393" spans="2:65" s="1" customFormat="1" ht="30" x14ac:dyDescent="0.15">
      <c r="B393" s="33"/>
      <c r="C393" s="34"/>
      <c r="D393" s="187" t="s">
        <v>383</v>
      </c>
      <c r="E393" s="34"/>
      <c r="F393" s="208" t="s">
        <v>1487</v>
      </c>
      <c r="G393" s="34"/>
      <c r="H393" s="34"/>
      <c r="I393" s="111"/>
      <c r="J393" s="34"/>
      <c r="K393" s="34"/>
      <c r="L393" s="37"/>
      <c r="M393" s="209"/>
      <c r="N393" s="59"/>
      <c r="O393" s="59"/>
      <c r="P393" s="59"/>
      <c r="Q393" s="59"/>
      <c r="R393" s="59"/>
      <c r="S393" s="59"/>
      <c r="T393" s="60"/>
      <c r="AT393" s="16" t="s">
        <v>383</v>
      </c>
      <c r="AU393" s="16" t="s">
        <v>77</v>
      </c>
    </row>
    <row r="394" spans="2:65" s="11" customFormat="1" ht="11" x14ac:dyDescent="0.15">
      <c r="B394" s="185"/>
      <c r="C394" s="186"/>
      <c r="D394" s="187" t="s">
        <v>356</v>
      </c>
      <c r="E394" s="188" t="s">
        <v>1</v>
      </c>
      <c r="F394" s="189" t="s">
        <v>1488</v>
      </c>
      <c r="G394" s="186"/>
      <c r="H394" s="190">
        <v>68.790000000000006</v>
      </c>
      <c r="I394" s="191"/>
      <c r="J394" s="186"/>
      <c r="K394" s="186"/>
      <c r="L394" s="192"/>
      <c r="M394" s="193"/>
      <c r="N394" s="194"/>
      <c r="O394" s="194"/>
      <c r="P394" s="194"/>
      <c r="Q394" s="194"/>
      <c r="R394" s="194"/>
      <c r="S394" s="194"/>
      <c r="T394" s="195"/>
      <c r="AT394" s="196" t="s">
        <v>356</v>
      </c>
      <c r="AU394" s="196" t="s">
        <v>77</v>
      </c>
      <c r="AV394" s="11" t="s">
        <v>79</v>
      </c>
      <c r="AW394" s="11" t="s">
        <v>33</v>
      </c>
      <c r="AX394" s="11" t="s">
        <v>70</v>
      </c>
      <c r="AY394" s="196" t="s">
        <v>287</v>
      </c>
    </row>
    <row r="395" spans="2:65" s="11" customFormat="1" ht="11" x14ac:dyDescent="0.15">
      <c r="B395" s="185"/>
      <c r="C395" s="186"/>
      <c r="D395" s="187" t="s">
        <v>356</v>
      </c>
      <c r="E395" s="188" t="s">
        <v>1</v>
      </c>
      <c r="F395" s="189" t="s">
        <v>1489</v>
      </c>
      <c r="G395" s="186"/>
      <c r="H395" s="190">
        <v>29.24</v>
      </c>
      <c r="I395" s="191"/>
      <c r="J395" s="186"/>
      <c r="K395" s="186"/>
      <c r="L395" s="192"/>
      <c r="M395" s="193"/>
      <c r="N395" s="194"/>
      <c r="O395" s="194"/>
      <c r="P395" s="194"/>
      <c r="Q395" s="194"/>
      <c r="R395" s="194"/>
      <c r="S395" s="194"/>
      <c r="T395" s="195"/>
      <c r="AT395" s="196" t="s">
        <v>356</v>
      </c>
      <c r="AU395" s="196" t="s">
        <v>77</v>
      </c>
      <c r="AV395" s="11" t="s">
        <v>79</v>
      </c>
      <c r="AW395" s="11" t="s">
        <v>33</v>
      </c>
      <c r="AX395" s="11" t="s">
        <v>70</v>
      </c>
      <c r="AY395" s="196" t="s">
        <v>287</v>
      </c>
    </row>
    <row r="396" spans="2:65" s="12" customFormat="1" ht="11" x14ac:dyDescent="0.15">
      <c r="B396" s="197"/>
      <c r="C396" s="198"/>
      <c r="D396" s="187" t="s">
        <v>356</v>
      </c>
      <c r="E396" s="199" t="s">
        <v>1</v>
      </c>
      <c r="F396" s="200" t="s">
        <v>359</v>
      </c>
      <c r="G396" s="198"/>
      <c r="H396" s="201">
        <v>98.03</v>
      </c>
      <c r="I396" s="202"/>
      <c r="J396" s="198"/>
      <c r="K396" s="198"/>
      <c r="L396" s="203"/>
      <c r="M396" s="204"/>
      <c r="N396" s="205"/>
      <c r="O396" s="205"/>
      <c r="P396" s="205"/>
      <c r="Q396" s="205"/>
      <c r="R396" s="205"/>
      <c r="S396" s="205"/>
      <c r="T396" s="206"/>
      <c r="AT396" s="207" t="s">
        <v>356</v>
      </c>
      <c r="AU396" s="207" t="s">
        <v>77</v>
      </c>
      <c r="AV396" s="12" t="s">
        <v>99</v>
      </c>
      <c r="AW396" s="12" t="s">
        <v>33</v>
      </c>
      <c r="AX396" s="12" t="s">
        <v>77</v>
      </c>
      <c r="AY396" s="207" t="s">
        <v>287</v>
      </c>
    </row>
    <row r="397" spans="2:65" s="10" customFormat="1" ht="26" customHeight="1" x14ac:dyDescent="0.2">
      <c r="B397" s="160"/>
      <c r="C397" s="161"/>
      <c r="D397" s="162" t="s">
        <v>69</v>
      </c>
      <c r="E397" s="163" t="s">
        <v>1106</v>
      </c>
      <c r="F397" s="163" t="s">
        <v>1107</v>
      </c>
      <c r="G397" s="161"/>
      <c r="H397" s="161"/>
      <c r="I397" s="164"/>
      <c r="J397" s="165">
        <f>BK397</f>
        <v>0</v>
      </c>
      <c r="K397" s="161"/>
      <c r="L397" s="166"/>
      <c r="M397" s="167"/>
      <c r="N397" s="168"/>
      <c r="O397" s="168"/>
      <c r="P397" s="169">
        <f>SUM(P398:P411)</f>
        <v>0</v>
      </c>
      <c r="Q397" s="168"/>
      <c r="R397" s="169">
        <f>SUM(R398:R411)</f>
        <v>0</v>
      </c>
      <c r="S397" s="168"/>
      <c r="T397" s="170">
        <f>SUM(T398:T411)</f>
        <v>0</v>
      </c>
      <c r="AR397" s="171" t="s">
        <v>79</v>
      </c>
      <c r="AT397" s="172" t="s">
        <v>69</v>
      </c>
      <c r="AU397" s="172" t="s">
        <v>70</v>
      </c>
      <c r="AY397" s="171" t="s">
        <v>287</v>
      </c>
      <c r="BK397" s="173">
        <f>SUM(BK398:BK411)</f>
        <v>0</v>
      </c>
    </row>
    <row r="398" spans="2:65" s="1" customFormat="1" ht="16.5" customHeight="1" x14ac:dyDescent="0.15">
      <c r="B398" s="33"/>
      <c r="C398" s="174" t="s">
        <v>551</v>
      </c>
      <c r="D398" s="174" t="s">
        <v>288</v>
      </c>
      <c r="E398" s="175" t="s">
        <v>1109</v>
      </c>
      <c r="F398" s="176" t="s">
        <v>1110</v>
      </c>
      <c r="G398" s="177" t="s">
        <v>291</v>
      </c>
      <c r="H398" s="178">
        <v>53.8</v>
      </c>
      <c r="I398" s="179"/>
      <c r="J398" s="178">
        <f>ROUND(I398*H398,2)</f>
        <v>0</v>
      </c>
      <c r="K398" s="176" t="s">
        <v>1</v>
      </c>
      <c r="L398" s="37"/>
      <c r="M398" s="180" t="s">
        <v>1</v>
      </c>
      <c r="N398" s="181" t="s">
        <v>41</v>
      </c>
      <c r="O398" s="59"/>
      <c r="P398" s="182">
        <f>O398*H398</f>
        <v>0</v>
      </c>
      <c r="Q398" s="182">
        <v>0</v>
      </c>
      <c r="R398" s="182">
        <f>Q398*H398</f>
        <v>0</v>
      </c>
      <c r="S398" s="182">
        <v>0</v>
      </c>
      <c r="T398" s="183">
        <f>S398*H398</f>
        <v>0</v>
      </c>
      <c r="AR398" s="16" t="s">
        <v>316</v>
      </c>
      <c r="AT398" s="16" t="s">
        <v>288</v>
      </c>
      <c r="AU398" s="16" t="s">
        <v>77</v>
      </c>
      <c r="AY398" s="16" t="s">
        <v>287</v>
      </c>
      <c r="BE398" s="184">
        <f>IF(N398="základní",J398,0)</f>
        <v>0</v>
      </c>
      <c r="BF398" s="184">
        <f>IF(N398="snížená",J398,0)</f>
        <v>0</v>
      </c>
      <c r="BG398" s="184">
        <f>IF(N398="zákl. přenesená",J398,0)</f>
        <v>0</v>
      </c>
      <c r="BH398" s="184">
        <f>IF(N398="sníž. přenesená",J398,0)</f>
        <v>0</v>
      </c>
      <c r="BI398" s="184">
        <f>IF(N398="nulová",J398,0)</f>
        <v>0</v>
      </c>
      <c r="BJ398" s="16" t="s">
        <v>77</v>
      </c>
      <c r="BK398" s="184">
        <f>ROUND(I398*H398,2)</f>
        <v>0</v>
      </c>
      <c r="BL398" s="16" t="s">
        <v>316</v>
      </c>
      <c r="BM398" s="16" t="s">
        <v>838</v>
      </c>
    </row>
    <row r="399" spans="2:65" s="1" customFormat="1" ht="30" x14ac:dyDescent="0.15">
      <c r="B399" s="33"/>
      <c r="C399" s="34"/>
      <c r="D399" s="187" t="s">
        <v>383</v>
      </c>
      <c r="E399" s="34"/>
      <c r="F399" s="208" t="s">
        <v>1112</v>
      </c>
      <c r="G399" s="34"/>
      <c r="H399" s="34"/>
      <c r="I399" s="111"/>
      <c r="J399" s="34"/>
      <c r="K399" s="34"/>
      <c r="L399" s="37"/>
      <c r="M399" s="209"/>
      <c r="N399" s="59"/>
      <c r="O399" s="59"/>
      <c r="P399" s="59"/>
      <c r="Q399" s="59"/>
      <c r="R399" s="59"/>
      <c r="S399" s="59"/>
      <c r="T399" s="60"/>
      <c r="AT399" s="16" t="s">
        <v>383</v>
      </c>
      <c r="AU399" s="16" t="s">
        <v>77</v>
      </c>
    </row>
    <row r="400" spans="2:65" s="11" customFormat="1" ht="11" x14ac:dyDescent="0.15">
      <c r="B400" s="185"/>
      <c r="C400" s="186"/>
      <c r="D400" s="187" t="s">
        <v>356</v>
      </c>
      <c r="E400" s="188" t="s">
        <v>1</v>
      </c>
      <c r="F400" s="189" t="s">
        <v>1490</v>
      </c>
      <c r="G400" s="186"/>
      <c r="H400" s="190">
        <v>53.8</v>
      </c>
      <c r="I400" s="191"/>
      <c r="J400" s="186"/>
      <c r="K400" s="186"/>
      <c r="L400" s="192"/>
      <c r="M400" s="193"/>
      <c r="N400" s="194"/>
      <c r="O400" s="194"/>
      <c r="P400" s="194"/>
      <c r="Q400" s="194"/>
      <c r="R400" s="194"/>
      <c r="S400" s="194"/>
      <c r="T400" s="195"/>
      <c r="AT400" s="196" t="s">
        <v>356</v>
      </c>
      <c r="AU400" s="196" t="s">
        <v>77</v>
      </c>
      <c r="AV400" s="11" t="s">
        <v>79</v>
      </c>
      <c r="AW400" s="11" t="s">
        <v>33</v>
      </c>
      <c r="AX400" s="11" t="s">
        <v>70</v>
      </c>
      <c r="AY400" s="196" t="s">
        <v>287</v>
      </c>
    </row>
    <row r="401" spans="2:65" s="12" customFormat="1" ht="11" x14ac:dyDescent="0.15">
      <c r="B401" s="197"/>
      <c r="C401" s="198"/>
      <c r="D401" s="187" t="s">
        <v>356</v>
      </c>
      <c r="E401" s="199" t="s">
        <v>1</v>
      </c>
      <c r="F401" s="200" t="s">
        <v>359</v>
      </c>
      <c r="G401" s="198"/>
      <c r="H401" s="201">
        <v>53.8</v>
      </c>
      <c r="I401" s="202"/>
      <c r="J401" s="198"/>
      <c r="K401" s="198"/>
      <c r="L401" s="203"/>
      <c r="M401" s="204"/>
      <c r="N401" s="205"/>
      <c r="O401" s="205"/>
      <c r="P401" s="205"/>
      <c r="Q401" s="205"/>
      <c r="R401" s="205"/>
      <c r="S401" s="205"/>
      <c r="T401" s="206"/>
      <c r="AT401" s="207" t="s">
        <v>356</v>
      </c>
      <c r="AU401" s="207" t="s">
        <v>77</v>
      </c>
      <c r="AV401" s="12" t="s">
        <v>99</v>
      </c>
      <c r="AW401" s="12" t="s">
        <v>33</v>
      </c>
      <c r="AX401" s="12" t="s">
        <v>77</v>
      </c>
      <c r="AY401" s="207" t="s">
        <v>287</v>
      </c>
    </row>
    <row r="402" spans="2:65" s="1" customFormat="1" ht="16.5" customHeight="1" x14ac:dyDescent="0.15">
      <c r="B402" s="33"/>
      <c r="C402" s="174" t="s">
        <v>840</v>
      </c>
      <c r="D402" s="174" t="s">
        <v>288</v>
      </c>
      <c r="E402" s="175" t="s">
        <v>1114</v>
      </c>
      <c r="F402" s="176" t="s">
        <v>1115</v>
      </c>
      <c r="G402" s="177" t="s">
        <v>291</v>
      </c>
      <c r="H402" s="178">
        <v>53.8</v>
      </c>
      <c r="I402" s="179"/>
      <c r="J402" s="178">
        <f>ROUND(I402*H402,2)</f>
        <v>0</v>
      </c>
      <c r="K402" s="176" t="s">
        <v>1</v>
      </c>
      <c r="L402" s="37"/>
      <c r="M402" s="180" t="s">
        <v>1</v>
      </c>
      <c r="N402" s="181" t="s">
        <v>41</v>
      </c>
      <c r="O402" s="59"/>
      <c r="P402" s="182">
        <f>O402*H402</f>
        <v>0</v>
      </c>
      <c r="Q402" s="182">
        <v>0</v>
      </c>
      <c r="R402" s="182">
        <f>Q402*H402</f>
        <v>0</v>
      </c>
      <c r="S402" s="182">
        <v>0</v>
      </c>
      <c r="T402" s="183">
        <f>S402*H402</f>
        <v>0</v>
      </c>
      <c r="AR402" s="16" t="s">
        <v>316</v>
      </c>
      <c r="AT402" s="16" t="s">
        <v>288</v>
      </c>
      <c r="AU402" s="16" t="s">
        <v>77</v>
      </c>
      <c r="AY402" s="16" t="s">
        <v>287</v>
      </c>
      <c r="BE402" s="184">
        <f>IF(N402="základní",J402,0)</f>
        <v>0</v>
      </c>
      <c r="BF402" s="184">
        <f>IF(N402="snížená",J402,0)</f>
        <v>0</v>
      </c>
      <c r="BG402" s="184">
        <f>IF(N402="zákl. přenesená",J402,0)</f>
        <v>0</v>
      </c>
      <c r="BH402" s="184">
        <f>IF(N402="sníž. přenesená",J402,0)</f>
        <v>0</v>
      </c>
      <c r="BI402" s="184">
        <f>IF(N402="nulová",J402,0)</f>
        <v>0</v>
      </c>
      <c r="BJ402" s="16" t="s">
        <v>77</v>
      </c>
      <c r="BK402" s="184">
        <f>ROUND(I402*H402,2)</f>
        <v>0</v>
      </c>
      <c r="BL402" s="16" t="s">
        <v>316</v>
      </c>
      <c r="BM402" s="16" t="s">
        <v>843</v>
      </c>
    </row>
    <row r="403" spans="2:65" s="11" customFormat="1" ht="11" x14ac:dyDescent="0.15">
      <c r="B403" s="185"/>
      <c r="C403" s="186"/>
      <c r="D403" s="187" t="s">
        <v>356</v>
      </c>
      <c r="E403" s="188" t="s">
        <v>1</v>
      </c>
      <c r="F403" s="189" t="s">
        <v>1490</v>
      </c>
      <c r="G403" s="186"/>
      <c r="H403" s="190">
        <v>53.8</v>
      </c>
      <c r="I403" s="191"/>
      <c r="J403" s="186"/>
      <c r="K403" s="186"/>
      <c r="L403" s="192"/>
      <c r="M403" s="193"/>
      <c r="N403" s="194"/>
      <c r="O403" s="194"/>
      <c r="P403" s="194"/>
      <c r="Q403" s="194"/>
      <c r="R403" s="194"/>
      <c r="S403" s="194"/>
      <c r="T403" s="195"/>
      <c r="AT403" s="196" t="s">
        <v>356</v>
      </c>
      <c r="AU403" s="196" t="s">
        <v>77</v>
      </c>
      <c r="AV403" s="11" t="s">
        <v>79</v>
      </c>
      <c r="AW403" s="11" t="s">
        <v>33</v>
      </c>
      <c r="AX403" s="11" t="s">
        <v>70</v>
      </c>
      <c r="AY403" s="196" t="s">
        <v>287</v>
      </c>
    </row>
    <row r="404" spans="2:65" s="12" customFormat="1" ht="11" x14ac:dyDescent="0.15">
      <c r="B404" s="197"/>
      <c r="C404" s="198"/>
      <c r="D404" s="187" t="s">
        <v>356</v>
      </c>
      <c r="E404" s="199" t="s">
        <v>1</v>
      </c>
      <c r="F404" s="200" t="s">
        <v>359</v>
      </c>
      <c r="G404" s="198"/>
      <c r="H404" s="201">
        <v>53.8</v>
      </c>
      <c r="I404" s="202"/>
      <c r="J404" s="198"/>
      <c r="K404" s="198"/>
      <c r="L404" s="203"/>
      <c r="M404" s="204"/>
      <c r="N404" s="205"/>
      <c r="O404" s="205"/>
      <c r="P404" s="205"/>
      <c r="Q404" s="205"/>
      <c r="R404" s="205"/>
      <c r="S404" s="205"/>
      <c r="T404" s="206"/>
      <c r="AT404" s="207" t="s">
        <v>356</v>
      </c>
      <c r="AU404" s="207" t="s">
        <v>77</v>
      </c>
      <c r="AV404" s="12" t="s">
        <v>99</v>
      </c>
      <c r="AW404" s="12" t="s">
        <v>33</v>
      </c>
      <c r="AX404" s="12" t="s">
        <v>77</v>
      </c>
      <c r="AY404" s="207" t="s">
        <v>287</v>
      </c>
    </row>
    <row r="405" spans="2:65" s="1" customFormat="1" ht="16.5" customHeight="1" x14ac:dyDescent="0.15">
      <c r="B405" s="33"/>
      <c r="C405" s="174" t="s">
        <v>556</v>
      </c>
      <c r="D405" s="174" t="s">
        <v>288</v>
      </c>
      <c r="E405" s="175" t="s">
        <v>1118</v>
      </c>
      <c r="F405" s="176" t="s">
        <v>1119</v>
      </c>
      <c r="G405" s="177" t="s">
        <v>291</v>
      </c>
      <c r="H405" s="178">
        <v>2.4900000000000002</v>
      </c>
      <c r="I405" s="179"/>
      <c r="J405" s="178">
        <f>ROUND(I405*H405,2)</f>
        <v>0</v>
      </c>
      <c r="K405" s="176" t="s">
        <v>1</v>
      </c>
      <c r="L405" s="37"/>
      <c r="M405" s="180" t="s">
        <v>1</v>
      </c>
      <c r="N405" s="181" t="s">
        <v>41</v>
      </c>
      <c r="O405" s="59"/>
      <c r="P405" s="182">
        <f>O405*H405</f>
        <v>0</v>
      </c>
      <c r="Q405" s="182">
        <v>0</v>
      </c>
      <c r="R405" s="182">
        <f>Q405*H405</f>
        <v>0</v>
      </c>
      <c r="S405" s="182">
        <v>0</v>
      </c>
      <c r="T405" s="183">
        <f>S405*H405</f>
        <v>0</v>
      </c>
      <c r="AR405" s="16" t="s">
        <v>316</v>
      </c>
      <c r="AT405" s="16" t="s">
        <v>288</v>
      </c>
      <c r="AU405" s="16" t="s">
        <v>77</v>
      </c>
      <c r="AY405" s="16" t="s">
        <v>287</v>
      </c>
      <c r="BE405" s="184">
        <f>IF(N405="základní",J405,0)</f>
        <v>0</v>
      </c>
      <c r="BF405" s="184">
        <f>IF(N405="snížená",J405,0)</f>
        <v>0</v>
      </c>
      <c r="BG405" s="184">
        <f>IF(N405="zákl. přenesená",J405,0)</f>
        <v>0</v>
      </c>
      <c r="BH405" s="184">
        <f>IF(N405="sníž. přenesená",J405,0)</f>
        <v>0</v>
      </c>
      <c r="BI405" s="184">
        <f>IF(N405="nulová",J405,0)</f>
        <v>0</v>
      </c>
      <c r="BJ405" s="16" t="s">
        <v>77</v>
      </c>
      <c r="BK405" s="184">
        <f>ROUND(I405*H405,2)</f>
        <v>0</v>
      </c>
      <c r="BL405" s="16" t="s">
        <v>316</v>
      </c>
      <c r="BM405" s="16" t="s">
        <v>848</v>
      </c>
    </row>
    <row r="406" spans="2:65" s="1" customFormat="1" ht="16.5" customHeight="1" x14ac:dyDescent="0.15">
      <c r="B406" s="33"/>
      <c r="C406" s="174" t="s">
        <v>849</v>
      </c>
      <c r="D406" s="174" t="s">
        <v>288</v>
      </c>
      <c r="E406" s="175" t="s">
        <v>1128</v>
      </c>
      <c r="F406" s="176" t="s">
        <v>1129</v>
      </c>
      <c r="G406" s="177" t="s">
        <v>291</v>
      </c>
      <c r="H406" s="178">
        <v>364.48</v>
      </c>
      <c r="I406" s="179"/>
      <c r="J406" s="178">
        <f>ROUND(I406*H406,2)</f>
        <v>0</v>
      </c>
      <c r="K406" s="176" t="s">
        <v>1</v>
      </c>
      <c r="L406" s="37"/>
      <c r="M406" s="180" t="s">
        <v>1</v>
      </c>
      <c r="N406" s="181" t="s">
        <v>41</v>
      </c>
      <c r="O406" s="59"/>
      <c r="P406" s="182">
        <f>O406*H406</f>
        <v>0</v>
      </c>
      <c r="Q406" s="182">
        <v>0</v>
      </c>
      <c r="R406" s="182">
        <f>Q406*H406</f>
        <v>0</v>
      </c>
      <c r="S406" s="182">
        <v>0</v>
      </c>
      <c r="T406" s="183">
        <f>S406*H406</f>
        <v>0</v>
      </c>
      <c r="AR406" s="16" t="s">
        <v>316</v>
      </c>
      <c r="AT406" s="16" t="s">
        <v>288</v>
      </c>
      <c r="AU406" s="16" t="s">
        <v>77</v>
      </c>
      <c r="AY406" s="16" t="s">
        <v>287</v>
      </c>
      <c r="BE406" s="184">
        <f>IF(N406="základní",J406,0)</f>
        <v>0</v>
      </c>
      <c r="BF406" s="184">
        <f>IF(N406="snížená",J406,0)</f>
        <v>0</v>
      </c>
      <c r="BG406" s="184">
        <f>IF(N406="zákl. přenesená",J406,0)</f>
        <v>0</v>
      </c>
      <c r="BH406" s="184">
        <f>IF(N406="sníž. přenesená",J406,0)</f>
        <v>0</v>
      </c>
      <c r="BI406" s="184">
        <f>IF(N406="nulová",J406,0)</f>
        <v>0</v>
      </c>
      <c r="BJ406" s="16" t="s">
        <v>77</v>
      </c>
      <c r="BK406" s="184">
        <f>ROUND(I406*H406,2)</f>
        <v>0</v>
      </c>
      <c r="BL406" s="16" t="s">
        <v>316</v>
      </c>
      <c r="BM406" s="16" t="s">
        <v>852</v>
      </c>
    </row>
    <row r="407" spans="2:65" s="1" customFormat="1" ht="30" x14ac:dyDescent="0.15">
      <c r="B407" s="33"/>
      <c r="C407" s="34"/>
      <c r="D407" s="187" t="s">
        <v>383</v>
      </c>
      <c r="E407" s="34"/>
      <c r="F407" s="208" t="s">
        <v>1131</v>
      </c>
      <c r="G407" s="34"/>
      <c r="H407" s="34"/>
      <c r="I407" s="111"/>
      <c r="J407" s="34"/>
      <c r="K407" s="34"/>
      <c r="L407" s="37"/>
      <c r="M407" s="209"/>
      <c r="N407" s="59"/>
      <c r="O407" s="59"/>
      <c r="P407" s="59"/>
      <c r="Q407" s="59"/>
      <c r="R407" s="59"/>
      <c r="S407" s="59"/>
      <c r="T407" s="60"/>
      <c r="AT407" s="16" t="s">
        <v>383</v>
      </c>
      <c r="AU407" s="16" t="s">
        <v>77</v>
      </c>
    </row>
    <row r="408" spans="2:65" s="11" customFormat="1" ht="11" x14ac:dyDescent="0.15">
      <c r="B408" s="185"/>
      <c r="C408" s="186"/>
      <c r="D408" s="187" t="s">
        <v>356</v>
      </c>
      <c r="E408" s="188" t="s">
        <v>1</v>
      </c>
      <c r="F408" s="189" t="s">
        <v>1491</v>
      </c>
      <c r="G408" s="186"/>
      <c r="H408" s="190">
        <v>315.95999999999998</v>
      </c>
      <c r="I408" s="191"/>
      <c r="J408" s="186"/>
      <c r="K408" s="186"/>
      <c r="L408" s="192"/>
      <c r="M408" s="193"/>
      <c r="N408" s="194"/>
      <c r="O408" s="194"/>
      <c r="P408" s="194"/>
      <c r="Q408" s="194"/>
      <c r="R408" s="194"/>
      <c r="S408" s="194"/>
      <c r="T408" s="195"/>
      <c r="AT408" s="196" t="s">
        <v>356</v>
      </c>
      <c r="AU408" s="196" t="s">
        <v>77</v>
      </c>
      <c r="AV408" s="11" t="s">
        <v>79</v>
      </c>
      <c r="AW408" s="11" t="s">
        <v>33</v>
      </c>
      <c r="AX408" s="11" t="s">
        <v>70</v>
      </c>
      <c r="AY408" s="196" t="s">
        <v>287</v>
      </c>
    </row>
    <row r="409" spans="2:65" s="11" customFormat="1" ht="11" x14ac:dyDescent="0.15">
      <c r="B409" s="185"/>
      <c r="C409" s="186"/>
      <c r="D409" s="187" t="s">
        <v>356</v>
      </c>
      <c r="E409" s="188" t="s">
        <v>1</v>
      </c>
      <c r="F409" s="189" t="s">
        <v>1492</v>
      </c>
      <c r="G409" s="186"/>
      <c r="H409" s="190">
        <v>36.270000000000003</v>
      </c>
      <c r="I409" s="191"/>
      <c r="J409" s="186"/>
      <c r="K409" s="186"/>
      <c r="L409" s="192"/>
      <c r="M409" s="193"/>
      <c r="N409" s="194"/>
      <c r="O409" s="194"/>
      <c r="P409" s="194"/>
      <c r="Q409" s="194"/>
      <c r="R409" s="194"/>
      <c r="S409" s="194"/>
      <c r="T409" s="195"/>
      <c r="AT409" s="196" t="s">
        <v>356</v>
      </c>
      <c r="AU409" s="196" t="s">
        <v>77</v>
      </c>
      <c r="AV409" s="11" t="s">
        <v>79</v>
      </c>
      <c r="AW409" s="11" t="s">
        <v>33</v>
      </c>
      <c r="AX409" s="11" t="s">
        <v>70</v>
      </c>
      <c r="AY409" s="196" t="s">
        <v>287</v>
      </c>
    </row>
    <row r="410" spans="2:65" s="11" customFormat="1" ht="11" x14ac:dyDescent="0.15">
      <c r="B410" s="185"/>
      <c r="C410" s="186"/>
      <c r="D410" s="187" t="s">
        <v>356</v>
      </c>
      <c r="E410" s="188" t="s">
        <v>1</v>
      </c>
      <c r="F410" s="189" t="s">
        <v>1493</v>
      </c>
      <c r="G410" s="186"/>
      <c r="H410" s="190">
        <v>12.25</v>
      </c>
      <c r="I410" s="191"/>
      <c r="J410" s="186"/>
      <c r="K410" s="186"/>
      <c r="L410" s="192"/>
      <c r="M410" s="193"/>
      <c r="N410" s="194"/>
      <c r="O410" s="194"/>
      <c r="P410" s="194"/>
      <c r="Q410" s="194"/>
      <c r="R410" s="194"/>
      <c r="S410" s="194"/>
      <c r="T410" s="195"/>
      <c r="AT410" s="196" t="s">
        <v>356</v>
      </c>
      <c r="AU410" s="196" t="s">
        <v>77</v>
      </c>
      <c r="AV410" s="11" t="s">
        <v>79</v>
      </c>
      <c r="AW410" s="11" t="s">
        <v>33</v>
      </c>
      <c r="AX410" s="11" t="s">
        <v>70</v>
      </c>
      <c r="AY410" s="196" t="s">
        <v>287</v>
      </c>
    </row>
    <row r="411" spans="2:65" s="12" customFormat="1" ht="11" x14ac:dyDescent="0.15">
      <c r="B411" s="197"/>
      <c r="C411" s="198"/>
      <c r="D411" s="187" t="s">
        <v>356</v>
      </c>
      <c r="E411" s="199" t="s">
        <v>1</v>
      </c>
      <c r="F411" s="200" t="s">
        <v>359</v>
      </c>
      <c r="G411" s="198"/>
      <c r="H411" s="201">
        <v>364.48</v>
      </c>
      <c r="I411" s="202"/>
      <c r="J411" s="198"/>
      <c r="K411" s="198"/>
      <c r="L411" s="203"/>
      <c r="M411" s="204"/>
      <c r="N411" s="205"/>
      <c r="O411" s="205"/>
      <c r="P411" s="205"/>
      <c r="Q411" s="205"/>
      <c r="R411" s="205"/>
      <c r="S411" s="205"/>
      <c r="T411" s="206"/>
      <c r="AT411" s="207" t="s">
        <v>356</v>
      </c>
      <c r="AU411" s="207" t="s">
        <v>77</v>
      </c>
      <c r="AV411" s="12" t="s">
        <v>99</v>
      </c>
      <c r="AW411" s="12" t="s">
        <v>33</v>
      </c>
      <c r="AX411" s="12" t="s">
        <v>77</v>
      </c>
      <c r="AY411" s="207" t="s">
        <v>287</v>
      </c>
    </row>
    <row r="412" spans="2:65" s="10" customFormat="1" ht="26" customHeight="1" x14ac:dyDescent="0.2">
      <c r="B412" s="160"/>
      <c r="C412" s="161"/>
      <c r="D412" s="162" t="s">
        <v>69</v>
      </c>
      <c r="E412" s="163" t="s">
        <v>1185</v>
      </c>
      <c r="F412" s="163" t="s">
        <v>1186</v>
      </c>
      <c r="G412" s="161"/>
      <c r="H412" s="161"/>
      <c r="I412" s="164"/>
      <c r="J412" s="165">
        <f>BK412</f>
        <v>0</v>
      </c>
      <c r="K412" s="161"/>
      <c r="L412" s="166"/>
      <c r="M412" s="167"/>
      <c r="N412" s="168"/>
      <c r="O412" s="168"/>
      <c r="P412" s="169">
        <f>SUM(P413:P414)</f>
        <v>0</v>
      </c>
      <c r="Q412" s="168"/>
      <c r="R412" s="169">
        <f>SUM(R413:R414)</f>
        <v>0</v>
      </c>
      <c r="S412" s="168"/>
      <c r="T412" s="170">
        <f>SUM(T413:T414)</f>
        <v>0</v>
      </c>
      <c r="AR412" s="171" t="s">
        <v>77</v>
      </c>
      <c r="AT412" s="172" t="s">
        <v>69</v>
      </c>
      <c r="AU412" s="172" t="s">
        <v>70</v>
      </c>
      <c r="AY412" s="171" t="s">
        <v>287</v>
      </c>
      <c r="BK412" s="173">
        <f>SUM(BK413:BK414)</f>
        <v>0</v>
      </c>
    </row>
    <row r="413" spans="2:65" s="1" customFormat="1" ht="16.5" customHeight="1" x14ac:dyDescent="0.15">
      <c r="B413" s="33"/>
      <c r="C413" s="174" t="s">
        <v>560</v>
      </c>
      <c r="D413" s="174" t="s">
        <v>288</v>
      </c>
      <c r="E413" s="175" t="s">
        <v>1187</v>
      </c>
      <c r="F413" s="176" t="s">
        <v>1494</v>
      </c>
      <c r="G413" s="177" t="s">
        <v>1058</v>
      </c>
      <c r="H413" s="178">
        <v>4070</v>
      </c>
      <c r="I413" s="179"/>
      <c r="J413" s="178">
        <f>ROUND(I413*H413,2)</f>
        <v>0</v>
      </c>
      <c r="K413" s="176" t="s">
        <v>1</v>
      </c>
      <c r="L413" s="37"/>
      <c r="M413" s="180" t="s">
        <v>1</v>
      </c>
      <c r="N413" s="181" t="s">
        <v>41</v>
      </c>
      <c r="O413" s="59"/>
      <c r="P413" s="182">
        <f>O413*H413</f>
        <v>0</v>
      </c>
      <c r="Q413" s="182">
        <v>0</v>
      </c>
      <c r="R413" s="182">
        <f>Q413*H413</f>
        <v>0</v>
      </c>
      <c r="S413" s="182">
        <v>0</v>
      </c>
      <c r="T413" s="183">
        <f>S413*H413</f>
        <v>0</v>
      </c>
      <c r="AR413" s="16" t="s">
        <v>99</v>
      </c>
      <c r="AT413" s="16" t="s">
        <v>288</v>
      </c>
      <c r="AU413" s="16" t="s">
        <v>77</v>
      </c>
      <c r="AY413" s="16" t="s">
        <v>287</v>
      </c>
      <c r="BE413" s="184">
        <f>IF(N413="základní",J413,0)</f>
        <v>0</v>
      </c>
      <c r="BF413" s="184">
        <f>IF(N413="snížená",J413,0)</f>
        <v>0</v>
      </c>
      <c r="BG413" s="184">
        <f>IF(N413="zákl. přenesená",J413,0)</f>
        <v>0</v>
      </c>
      <c r="BH413" s="184">
        <f>IF(N413="sníž. přenesená",J413,0)</f>
        <v>0</v>
      </c>
      <c r="BI413" s="184">
        <f>IF(N413="nulová",J413,0)</f>
        <v>0</v>
      </c>
      <c r="BJ413" s="16" t="s">
        <v>77</v>
      </c>
      <c r="BK413" s="184">
        <f>ROUND(I413*H413,2)</f>
        <v>0</v>
      </c>
      <c r="BL413" s="16" t="s">
        <v>99</v>
      </c>
      <c r="BM413" s="16" t="s">
        <v>856</v>
      </c>
    </row>
    <row r="414" spans="2:65" s="1" customFormat="1" ht="40" x14ac:dyDescent="0.15">
      <c r="B414" s="33"/>
      <c r="C414" s="34"/>
      <c r="D414" s="187" t="s">
        <v>383</v>
      </c>
      <c r="E414" s="34"/>
      <c r="F414" s="208" t="s">
        <v>1194</v>
      </c>
      <c r="G414" s="34"/>
      <c r="H414" s="34"/>
      <c r="I414" s="111"/>
      <c r="J414" s="34"/>
      <c r="K414" s="34"/>
      <c r="L414" s="37"/>
      <c r="M414" s="209"/>
      <c r="N414" s="59"/>
      <c r="O414" s="59"/>
      <c r="P414" s="59"/>
      <c r="Q414" s="59"/>
      <c r="R414" s="59"/>
      <c r="S414" s="59"/>
      <c r="T414" s="60"/>
      <c r="AT414" s="16" t="s">
        <v>383</v>
      </c>
      <c r="AU414" s="16" t="s">
        <v>77</v>
      </c>
    </row>
    <row r="415" spans="2:65" s="10" customFormat="1" ht="26" customHeight="1" x14ac:dyDescent="0.2">
      <c r="B415" s="160"/>
      <c r="C415" s="161"/>
      <c r="D415" s="162" t="s">
        <v>69</v>
      </c>
      <c r="E415" s="163" t="s">
        <v>1196</v>
      </c>
      <c r="F415" s="163" t="s">
        <v>1197</v>
      </c>
      <c r="G415" s="161"/>
      <c r="H415" s="161"/>
      <c r="I415" s="164"/>
      <c r="J415" s="165">
        <f>BK415</f>
        <v>0</v>
      </c>
      <c r="K415" s="161"/>
      <c r="L415" s="166"/>
      <c r="M415" s="167"/>
      <c r="N415" s="168"/>
      <c r="O415" s="168"/>
      <c r="P415" s="169">
        <f>SUM(P416:P446)</f>
        <v>0</v>
      </c>
      <c r="Q415" s="168"/>
      <c r="R415" s="169">
        <f>SUM(R416:R446)</f>
        <v>0</v>
      </c>
      <c r="S415" s="168"/>
      <c r="T415" s="170">
        <f>SUM(T416:T446)</f>
        <v>0</v>
      </c>
      <c r="AR415" s="171" t="s">
        <v>77</v>
      </c>
      <c r="AT415" s="172" t="s">
        <v>69</v>
      </c>
      <c r="AU415" s="172" t="s">
        <v>70</v>
      </c>
      <c r="AY415" s="171" t="s">
        <v>287</v>
      </c>
      <c r="BK415" s="173">
        <f>SUM(BK416:BK446)</f>
        <v>0</v>
      </c>
    </row>
    <row r="416" spans="2:65" s="1" customFormat="1" ht="16.5" customHeight="1" x14ac:dyDescent="0.15">
      <c r="B416" s="33"/>
      <c r="C416" s="174" t="s">
        <v>858</v>
      </c>
      <c r="D416" s="174" t="s">
        <v>288</v>
      </c>
      <c r="E416" s="175" t="s">
        <v>1495</v>
      </c>
      <c r="F416" s="176" t="s">
        <v>1496</v>
      </c>
      <c r="G416" s="177" t="s">
        <v>388</v>
      </c>
      <c r="H416" s="178">
        <v>464.91</v>
      </c>
      <c r="I416" s="179"/>
      <c r="J416" s="178">
        <f>ROUND(I416*H416,2)</f>
        <v>0</v>
      </c>
      <c r="K416" s="176" t="s">
        <v>1</v>
      </c>
      <c r="L416" s="37"/>
      <c r="M416" s="180" t="s">
        <v>1</v>
      </c>
      <c r="N416" s="181" t="s">
        <v>41</v>
      </c>
      <c r="O416" s="59"/>
      <c r="P416" s="182">
        <f>O416*H416</f>
        <v>0</v>
      </c>
      <c r="Q416" s="182">
        <v>0</v>
      </c>
      <c r="R416" s="182">
        <f>Q416*H416</f>
        <v>0</v>
      </c>
      <c r="S416" s="182">
        <v>0</v>
      </c>
      <c r="T416" s="183">
        <f>S416*H416</f>
        <v>0</v>
      </c>
      <c r="AR416" s="16" t="s">
        <v>99</v>
      </c>
      <c r="AT416" s="16" t="s">
        <v>288</v>
      </c>
      <c r="AU416" s="16" t="s">
        <v>77</v>
      </c>
      <c r="AY416" s="16" t="s">
        <v>287</v>
      </c>
      <c r="BE416" s="184">
        <f>IF(N416="základní",J416,0)</f>
        <v>0</v>
      </c>
      <c r="BF416" s="184">
        <f>IF(N416="snížená",J416,0)</f>
        <v>0</v>
      </c>
      <c r="BG416" s="184">
        <f>IF(N416="zákl. přenesená",J416,0)</f>
        <v>0</v>
      </c>
      <c r="BH416" s="184">
        <f>IF(N416="sníž. přenesená",J416,0)</f>
        <v>0</v>
      </c>
      <c r="BI416" s="184">
        <f>IF(N416="nulová",J416,0)</f>
        <v>0</v>
      </c>
      <c r="BJ416" s="16" t="s">
        <v>77</v>
      </c>
      <c r="BK416" s="184">
        <f>ROUND(I416*H416,2)</f>
        <v>0</v>
      </c>
      <c r="BL416" s="16" t="s">
        <v>99</v>
      </c>
      <c r="BM416" s="16" t="s">
        <v>861</v>
      </c>
    </row>
    <row r="417" spans="2:65" s="13" customFormat="1" ht="11" x14ac:dyDescent="0.15">
      <c r="B417" s="210"/>
      <c r="C417" s="211"/>
      <c r="D417" s="187" t="s">
        <v>356</v>
      </c>
      <c r="E417" s="212" t="s">
        <v>1</v>
      </c>
      <c r="F417" s="213" t="s">
        <v>1497</v>
      </c>
      <c r="G417" s="211"/>
      <c r="H417" s="212" t="s">
        <v>1</v>
      </c>
      <c r="I417" s="214"/>
      <c r="J417" s="211"/>
      <c r="K417" s="211"/>
      <c r="L417" s="215"/>
      <c r="M417" s="216"/>
      <c r="N417" s="217"/>
      <c r="O417" s="217"/>
      <c r="P417" s="217"/>
      <c r="Q417" s="217"/>
      <c r="R417" s="217"/>
      <c r="S417" s="217"/>
      <c r="T417" s="218"/>
      <c r="AT417" s="219" t="s">
        <v>356</v>
      </c>
      <c r="AU417" s="219" t="s">
        <v>77</v>
      </c>
      <c r="AV417" s="13" t="s">
        <v>77</v>
      </c>
      <c r="AW417" s="13" t="s">
        <v>33</v>
      </c>
      <c r="AX417" s="13" t="s">
        <v>70</v>
      </c>
      <c r="AY417" s="219" t="s">
        <v>287</v>
      </c>
    </row>
    <row r="418" spans="2:65" s="13" customFormat="1" ht="11" x14ac:dyDescent="0.15">
      <c r="B418" s="210"/>
      <c r="C418" s="211"/>
      <c r="D418" s="187" t="s">
        <v>356</v>
      </c>
      <c r="E418" s="212" t="s">
        <v>1</v>
      </c>
      <c r="F418" s="213" t="s">
        <v>1498</v>
      </c>
      <c r="G418" s="211"/>
      <c r="H418" s="212" t="s">
        <v>1</v>
      </c>
      <c r="I418" s="214"/>
      <c r="J418" s="211"/>
      <c r="K418" s="211"/>
      <c r="L418" s="215"/>
      <c r="M418" s="216"/>
      <c r="N418" s="217"/>
      <c r="O418" s="217"/>
      <c r="P418" s="217"/>
      <c r="Q418" s="217"/>
      <c r="R418" s="217"/>
      <c r="S418" s="217"/>
      <c r="T418" s="218"/>
      <c r="AT418" s="219" t="s">
        <v>356</v>
      </c>
      <c r="AU418" s="219" t="s">
        <v>77</v>
      </c>
      <c r="AV418" s="13" t="s">
        <v>77</v>
      </c>
      <c r="AW418" s="13" t="s">
        <v>33</v>
      </c>
      <c r="AX418" s="13" t="s">
        <v>70</v>
      </c>
      <c r="AY418" s="219" t="s">
        <v>287</v>
      </c>
    </row>
    <row r="419" spans="2:65" s="11" customFormat="1" ht="11" x14ac:dyDescent="0.15">
      <c r="B419" s="185"/>
      <c r="C419" s="186"/>
      <c r="D419" s="187" t="s">
        <v>356</v>
      </c>
      <c r="E419" s="188" t="s">
        <v>1</v>
      </c>
      <c r="F419" s="189" t="s">
        <v>1499</v>
      </c>
      <c r="G419" s="186"/>
      <c r="H419" s="190">
        <v>464.91</v>
      </c>
      <c r="I419" s="191"/>
      <c r="J419" s="186"/>
      <c r="K419" s="186"/>
      <c r="L419" s="192"/>
      <c r="M419" s="193"/>
      <c r="N419" s="194"/>
      <c r="O419" s="194"/>
      <c r="P419" s="194"/>
      <c r="Q419" s="194"/>
      <c r="R419" s="194"/>
      <c r="S419" s="194"/>
      <c r="T419" s="195"/>
      <c r="AT419" s="196" t="s">
        <v>356</v>
      </c>
      <c r="AU419" s="196" t="s">
        <v>77</v>
      </c>
      <c r="AV419" s="11" t="s">
        <v>79</v>
      </c>
      <c r="AW419" s="11" t="s">
        <v>33</v>
      </c>
      <c r="AX419" s="11" t="s">
        <v>70</v>
      </c>
      <c r="AY419" s="196" t="s">
        <v>287</v>
      </c>
    </row>
    <row r="420" spans="2:65" s="12" customFormat="1" ht="11" x14ac:dyDescent="0.15">
      <c r="B420" s="197"/>
      <c r="C420" s="198"/>
      <c r="D420" s="187" t="s">
        <v>356</v>
      </c>
      <c r="E420" s="199" t="s">
        <v>1</v>
      </c>
      <c r="F420" s="200" t="s">
        <v>1460</v>
      </c>
      <c r="G420" s="198"/>
      <c r="H420" s="201">
        <v>464.91</v>
      </c>
      <c r="I420" s="202"/>
      <c r="J420" s="198"/>
      <c r="K420" s="198"/>
      <c r="L420" s="203"/>
      <c r="M420" s="204"/>
      <c r="N420" s="205"/>
      <c r="O420" s="205"/>
      <c r="P420" s="205"/>
      <c r="Q420" s="205"/>
      <c r="R420" s="205"/>
      <c r="S420" s="205"/>
      <c r="T420" s="206"/>
      <c r="AT420" s="207" t="s">
        <v>356</v>
      </c>
      <c r="AU420" s="207" t="s">
        <v>77</v>
      </c>
      <c r="AV420" s="12" t="s">
        <v>99</v>
      </c>
      <c r="AW420" s="12" t="s">
        <v>33</v>
      </c>
      <c r="AX420" s="12" t="s">
        <v>77</v>
      </c>
      <c r="AY420" s="207" t="s">
        <v>287</v>
      </c>
    </row>
    <row r="421" spans="2:65" s="1" customFormat="1" ht="16.5" customHeight="1" x14ac:dyDescent="0.15">
      <c r="B421" s="33"/>
      <c r="C421" s="174" t="s">
        <v>567</v>
      </c>
      <c r="D421" s="174" t="s">
        <v>288</v>
      </c>
      <c r="E421" s="175" t="s">
        <v>1500</v>
      </c>
      <c r="F421" s="176" t="s">
        <v>1501</v>
      </c>
      <c r="G421" s="177" t="s">
        <v>388</v>
      </c>
      <c r="H421" s="178">
        <v>464.91</v>
      </c>
      <c r="I421" s="179"/>
      <c r="J421" s="178">
        <f>ROUND(I421*H421,2)</f>
        <v>0</v>
      </c>
      <c r="K421" s="176" t="s">
        <v>1</v>
      </c>
      <c r="L421" s="37"/>
      <c r="M421" s="180" t="s">
        <v>1</v>
      </c>
      <c r="N421" s="181" t="s">
        <v>41</v>
      </c>
      <c r="O421" s="59"/>
      <c r="P421" s="182">
        <f>O421*H421</f>
        <v>0</v>
      </c>
      <c r="Q421" s="182">
        <v>0</v>
      </c>
      <c r="R421" s="182">
        <f>Q421*H421</f>
        <v>0</v>
      </c>
      <c r="S421" s="182">
        <v>0</v>
      </c>
      <c r="T421" s="183">
        <f>S421*H421</f>
        <v>0</v>
      </c>
      <c r="AR421" s="16" t="s">
        <v>99</v>
      </c>
      <c r="AT421" s="16" t="s">
        <v>288</v>
      </c>
      <c r="AU421" s="16" t="s">
        <v>77</v>
      </c>
      <c r="AY421" s="16" t="s">
        <v>287</v>
      </c>
      <c r="BE421" s="184">
        <f>IF(N421="základní",J421,0)</f>
        <v>0</v>
      </c>
      <c r="BF421" s="184">
        <f>IF(N421="snížená",J421,0)</f>
        <v>0</v>
      </c>
      <c r="BG421" s="184">
        <f>IF(N421="zákl. přenesená",J421,0)</f>
        <v>0</v>
      </c>
      <c r="BH421" s="184">
        <f>IF(N421="sníž. přenesená",J421,0)</f>
        <v>0</v>
      </c>
      <c r="BI421" s="184">
        <f>IF(N421="nulová",J421,0)</f>
        <v>0</v>
      </c>
      <c r="BJ421" s="16" t="s">
        <v>77</v>
      </c>
      <c r="BK421" s="184">
        <f>ROUND(I421*H421,2)</f>
        <v>0</v>
      </c>
      <c r="BL421" s="16" t="s">
        <v>99</v>
      </c>
      <c r="BM421" s="16" t="s">
        <v>866</v>
      </c>
    </row>
    <row r="422" spans="2:65" s="1" customFormat="1" ht="30" x14ac:dyDescent="0.15">
      <c r="B422" s="33"/>
      <c r="C422" s="34"/>
      <c r="D422" s="187" t="s">
        <v>383</v>
      </c>
      <c r="E422" s="34"/>
      <c r="F422" s="208" t="s">
        <v>1502</v>
      </c>
      <c r="G422" s="34"/>
      <c r="H422" s="34"/>
      <c r="I422" s="111"/>
      <c r="J422" s="34"/>
      <c r="K422" s="34"/>
      <c r="L422" s="37"/>
      <c r="M422" s="209"/>
      <c r="N422" s="59"/>
      <c r="O422" s="59"/>
      <c r="P422" s="59"/>
      <c r="Q422" s="59"/>
      <c r="R422" s="59"/>
      <c r="S422" s="59"/>
      <c r="T422" s="60"/>
      <c r="AT422" s="16" t="s">
        <v>383</v>
      </c>
      <c r="AU422" s="16" t="s">
        <v>77</v>
      </c>
    </row>
    <row r="423" spans="2:65" s="13" customFormat="1" ht="11" x14ac:dyDescent="0.15">
      <c r="B423" s="210"/>
      <c r="C423" s="211"/>
      <c r="D423" s="187" t="s">
        <v>356</v>
      </c>
      <c r="E423" s="212" t="s">
        <v>1</v>
      </c>
      <c r="F423" s="213" t="s">
        <v>1497</v>
      </c>
      <c r="G423" s="211"/>
      <c r="H423" s="212" t="s">
        <v>1</v>
      </c>
      <c r="I423" s="214"/>
      <c r="J423" s="211"/>
      <c r="K423" s="211"/>
      <c r="L423" s="215"/>
      <c r="M423" s="216"/>
      <c r="N423" s="217"/>
      <c r="O423" s="217"/>
      <c r="P423" s="217"/>
      <c r="Q423" s="217"/>
      <c r="R423" s="217"/>
      <c r="S423" s="217"/>
      <c r="T423" s="218"/>
      <c r="AT423" s="219" t="s">
        <v>356</v>
      </c>
      <c r="AU423" s="219" t="s">
        <v>77</v>
      </c>
      <c r="AV423" s="13" t="s">
        <v>77</v>
      </c>
      <c r="AW423" s="13" t="s">
        <v>33</v>
      </c>
      <c r="AX423" s="13" t="s">
        <v>70</v>
      </c>
      <c r="AY423" s="219" t="s">
        <v>287</v>
      </c>
    </row>
    <row r="424" spans="2:65" s="13" customFormat="1" ht="11" x14ac:dyDescent="0.15">
      <c r="B424" s="210"/>
      <c r="C424" s="211"/>
      <c r="D424" s="187" t="s">
        <v>356</v>
      </c>
      <c r="E424" s="212" t="s">
        <v>1</v>
      </c>
      <c r="F424" s="213" t="s">
        <v>1498</v>
      </c>
      <c r="G424" s="211"/>
      <c r="H424" s="212" t="s">
        <v>1</v>
      </c>
      <c r="I424" s="214"/>
      <c r="J424" s="211"/>
      <c r="K424" s="211"/>
      <c r="L424" s="215"/>
      <c r="M424" s="216"/>
      <c r="N424" s="217"/>
      <c r="O424" s="217"/>
      <c r="P424" s="217"/>
      <c r="Q424" s="217"/>
      <c r="R424" s="217"/>
      <c r="S424" s="217"/>
      <c r="T424" s="218"/>
      <c r="AT424" s="219" t="s">
        <v>356</v>
      </c>
      <c r="AU424" s="219" t="s">
        <v>77</v>
      </c>
      <c r="AV424" s="13" t="s">
        <v>77</v>
      </c>
      <c r="AW424" s="13" t="s">
        <v>33</v>
      </c>
      <c r="AX424" s="13" t="s">
        <v>70</v>
      </c>
      <c r="AY424" s="219" t="s">
        <v>287</v>
      </c>
    </row>
    <row r="425" spans="2:65" s="11" customFormat="1" ht="11" x14ac:dyDescent="0.15">
      <c r="B425" s="185"/>
      <c r="C425" s="186"/>
      <c r="D425" s="187" t="s">
        <v>356</v>
      </c>
      <c r="E425" s="188" t="s">
        <v>1</v>
      </c>
      <c r="F425" s="189" t="s">
        <v>1499</v>
      </c>
      <c r="G425" s="186"/>
      <c r="H425" s="190">
        <v>464.91</v>
      </c>
      <c r="I425" s="191"/>
      <c r="J425" s="186"/>
      <c r="K425" s="186"/>
      <c r="L425" s="192"/>
      <c r="M425" s="193"/>
      <c r="N425" s="194"/>
      <c r="O425" s="194"/>
      <c r="P425" s="194"/>
      <c r="Q425" s="194"/>
      <c r="R425" s="194"/>
      <c r="S425" s="194"/>
      <c r="T425" s="195"/>
      <c r="AT425" s="196" t="s">
        <v>356</v>
      </c>
      <c r="AU425" s="196" t="s">
        <v>77</v>
      </c>
      <c r="AV425" s="11" t="s">
        <v>79</v>
      </c>
      <c r="AW425" s="11" t="s">
        <v>33</v>
      </c>
      <c r="AX425" s="11" t="s">
        <v>70</v>
      </c>
      <c r="AY425" s="196" t="s">
        <v>287</v>
      </c>
    </row>
    <row r="426" spans="2:65" s="12" customFormat="1" ht="11" x14ac:dyDescent="0.15">
      <c r="B426" s="197"/>
      <c r="C426" s="198"/>
      <c r="D426" s="187" t="s">
        <v>356</v>
      </c>
      <c r="E426" s="199" t="s">
        <v>1</v>
      </c>
      <c r="F426" s="200" t="s">
        <v>1460</v>
      </c>
      <c r="G426" s="198"/>
      <c r="H426" s="201">
        <v>464.91</v>
      </c>
      <c r="I426" s="202"/>
      <c r="J426" s="198"/>
      <c r="K426" s="198"/>
      <c r="L426" s="203"/>
      <c r="M426" s="204"/>
      <c r="N426" s="205"/>
      <c r="O426" s="205"/>
      <c r="P426" s="205"/>
      <c r="Q426" s="205"/>
      <c r="R426" s="205"/>
      <c r="S426" s="205"/>
      <c r="T426" s="206"/>
      <c r="AT426" s="207" t="s">
        <v>356</v>
      </c>
      <c r="AU426" s="207" t="s">
        <v>77</v>
      </c>
      <c r="AV426" s="12" t="s">
        <v>99</v>
      </c>
      <c r="AW426" s="12" t="s">
        <v>33</v>
      </c>
      <c r="AX426" s="12" t="s">
        <v>77</v>
      </c>
      <c r="AY426" s="207" t="s">
        <v>287</v>
      </c>
    </row>
    <row r="427" spans="2:65" s="1" customFormat="1" ht="16.5" customHeight="1" x14ac:dyDescent="0.15">
      <c r="B427" s="33"/>
      <c r="C427" s="174" t="s">
        <v>868</v>
      </c>
      <c r="D427" s="174" t="s">
        <v>288</v>
      </c>
      <c r="E427" s="175" t="s">
        <v>1503</v>
      </c>
      <c r="F427" s="176" t="s">
        <v>1504</v>
      </c>
      <c r="G427" s="177" t="s">
        <v>388</v>
      </c>
      <c r="H427" s="178">
        <v>6508.72</v>
      </c>
      <c r="I427" s="179"/>
      <c r="J427" s="178">
        <f>ROUND(I427*H427,2)</f>
        <v>0</v>
      </c>
      <c r="K427" s="176" t="s">
        <v>1</v>
      </c>
      <c r="L427" s="37"/>
      <c r="M427" s="180" t="s">
        <v>1</v>
      </c>
      <c r="N427" s="181" t="s">
        <v>41</v>
      </c>
      <c r="O427" s="59"/>
      <c r="P427" s="182">
        <f>O427*H427</f>
        <v>0</v>
      </c>
      <c r="Q427" s="182">
        <v>0</v>
      </c>
      <c r="R427" s="182">
        <f>Q427*H427</f>
        <v>0</v>
      </c>
      <c r="S427" s="182">
        <v>0</v>
      </c>
      <c r="T427" s="183">
        <f>S427*H427</f>
        <v>0</v>
      </c>
      <c r="AR427" s="16" t="s">
        <v>99</v>
      </c>
      <c r="AT427" s="16" t="s">
        <v>288</v>
      </c>
      <c r="AU427" s="16" t="s">
        <v>77</v>
      </c>
      <c r="AY427" s="16" t="s">
        <v>287</v>
      </c>
      <c r="BE427" s="184">
        <f>IF(N427="základní",J427,0)</f>
        <v>0</v>
      </c>
      <c r="BF427" s="184">
        <f>IF(N427="snížená",J427,0)</f>
        <v>0</v>
      </c>
      <c r="BG427" s="184">
        <f>IF(N427="zákl. přenesená",J427,0)</f>
        <v>0</v>
      </c>
      <c r="BH427" s="184">
        <f>IF(N427="sníž. přenesená",J427,0)</f>
        <v>0</v>
      </c>
      <c r="BI427" s="184">
        <f>IF(N427="nulová",J427,0)</f>
        <v>0</v>
      </c>
      <c r="BJ427" s="16" t="s">
        <v>77</v>
      </c>
      <c r="BK427" s="184">
        <f>ROUND(I427*H427,2)</f>
        <v>0</v>
      </c>
      <c r="BL427" s="16" t="s">
        <v>99</v>
      </c>
      <c r="BM427" s="16" t="s">
        <v>871</v>
      </c>
    </row>
    <row r="428" spans="2:65" s="13" customFormat="1" ht="11" x14ac:dyDescent="0.15">
      <c r="B428" s="210"/>
      <c r="C428" s="211"/>
      <c r="D428" s="187" t="s">
        <v>356</v>
      </c>
      <c r="E428" s="212" t="s">
        <v>1</v>
      </c>
      <c r="F428" s="213" t="s">
        <v>1497</v>
      </c>
      <c r="G428" s="211"/>
      <c r="H428" s="212" t="s">
        <v>1</v>
      </c>
      <c r="I428" s="214"/>
      <c r="J428" s="211"/>
      <c r="K428" s="211"/>
      <c r="L428" s="215"/>
      <c r="M428" s="216"/>
      <c r="N428" s="217"/>
      <c r="O428" s="217"/>
      <c r="P428" s="217"/>
      <c r="Q428" s="217"/>
      <c r="R428" s="217"/>
      <c r="S428" s="217"/>
      <c r="T428" s="218"/>
      <c r="AT428" s="219" t="s">
        <v>356</v>
      </c>
      <c r="AU428" s="219" t="s">
        <v>77</v>
      </c>
      <c r="AV428" s="13" t="s">
        <v>77</v>
      </c>
      <c r="AW428" s="13" t="s">
        <v>33</v>
      </c>
      <c r="AX428" s="13" t="s">
        <v>70</v>
      </c>
      <c r="AY428" s="219" t="s">
        <v>287</v>
      </c>
    </row>
    <row r="429" spans="2:65" s="13" customFormat="1" ht="11" x14ac:dyDescent="0.15">
      <c r="B429" s="210"/>
      <c r="C429" s="211"/>
      <c r="D429" s="187" t="s">
        <v>356</v>
      </c>
      <c r="E429" s="212" t="s">
        <v>1</v>
      </c>
      <c r="F429" s="213" t="s">
        <v>1498</v>
      </c>
      <c r="G429" s="211"/>
      <c r="H429" s="212" t="s">
        <v>1</v>
      </c>
      <c r="I429" s="214"/>
      <c r="J429" s="211"/>
      <c r="K429" s="211"/>
      <c r="L429" s="215"/>
      <c r="M429" s="216"/>
      <c r="N429" s="217"/>
      <c r="O429" s="217"/>
      <c r="P429" s="217"/>
      <c r="Q429" s="217"/>
      <c r="R429" s="217"/>
      <c r="S429" s="217"/>
      <c r="T429" s="218"/>
      <c r="AT429" s="219" t="s">
        <v>356</v>
      </c>
      <c r="AU429" s="219" t="s">
        <v>77</v>
      </c>
      <c r="AV429" s="13" t="s">
        <v>77</v>
      </c>
      <c r="AW429" s="13" t="s">
        <v>33</v>
      </c>
      <c r="AX429" s="13" t="s">
        <v>70</v>
      </c>
      <c r="AY429" s="219" t="s">
        <v>287</v>
      </c>
    </row>
    <row r="430" spans="2:65" s="11" customFormat="1" ht="11" x14ac:dyDescent="0.15">
      <c r="B430" s="185"/>
      <c r="C430" s="186"/>
      <c r="D430" s="187" t="s">
        <v>356</v>
      </c>
      <c r="E430" s="188" t="s">
        <v>1</v>
      </c>
      <c r="F430" s="189" t="s">
        <v>1505</v>
      </c>
      <c r="G430" s="186"/>
      <c r="H430" s="190">
        <v>6508.72</v>
      </c>
      <c r="I430" s="191"/>
      <c r="J430" s="186"/>
      <c r="K430" s="186"/>
      <c r="L430" s="192"/>
      <c r="M430" s="193"/>
      <c r="N430" s="194"/>
      <c r="O430" s="194"/>
      <c r="P430" s="194"/>
      <c r="Q430" s="194"/>
      <c r="R430" s="194"/>
      <c r="S430" s="194"/>
      <c r="T430" s="195"/>
      <c r="AT430" s="196" t="s">
        <v>356</v>
      </c>
      <c r="AU430" s="196" t="s">
        <v>77</v>
      </c>
      <c r="AV430" s="11" t="s">
        <v>79</v>
      </c>
      <c r="AW430" s="11" t="s">
        <v>33</v>
      </c>
      <c r="AX430" s="11" t="s">
        <v>70</v>
      </c>
      <c r="AY430" s="196" t="s">
        <v>287</v>
      </c>
    </row>
    <row r="431" spans="2:65" s="12" customFormat="1" ht="11" x14ac:dyDescent="0.15">
      <c r="B431" s="197"/>
      <c r="C431" s="198"/>
      <c r="D431" s="187" t="s">
        <v>356</v>
      </c>
      <c r="E431" s="199" t="s">
        <v>1</v>
      </c>
      <c r="F431" s="200" t="s">
        <v>1460</v>
      </c>
      <c r="G431" s="198"/>
      <c r="H431" s="201">
        <v>6508.72</v>
      </c>
      <c r="I431" s="202"/>
      <c r="J431" s="198"/>
      <c r="K431" s="198"/>
      <c r="L431" s="203"/>
      <c r="M431" s="204"/>
      <c r="N431" s="205"/>
      <c r="O431" s="205"/>
      <c r="P431" s="205"/>
      <c r="Q431" s="205"/>
      <c r="R431" s="205"/>
      <c r="S431" s="205"/>
      <c r="T431" s="206"/>
      <c r="AT431" s="207" t="s">
        <v>356</v>
      </c>
      <c r="AU431" s="207" t="s">
        <v>77</v>
      </c>
      <c r="AV431" s="12" t="s">
        <v>99</v>
      </c>
      <c r="AW431" s="12" t="s">
        <v>33</v>
      </c>
      <c r="AX431" s="12" t="s">
        <v>77</v>
      </c>
      <c r="AY431" s="207" t="s">
        <v>287</v>
      </c>
    </row>
    <row r="432" spans="2:65" s="1" customFormat="1" ht="16.5" customHeight="1" x14ac:dyDescent="0.15">
      <c r="B432" s="33"/>
      <c r="C432" s="174" t="s">
        <v>573</v>
      </c>
      <c r="D432" s="174" t="s">
        <v>288</v>
      </c>
      <c r="E432" s="175" t="s">
        <v>1506</v>
      </c>
      <c r="F432" s="176" t="s">
        <v>1507</v>
      </c>
      <c r="G432" s="177" t="s">
        <v>388</v>
      </c>
      <c r="H432" s="178">
        <v>464.91</v>
      </c>
      <c r="I432" s="179"/>
      <c r="J432" s="178">
        <f>ROUND(I432*H432,2)</f>
        <v>0</v>
      </c>
      <c r="K432" s="176" t="s">
        <v>1</v>
      </c>
      <c r="L432" s="37"/>
      <c r="M432" s="180" t="s">
        <v>1</v>
      </c>
      <c r="N432" s="181" t="s">
        <v>41</v>
      </c>
      <c r="O432" s="59"/>
      <c r="P432" s="182">
        <f>O432*H432</f>
        <v>0</v>
      </c>
      <c r="Q432" s="182">
        <v>0</v>
      </c>
      <c r="R432" s="182">
        <f>Q432*H432</f>
        <v>0</v>
      </c>
      <c r="S432" s="182">
        <v>0</v>
      </c>
      <c r="T432" s="183">
        <f>S432*H432</f>
        <v>0</v>
      </c>
      <c r="AR432" s="16" t="s">
        <v>99</v>
      </c>
      <c r="AT432" s="16" t="s">
        <v>288</v>
      </c>
      <c r="AU432" s="16" t="s">
        <v>77</v>
      </c>
      <c r="AY432" s="16" t="s">
        <v>287</v>
      </c>
      <c r="BE432" s="184">
        <f>IF(N432="základní",J432,0)</f>
        <v>0</v>
      </c>
      <c r="BF432" s="184">
        <f>IF(N432="snížená",J432,0)</f>
        <v>0</v>
      </c>
      <c r="BG432" s="184">
        <f>IF(N432="zákl. přenesená",J432,0)</f>
        <v>0</v>
      </c>
      <c r="BH432" s="184">
        <f>IF(N432="sníž. přenesená",J432,0)</f>
        <v>0</v>
      </c>
      <c r="BI432" s="184">
        <f>IF(N432="nulová",J432,0)</f>
        <v>0</v>
      </c>
      <c r="BJ432" s="16" t="s">
        <v>77</v>
      </c>
      <c r="BK432" s="184">
        <f>ROUND(I432*H432,2)</f>
        <v>0</v>
      </c>
      <c r="BL432" s="16" t="s">
        <v>99</v>
      </c>
      <c r="BM432" s="16" t="s">
        <v>877</v>
      </c>
    </row>
    <row r="433" spans="2:65" s="13" customFormat="1" ht="11" x14ac:dyDescent="0.15">
      <c r="B433" s="210"/>
      <c r="C433" s="211"/>
      <c r="D433" s="187" t="s">
        <v>356</v>
      </c>
      <c r="E433" s="212" t="s">
        <v>1</v>
      </c>
      <c r="F433" s="213" t="s">
        <v>1497</v>
      </c>
      <c r="G433" s="211"/>
      <c r="H433" s="212" t="s">
        <v>1</v>
      </c>
      <c r="I433" s="214"/>
      <c r="J433" s="211"/>
      <c r="K433" s="211"/>
      <c r="L433" s="215"/>
      <c r="M433" s="216"/>
      <c r="N433" s="217"/>
      <c r="O433" s="217"/>
      <c r="P433" s="217"/>
      <c r="Q433" s="217"/>
      <c r="R433" s="217"/>
      <c r="S433" s="217"/>
      <c r="T433" s="218"/>
      <c r="AT433" s="219" t="s">
        <v>356</v>
      </c>
      <c r="AU433" s="219" t="s">
        <v>77</v>
      </c>
      <c r="AV433" s="13" t="s">
        <v>77</v>
      </c>
      <c r="AW433" s="13" t="s">
        <v>33</v>
      </c>
      <c r="AX433" s="13" t="s">
        <v>70</v>
      </c>
      <c r="AY433" s="219" t="s">
        <v>287</v>
      </c>
    </row>
    <row r="434" spans="2:65" s="13" customFormat="1" ht="11" x14ac:dyDescent="0.15">
      <c r="B434" s="210"/>
      <c r="C434" s="211"/>
      <c r="D434" s="187" t="s">
        <v>356</v>
      </c>
      <c r="E434" s="212" t="s">
        <v>1</v>
      </c>
      <c r="F434" s="213" t="s">
        <v>1498</v>
      </c>
      <c r="G434" s="211"/>
      <c r="H434" s="212" t="s">
        <v>1</v>
      </c>
      <c r="I434" s="214"/>
      <c r="J434" s="211"/>
      <c r="K434" s="211"/>
      <c r="L434" s="215"/>
      <c r="M434" s="216"/>
      <c r="N434" s="217"/>
      <c r="O434" s="217"/>
      <c r="P434" s="217"/>
      <c r="Q434" s="217"/>
      <c r="R434" s="217"/>
      <c r="S434" s="217"/>
      <c r="T434" s="218"/>
      <c r="AT434" s="219" t="s">
        <v>356</v>
      </c>
      <c r="AU434" s="219" t="s">
        <v>77</v>
      </c>
      <c r="AV434" s="13" t="s">
        <v>77</v>
      </c>
      <c r="AW434" s="13" t="s">
        <v>33</v>
      </c>
      <c r="AX434" s="13" t="s">
        <v>70</v>
      </c>
      <c r="AY434" s="219" t="s">
        <v>287</v>
      </c>
    </row>
    <row r="435" spans="2:65" s="11" customFormat="1" ht="11" x14ac:dyDescent="0.15">
      <c r="B435" s="185"/>
      <c r="C435" s="186"/>
      <c r="D435" s="187" t="s">
        <v>356</v>
      </c>
      <c r="E435" s="188" t="s">
        <v>1</v>
      </c>
      <c r="F435" s="189" t="s">
        <v>1499</v>
      </c>
      <c r="G435" s="186"/>
      <c r="H435" s="190">
        <v>464.91</v>
      </c>
      <c r="I435" s="191"/>
      <c r="J435" s="186"/>
      <c r="K435" s="186"/>
      <c r="L435" s="192"/>
      <c r="M435" s="193"/>
      <c r="N435" s="194"/>
      <c r="O435" s="194"/>
      <c r="P435" s="194"/>
      <c r="Q435" s="194"/>
      <c r="R435" s="194"/>
      <c r="S435" s="194"/>
      <c r="T435" s="195"/>
      <c r="AT435" s="196" t="s">
        <v>356</v>
      </c>
      <c r="AU435" s="196" t="s">
        <v>77</v>
      </c>
      <c r="AV435" s="11" t="s">
        <v>79</v>
      </c>
      <c r="AW435" s="11" t="s">
        <v>33</v>
      </c>
      <c r="AX435" s="11" t="s">
        <v>70</v>
      </c>
      <c r="AY435" s="196" t="s">
        <v>287</v>
      </c>
    </row>
    <row r="436" spans="2:65" s="12" customFormat="1" ht="11" x14ac:dyDescent="0.15">
      <c r="B436" s="197"/>
      <c r="C436" s="198"/>
      <c r="D436" s="187" t="s">
        <v>356</v>
      </c>
      <c r="E436" s="199" t="s">
        <v>1</v>
      </c>
      <c r="F436" s="200" t="s">
        <v>1460</v>
      </c>
      <c r="G436" s="198"/>
      <c r="H436" s="201">
        <v>464.91</v>
      </c>
      <c r="I436" s="202"/>
      <c r="J436" s="198"/>
      <c r="K436" s="198"/>
      <c r="L436" s="203"/>
      <c r="M436" s="204"/>
      <c r="N436" s="205"/>
      <c r="O436" s="205"/>
      <c r="P436" s="205"/>
      <c r="Q436" s="205"/>
      <c r="R436" s="205"/>
      <c r="S436" s="205"/>
      <c r="T436" s="206"/>
      <c r="AT436" s="207" t="s">
        <v>356</v>
      </c>
      <c r="AU436" s="207" t="s">
        <v>77</v>
      </c>
      <c r="AV436" s="12" t="s">
        <v>99</v>
      </c>
      <c r="AW436" s="12" t="s">
        <v>33</v>
      </c>
      <c r="AX436" s="12" t="s">
        <v>77</v>
      </c>
      <c r="AY436" s="207" t="s">
        <v>287</v>
      </c>
    </row>
    <row r="437" spans="2:65" s="1" customFormat="1" ht="16.5" customHeight="1" x14ac:dyDescent="0.15">
      <c r="B437" s="33"/>
      <c r="C437" s="174" t="s">
        <v>878</v>
      </c>
      <c r="D437" s="174" t="s">
        <v>288</v>
      </c>
      <c r="E437" s="175" t="s">
        <v>1508</v>
      </c>
      <c r="F437" s="176" t="s">
        <v>1509</v>
      </c>
      <c r="G437" s="177" t="s">
        <v>388</v>
      </c>
      <c r="H437" s="178">
        <v>464.91</v>
      </c>
      <c r="I437" s="179"/>
      <c r="J437" s="178">
        <f>ROUND(I437*H437,2)</f>
        <v>0</v>
      </c>
      <c r="K437" s="176" t="s">
        <v>1</v>
      </c>
      <c r="L437" s="37"/>
      <c r="M437" s="180" t="s">
        <v>1</v>
      </c>
      <c r="N437" s="181" t="s">
        <v>41</v>
      </c>
      <c r="O437" s="59"/>
      <c r="P437" s="182">
        <f>O437*H437</f>
        <v>0</v>
      </c>
      <c r="Q437" s="182">
        <v>0</v>
      </c>
      <c r="R437" s="182">
        <f>Q437*H437</f>
        <v>0</v>
      </c>
      <c r="S437" s="182">
        <v>0</v>
      </c>
      <c r="T437" s="183">
        <f>S437*H437</f>
        <v>0</v>
      </c>
      <c r="AR437" s="16" t="s">
        <v>99</v>
      </c>
      <c r="AT437" s="16" t="s">
        <v>288</v>
      </c>
      <c r="AU437" s="16" t="s">
        <v>77</v>
      </c>
      <c r="AY437" s="16" t="s">
        <v>287</v>
      </c>
      <c r="BE437" s="184">
        <f>IF(N437="základní",J437,0)</f>
        <v>0</v>
      </c>
      <c r="BF437" s="184">
        <f>IF(N437="snížená",J437,0)</f>
        <v>0</v>
      </c>
      <c r="BG437" s="184">
        <f>IF(N437="zákl. přenesená",J437,0)</f>
        <v>0</v>
      </c>
      <c r="BH437" s="184">
        <f>IF(N437="sníž. přenesená",J437,0)</f>
        <v>0</v>
      </c>
      <c r="BI437" s="184">
        <f>IF(N437="nulová",J437,0)</f>
        <v>0</v>
      </c>
      <c r="BJ437" s="16" t="s">
        <v>77</v>
      </c>
      <c r="BK437" s="184">
        <f>ROUND(I437*H437,2)</f>
        <v>0</v>
      </c>
      <c r="BL437" s="16" t="s">
        <v>99</v>
      </c>
      <c r="BM437" s="16" t="s">
        <v>881</v>
      </c>
    </row>
    <row r="438" spans="2:65" s="13" customFormat="1" ht="11" x14ac:dyDescent="0.15">
      <c r="B438" s="210"/>
      <c r="C438" s="211"/>
      <c r="D438" s="187" t="s">
        <v>356</v>
      </c>
      <c r="E438" s="212" t="s">
        <v>1</v>
      </c>
      <c r="F438" s="213" t="s">
        <v>1497</v>
      </c>
      <c r="G438" s="211"/>
      <c r="H438" s="212" t="s">
        <v>1</v>
      </c>
      <c r="I438" s="214"/>
      <c r="J438" s="211"/>
      <c r="K438" s="211"/>
      <c r="L438" s="215"/>
      <c r="M438" s="216"/>
      <c r="N438" s="217"/>
      <c r="O438" s="217"/>
      <c r="P438" s="217"/>
      <c r="Q438" s="217"/>
      <c r="R438" s="217"/>
      <c r="S438" s="217"/>
      <c r="T438" s="218"/>
      <c r="AT438" s="219" t="s">
        <v>356</v>
      </c>
      <c r="AU438" s="219" t="s">
        <v>77</v>
      </c>
      <c r="AV438" s="13" t="s">
        <v>77</v>
      </c>
      <c r="AW438" s="13" t="s">
        <v>33</v>
      </c>
      <c r="AX438" s="13" t="s">
        <v>70</v>
      </c>
      <c r="AY438" s="219" t="s">
        <v>287</v>
      </c>
    </row>
    <row r="439" spans="2:65" s="13" customFormat="1" ht="11" x14ac:dyDescent="0.15">
      <c r="B439" s="210"/>
      <c r="C439" s="211"/>
      <c r="D439" s="187" t="s">
        <v>356</v>
      </c>
      <c r="E439" s="212" t="s">
        <v>1</v>
      </c>
      <c r="F439" s="213" t="s">
        <v>1498</v>
      </c>
      <c r="G439" s="211"/>
      <c r="H439" s="212" t="s">
        <v>1</v>
      </c>
      <c r="I439" s="214"/>
      <c r="J439" s="211"/>
      <c r="K439" s="211"/>
      <c r="L439" s="215"/>
      <c r="M439" s="216"/>
      <c r="N439" s="217"/>
      <c r="O439" s="217"/>
      <c r="P439" s="217"/>
      <c r="Q439" s="217"/>
      <c r="R439" s="217"/>
      <c r="S439" s="217"/>
      <c r="T439" s="218"/>
      <c r="AT439" s="219" t="s">
        <v>356</v>
      </c>
      <c r="AU439" s="219" t="s">
        <v>77</v>
      </c>
      <c r="AV439" s="13" t="s">
        <v>77</v>
      </c>
      <c r="AW439" s="13" t="s">
        <v>33</v>
      </c>
      <c r="AX439" s="13" t="s">
        <v>70</v>
      </c>
      <c r="AY439" s="219" t="s">
        <v>287</v>
      </c>
    </row>
    <row r="440" spans="2:65" s="11" customFormat="1" ht="11" x14ac:dyDescent="0.15">
      <c r="B440" s="185"/>
      <c r="C440" s="186"/>
      <c r="D440" s="187" t="s">
        <v>356</v>
      </c>
      <c r="E440" s="188" t="s">
        <v>1</v>
      </c>
      <c r="F440" s="189" t="s">
        <v>1499</v>
      </c>
      <c r="G440" s="186"/>
      <c r="H440" s="190">
        <v>464.91</v>
      </c>
      <c r="I440" s="191"/>
      <c r="J440" s="186"/>
      <c r="K440" s="186"/>
      <c r="L440" s="192"/>
      <c r="M440" s="193"/>
      <c r="N440" s="194"/>
      <c r="O440" s="194"/>
      <c r="P440" s="194"/>
      <c r="Q440" s="194"/>
      <c r="R440" s="194"/>
      <c r="S440" s="194"/>
      <c r="T440" s="195"/>
      <c r="AT440" s="196" t="s">
        <v>356</v>
      </c>
      <c r="AU440" s="196" t="s">
        <v>77</v>
      </c>
      <c r="AV440" s="11" t="s">
        <v>79</v>
      </c>
      <c r="AW440" s="11" t="s">
        <v>33</v>
      </c>
      <c r="AX440" s="11" t="s">
        <v>70</v>
      </c>
      <c r="AY440" s="196" t="s">
        <v>287</v>
      </c>
    </row>
    <row r="441" spans="2:65" s="12" customFormat="1" ht="11" x14ac:dyDescent="0.15">
      <c r="B441" s="197"/>
      <c r="C441" s="198"/>
      <c r="D441" s="187" t="s">
        <v>356</v>
      </c>
      <c r="E441" s="199" t="s">
        <v>1</v>
      </c>
      <c r="F441" s="200" t="s">
        <v>1460</v>
      </c>
      <c r="G441" s="198"/>
      <c r="H441" s="201">
        <v>464.91</v>
      </c>
      <c r="I441" s="202"/>
      <c r="J441" s="198"/>
      <c r="K441" s="198"/>
      <c r="L441" s="203"/>
      <c r="M441" s="204"/>
      <c r="N441" s="205"/>
      <c r="O441" s="205"/>
      <c r="P441" s="205"/>
      <c r="Q441" s="205"/>
      <c r="R441" s="205"/>
      <c r="S441" s="205"/>
      <c r="T441" s="206"/>
      <c r="AT441" s="207" t="s">
        <v>356</v>
      </c>
      <c r="AU441" s="207" t="s">
        <v>77</v>
      </c>
      <c r="AV441" s="12" t="s">
        <v>99</v>
      </c>
      <c r="AW441" s="12" t="s">
        <v>33</v>
      </c>
      <c r="AX441" s="12" t="s">
        <v>77</v>
      </c>
      <c r="AY441" s="207" t="s">
        <v>287</v>
      </c>
    </row>
    <row r="442" spans="2:65" s="1" customFormat="1" ht="16.5" customHeight="1" x14ac:dyDescent="0.15">
      <c r="B442" s="33"/>
      <c r="C442" s="174" t="s">
        <v>577</v>
      </c>
      <c r="D442" s="174" t="s">
        <v>288</v>
      </c>
      <c r="E442" s="175" t="s">
        <v>1198</v>
      </c>
      <c r="F442" s="176" t="s">
        <v>1199</v>
      </c>
      <c r="G442" s="177" t="s">
        <v>388</v>
      </c>
      <c r="H442" s="178">
        <v>464.91</v>
      </c>
      <c r="I442" s="179"/>
      <c r="J442" s="178">
        <f>ROUND(I442*H442,2)</f>
        <v>0</v>
      </c>
      <c r="K442" s="176" t="s">
        <v>1</v>
      </c>
      <c r="L442" s="37"/>
      <c r="M442" s="180" t="s">
        <v>1</v>
      </c>
      <c r="N442" s="181" t="s">
        <v>41</v>
      </c>
      <c r="O442" s="59"/>
      <c r="P442" s="182">
        <f>O442*H442</f>
        <v>0</v>
      </c>
      <c r="Q442" s="182">
        <v>0</v>
      </c>
      <c r="R442" s="182">
        <f>Q442*H442</f>
        <v>0</v>
      </c>
      <c r="S442" s="182">
        <v>0</v>
      </c>
      <c r="T442" s="183">
        <f>S442*H442</f>
        <v>0</v>
      </c>
      <c r="AR442" s="16" t="s">
        <v>99</v>
      </c>
      <c r="AT442" s="16" t="s">
        <v>288</v>
      </c>
      <c r="AU442" s="16" t="s">
        <v>77</v>
      </c>
      <c r="AY442" s="16" t="s">
        <v>287</v>
      </c>
      <c r="BE442" s="184">
        <f>IF(N442="základní",J442,0)</f>
        <v>0</v>
      </c>
      <c r="BF442" s="184">
        <f>IF(N442="snížená",J442,0)</f>
        <v>0</v>
      </c>
      <c r="BG442" s="184">
        <f>IF(N442="zákl. přenesená",J442,0)</f>
        <v>0</v>
      </c>
      <c r="BH442" s="184">
        <f>IF(N442="sníž. přenesená",J442,0)</f>
        <v>0</v>
      </c>
      <c r="BI442" s="184">
        <f>IF(N442="nulová",J442,0)</f>
        <v>0</v>
      </c>
      <c r="BJ442" s="16" t="s">
        <v>77</v>
      </c>
      <c r="BK442" s="184">
        <f>ROUND(I442*H442,2)</f>
        <v>0</v>
      </c>
      <c r="BL442" s="16" t="s">
        <v>99</v>
      </c>
      <c r="BM442" s="16" t="s">
        <v>885</v>
      </c>
    </row>
    <row r="443" spans="2:65" s="13" customFormat="1" ht="11" x14ac:dyDescent="0.15">
      <c r="B443" s="210"/>
      <c r="C443" s="211"/>
      <c r="D443" s="187" t="s">
        <v>356</v>
      </c>
      <c r="E443" s="212" t="s">
        <v>1</v>
      </c>
      <c r="F443" s="213" t="s">
        <v>1497</v>
      </c>
      <c r="G443" s="211"/>
      <c r="H443" s="212" t="s">
        <v>1</v>
      </c>
      <c r="I443" s="214"/>
      <c r="J443" s="211"/>
      <c r="K443" s="211"/>
      <c r="L443" s="215"/>
      <c r="M443" s="216"/>
      <c r="N443" s="217"/>
      <c r="O443" s="217"/>
      <c r="P443" s="217"/>
      <c r="Q443" s="217"/>
      <c r="R443" s="217"/>
      <c r="S443" s="217"/>
      <c r="T443" s="218"/>
      <c r="AT443" s="219" t="s">
        <v>356</v>
      </c>
      <c r="AU443" s="219" t="s">
        <v>77</v>
      </c>
      <c r="AV443" s="13" t="s">
        <v>77</v>
      </c>
      <c r="AW443" s="13" t="s">
        <v>33</v>
      </c>
      <c r="AX443" s="13" t="s">
        <v>70</v>
      </c>
      <c r="AY443" s="219" t="s">
        <v>287</v>
      </c>
    </row>
    <row r="444" spans="2:65" s="13" customFormat="1" ht="11" x14ac:dyDescent="0.15">
      <c r="B444" s="210"/>
      <c r="C444" s="211"/>
      <c r="D444" s="187" t="s">
        <v>356</v>
      </c>
      <c r="E444" s="212" t="s">
        <v>1</v>
      </c>
      <c r="F444" s="213" t="s">
        <v>1498</v>
      </c>
      <c r="G444" s="211"/>
      <c r="H444" s="212" t="s">
        <v>1</v>
      </c>
      <c r="I444" s="214"/>
      <c r="J444" s="211"/>
      <c r="K444" s="211"/>
      <c r="L444" s="215"/>
      <c r="M444" s="216"/>
      <c r="N444" s="217"/>
      <c r="O444" s="217"/>
      <c r="P444" s="217"/>
      <c r="Q444" s="217"/>
      <c r="R444" s="217"/>
      <c r="S444" s="217"/>
      <c r="T444" s="218"/>
      <c r="AT444" s="219" t="s">
        <v>356</v>
      </c>
      <c r="AU444" s="219" t="s">
        <v>77</v>
      </c>
      <c r="AV444" s="13" t="s">
        <v>77</v>
      </c>
      <c r="AW444" s="13" t="s">
        <v>33</v>
      </c>
      <c r="AX444" s="13" t="s">
        <v>70</v>
      </c>
      <c r="AY444" s="219" t="s">
        <v>287</v>
      </c>
    </row>
    <row r="445" spans="2:65" s="11" customFormat="1" ht="11" x14ac:dyDescent="0.15">
      <c r="B445" s="185"/>
      <c r="C445" s="186"/>
      <c r="D445" s="187" t="s">
        <v>356</v>
      </c>
      <c r="E445" s="188" t="s">
        <v>1</v>
      </c>
      <c r="F445" s="189" t="s">
        <v>1499</v>
      </c>
      <c r="G445" s="186"/>
      <c r="H445" s="190">
        <v>464.91</v>
      </c>
      <c r="I445" s="191"/>
      <c r="J445" s="186"/>
      <c r="K445" s="186"/>
      <c r="L445" s="192"/>
      <c r="M445" s="193"/>
      <c r="N445" s="194"/>
      <c r="O445" s="194"/>
      <c r="P445" s="194"/>
      <c r="Q445" s="194"/>
      <c r="R445" s="194"/>
      <c r="S445" s="194"/>
      <c r="T445" s="195"/>
      <c r="AT445" s="196" t="s">
        <v>356</v>
      </c>
      <c r="AU445" s="196" t="s">
        <v>77</v>
      </c>
      <c r="AV445" s="11" t="s">
        <v>79</v>
      </c>
      <c r="AW445" s="11" t="s">
        <v>33</v>
      </c>
      <c r="AX445" s="11" t="s">
        <v>70</v>
      </c>
      <c r="AY445" s="196" t="s">
        <v>287</v>
      </c>
    </row>
    <row r="446" spans="2:65" s="12" customFormat="1" ht="11" x14ac:dyDescent="0.15">
      <c r="B446" s="197"/>
      <c r="C446" s="198"/>
      <c r="D446" s="187" t="s">
        <v>356</v>
      </c>
      <c r="E446" s="199" t="s">
        <v>1</v>
      </c>
      <c r="F446" s="200" t="s">
        <v>1460</v>
      </c>
      <c r="G446" s="198"/>
      <c r="H446" s="201">
        <v>464.91</v>
      </c>
      <c r="I446" s="202"/>
      <c r="J446" s="198"/>
      <c r="K446" s="198"/>
      <c r="L446" s="203"/>
      <c r="M446" s="227"/>
      <c r="N446" s="228"/>
      <c r="O446" s="228"/>
      <c r="P446" s="228"/>
      <c r="Q446" s="228"/>
      <c r="R446" s="228"/>
      <c r="S446" s="228"/>
      <c r="T446" s="229"/>
      <c r="AT446" s="207" t="s">
        <v>356</v>
      </c>
      <c r="AU446" s="207" t="s">
        <v>77</v>
      </c>
      <c r="AV446" s="12" t="s">
        <v>99</v>
      </c>
      <c r="AW446" s="12" t="s">
        <v>33</v>
      </c>
      <c r="AX446" s="12" t="s">
        <v>77</v>
      </c>
      <c r="AY446" s="207" t="s">
        <v>287</v>
      </c>
    </row>
    <row r="447" spans="2:65" s="1" customFormat="1" ht="7" customHeight="1" x14ac:dyDescent="0.15">
      <c r="B447" s="45"/>
      <c r="C447" s="46"/>
      <c r="D447" s="46"/>
      <c r="E447" s="46"/>
      <c r="F447" s="46"/>
      <c r="G447" s="46"/>
      <c r="H447" s="46"/>
      <c r="I447" s="133"/>
      <c r="J447" s="46"/>
      <c r="K447" s="46"/>
      <c r="L447" s="37"/>
    </row>
  </sheetData>
  <sheetProtection algorithmName="SHA-512" hashValue="E3iwfDGyvXwtnlKXaJkwF/vMXS+/+7axWE/7rGQ+CSFT0bfhm88mBT+C4MMtSzD8zpjij0Zol87+pnqnjmyy9w==" saltValue="IC2QEGe04NanPx+p7vTJ1ZHbTMdpVvCcOwc9W5tX7SD838ZolsFMvLN187Poph9f42A7wIJcQfAQ26mg7tGJSg==" spinCount="100000" sheet="1" objects="1" scenarios="1" formatColumns="0" formatRows="0" autoFilter="0"/>
  <autoFilter ref="C109:K446"/>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0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1511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ROUND((SUM(BE96:BE208)),  2)</f>
        <v>0</v>
      </c>
      <c r="I37" s="122">
        <v>0.21</v>
      </c>
      <c r="J37" s="121">
        <f>ROUND(((SUM(BE96:BE208))*I37),  2)</f>
        <v>0</v>
      </c>
      <c r="L37" s="37"/>
    </row>
    <row r="38" spans="2:12" s="1" customFormat="1" ht="14.5" customHeight="1" x14ac:dyDescent="0.15">
      <c r="B38" s="37"/>
      <c r="E38" s="110" t="s">
        <v>42</v>
      </c>
      <c r="F38" s="121">
        <f>ROUND((SUM(BF96:BF208)),  2)</f>
        <v>0</v>
      </c>
      <c r="I38" s="122">
        <v>0.15</v>
      </c>
      <c r="J38" s="121">
        <f>ROUND(((SUM(BF96:BF208))*I38),  2)</f>
        <v>0</v>
      </c>
      <c r="L38" s="37"/>
    </row>
    <row r="39" spans="2:12" s="1" customFormat="1" ht="14.5" hidden="1" customHeight="1" x14ac:dyDescent="0.15">
      <c r="B39" s="37"/>
      <c r="E39" s="110" t="s">
        <v>43</v>
      </c>
      <c r="F39" s="121">
        <f>ROUND((SUM(BG96:BG208)),  2)</f>
        <v>0</v>
      </c>
      <c r="I39" s="122">
        <v>0.21</v>
      </c>
      <c r="J39" s="121">
        <f>0</f>
        <v>0</v>
      </c>
      <c r="L39" s="37"/>
    </row>
    <row r="40" spans="2:12" s="1" customFormat="1" ht="14.5" hidden="1" customHeight="1" x14ac:dyDescent="0.15">
      <c r="B40" s="37"/>
      <c r="E40" s="110" t="s">
        <v>44</v>
      </c>
      <c r="F40" s="121">
        <f>ROUND((SUM(BH96:BH208)),  2)</f>
        <v>0</v>
      </c>
      <c r="I40" s="122">
        <v>0.15</v>
      </c>
      <c r="J40" s="121">
        <f>0</f>
        <v>0</v>
      </c>
      <c r="L40" s="37"/>
    </row>
    <row r="41" spans="2:12" s="1" customFormat="1" ht="14.5" hidden="1" customHeight="1" x14ac:dyDescent="0.15">
      <c r="B41" s="37"/>
      <c r="E41" s="110" t="s">
        <v>45</v>
      </c>
      <c r="F41" s="121">
        <f>ROUND((SUM(BI96:BI208)),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výrobky  PSV</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263</v>
      </c>
      <c r="E68" s="145"/>
      <c r="F68" s="145"/>
      <c r="G68" s="145"/>
      <c r="H68" s="145"/>
      <c r="I68" s="146"/>
      <c r="J68" s="147">
        <f>J97</f>
        <v>0</v>
      </c>
      <c r="K68" s="143"/>
      <c r="L68" s="148"/>
    </row>
    <row r="69" spans="2:47" s="8" customFormat="1" ht="25" customHeight="1" x14ac:dyDescent="0.15">
      <c r="B69" s="142"/>
      <c r="C69" s="143"/>
      <c r="D69" s="144" t="s">
        <v>264</v>
      </c>
      <c r="E69" s="145"/>
      <c r="F69" s="145"/>
      <c r="G69" s="145"/>
      <c r="H69" s="145"/>
      <c r="I69" s="146"/>
      <c r="J69" s="147">
        <f>J134</f>
        <v>0</v>
      </c>
      <c r="K69" s="143"/>
      <c r="L69" s="148"/>
    </row>
    <row r="70" spans="2:47" s="8" customFormat="1" ht="25" customHeight="1" x14ac:dyDescent="0.15">
      <c r="B70" s="142"/>
      <c r="C70" s="143"/>
      <c r="D70" s="144" t="s">
        <v>1512</v>
      </c>
      <c r="E70" s="145"/>
      <c r="F70" s="145"/>
      <c r="G70" s="145"/>
      <c r="H70" s="145"/>
      <c r="I70" s="146"/>
      <c r="J70" s="147">
        <f>J181</f>
        <v>0</v>
      </c>
      <c r="K70" s="143"/>
      <c r="L70" s="148"/>
    </row>
    <row r="71" spans="2:47" s="8" customFormat="1" ht="25" customHeight="1" x14ac:dyDescent="0.15">
      <c r="B71" s="142"/>
      <c r="C71" s="143"/>
      <c r="D71" s="144" t="s">
        <v>1513</v>
      </c>
      <c r="E71" s="145"/>
      <c r="F71" s="145"/>
      <c r="G71" s="145"/>
      <c r="H71" s="145"/>
      <c r="I71" s="146"/>
      <c r="J71" s="147">
        <f>J190</f>
        <v>0</v>
      </c>
      <c r="K71" s="143"/>
      <c r="L71" s="148"/>
    </row>
    <row r="72" spans="2:47" s="8" customFormat="1" ht="25" customHeight="1" x14ac:dyDescent="0.15">
      <c r="B72" s="142"/>
      <c r="C72" s="143"/>
      <c r="D72" s="144" t="s">
        <v>1514</v>
      </c>
      <c r="E72" s="145"/>
      <c r="F72" s="145"/>
      <c r="G72" s="145"/>
      <c r="H72" s="145"/>
      <c r="I72" s="146"/>
      <c r="J72" s="147">
        <f>J205</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240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01 - výrobky  PSV</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P97+P134+P181+P190+P205</f>
        <v>0</v>
      </c>
      <c r="Q96" s="67"/>
      <c r="R96" s="157">
        <f>R97+R134+R181+R190+R205</f>
        <v>0</v>
      </c>
      <c r="S96" s="67"/>
      <c r="T96" s="158">
        <f>T97+T134+T181+T190+T205</f>
        <v>0</v>
      </c>
      <c r="AT96" s="16" t="s">
        <v>69</v>
      </c>
      <c r="AU96" s="16" t="s">
        <v>246</v>
      </c>
      <c r="BK96" s="159">
        <f>BK97+BK134+BK181+BK190+BK205</f>
        <v>0</v>
      </c>
    </row>
    <row r="97" spans="2:65" s="10" customFormat="1" ht="26" customHeight="1" x14ac:dyDescent="0.2">
      <c r="B97" s="160"/>
      <c r="C97" s="161"/>
      <c r="D97" s="162" t="s">
        <v>69</v>
      </c>
      <c r="E97" s="163" t="s">
        <v>1043</v>
      </c>
      <c r="F97" s="163" t="s">
        <v>1044</v>
      </c>
      <c r="G97" s="161"/>
      <c r="H97" s="161"/>
      <c r="I97" s="164"/>
      <c r="J97" s="165">
        <f>BK97</f>
        <v>0</v>
      </c>
      <c r="K97" s="161"/>
      <c r="L97" s="166"/>
      <c r="M97" s="167"/>
      <c r="N97" s="168"/>
      <c r="O97" s="168"/>
      <c r="P97" s="169">
        <f>SUM(P98:P133)</f>
        <v>0</v>
      </c>
      <c r="Q97" s="168"/>
      <c r="R97" s="169">
        <f>SUM(R98:R133)</f>
        <v>0</v>
      </c>
      <c r="S97" s="168"/>
      <c r="T97" s="170">
        <f>SUM(T98:T133)</f>
        <v>0</v>
      </c>
      <c r="AR97" s="171" t="s">
        <v>77</v>
      </c>
      <c r="AT97" s="172" t="s">
        <v>69</v>
      </c>
      <c r="AU97" s="172" t="s">
        <v>70</v>
      </c>
      <c r="AY97" s="171" t="s">
        <v>287</v>
      </c>
      <c r="BK97" s="173">
        <f>SUM(BK98:BK133)</f>
        <v>0</v>
      </c>
    </row>
    <row r="98" spans="2:65" s="1" customFormat="1" ht="16.5" customHeight="1" x14ac:dyDescent="0.15">
      <c r="B98" s="33"/>
      <c r="C98" s="174" t="s">
        <v>77</v>
      </c>
      <c r="D98" s="174" t="s">
        <v>288</v>
      </c>
      <c r="E98" s="175" t="s">
        <v>1515</v>
      </c>
      <c r="F98" s="176" t="s">
        <v>1516</v>
      </c>
      <c r="G98" s="177" t="s">
        <v>612</v>
      </c>
      <c r="H98" s="178">
        <v>1</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 customFormat="1" ht="30" x14ac:dyDescent="0.15">
      <c r="B99" s="33"/>
      <c r="C99" s="34"/>
      <c r="D99" s="187" t="s">
        <v>383</v>
      </c>
      <c r="E99" s="34"/>
      <c r="F99" s="208" t="s">
        <v>1518</v>
      </c>
      <c r="G99" s="34"/>
      <c r="H99" s="34"/>
      <c r="I99" s="111"/>
      <c r="J99" s="34"/>
      <c r="K99" s="34"/>
      <c r="L99" s="37"/>
      <c r="M99" s="209"/>
      <c r="N99" s="59"/>
      <c r="O99" s="59"/>
      <c r="P99" s="59"/>
      <c r="Q99" s="59"/>
      <c r="R99" s="59"/>
      <c r="S99" s="59"/>
      <c r="T99" s="60"/>
      <c r="AT99" s="16" t="s">
        <v>383</v>
      </c>
      <c r="AU99" s="16" t="s">
        <v>77</v>
      </c>
    </row>
    <row r="100" spans="2:65" s="1" customFormat="1" ht="16.5" customHeight="1" x14ac:dyDescent="0.15">
      <c r="B100" s="33"/>
      <c r="C100" s="174" t="s">
        <v>79</v>
      </c>
      <c r="D100" s="174" t="s">
        <v>288</v>
      </c>
      <c r="E100" s="175" t="s">
        <v>1519</v>
      </c>
      <c r="F100" s="176" t="s">
        <v>1520</v>
      </c>
      <c r="G100" s="177" t="s">
        <v>612</v>
      </c>
      <c r="H100" s="178">
        <v>2</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 customFormat="1" ht="30" x14ac:dyDescent="0.15">
      <c r="B101" s="33"/>
      <c r="C101" s="34"/>
      <c r="D101" s="187" t="s">
        <v>383</v>
      </c>
      <c r="E101" s="34"/>
      <c r="F101" s="208" t="s">
        <v>1518</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87</v>
      </c>
      <c r="D102" s="174" t="s">
        <v>288</v>
      </c>
      <c r="E102" s="175" t="s">
        <v>1521</v>
      </c>
      <c r="F102" s="176" t="s">
        <v>1522</v>
      </c>
      <c r="G102" s="177" t="s">
        <v>612</v>
      </c>
      <c r="H102" s="178">
        <v>1</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 customFormat="1" ht="30" x14ac:dyDescent="0.15">
      <c r="B103" s="33"/>
      <c r="C103" s="34"/>
      <c r="D103" s="187" t="s">
        <v>383</v>
      </c>
      <c r="E103" s="34"/>
      <c r="F103" s="208" t="s">
        <v>1518</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99</v>
      </c>
      <c r="D104" s="174" t="s">
        <v>288</v>
      </c>
      <c r="E104" s="175" t="s">
        <v>1523</v>
      </c>
      <c r="F104" s="176" t="s">
        <v>1524</v>
      </c>
      <c r="G104" s="177" t="s">
        <v>612</v>
      </c>
      <c r="H104" s="178">
        <v>2</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305</v>
      </c>
    </row>
    <row r="105" spans="2:65" s="1" customFormat="1" ht="30" x14ac:dyDescent="0.15">
      <c r="B105" s="33"/>
      <c r="C105" s="34"/>
      <c r="D105" s="187" t="s">
        <v>383</v>
      </c>
      <c r="E105" s="34"/>
      <c r="F105" s="208" t="s">
        <v>1518</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301</v>
      </c>
      <c r="D106" s="174" t="s">
        <v>288</v>
      </c>
      <c r="E106" s="175" t="s">
        <v>1525</v>
      </c>
      <c r="F106" s="176" t="s">
        <v>1526</v>
      </c>
      <c r="G106" s="177" t="s">
        <v>612</v>
      </c>
      <c r="H106" s="178">
        <v>1</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309</v>
      </c>
    </row>
    <row r="107" spans="2:65" s="1" customFormat="1" ht="30" x14ac:dyDescent="0.15">
      <c r="B107" s="33"/>
      <c r="C107" s="34"/>
      <c r="D107" s="187" t="s">
        <v>383</v>
      </c>
      <c r="E107" s="34"/>
      <c r="F107" s="208" t="s">
        <v>1518</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296</v>
      </c>
      <c r="D108" s="174" t="s">
        <v>288</v>
      </c>
      <c r="E108" s="175" t="s">
        <v>1527</v>
      </c>
      <c r="F108" s="176" t="s">
        <v>1528</v>
      </c>
      <c r="G108" s="177" t="s">
        <v>612</v>
      </c>
      <c r="H108" s="178">
        <v>1</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313</v>
      </c>
    </row>
    <row r="109" spans="2:65" s="1" customFormat="1" ht="30" x14ac:dyDescent="0.15">
      <c r="B109" s="33"/>
      <c r="C109" s="34"/>
      <c r="D109" s="187" t="s">
        <v>383</v>
      </c>
      <c r="E109" s="34"/>
      <c r="F109" s="208" t="s">
        <v>1518</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310</v>
      </c>
      <c r="D110" s="174" t="s">
        <v>288</v>
      </c>
      <c r="E110" s="175" t="s">
        <v>1529</v>
      </c>
      <c r="F110" s="176" t="s">
        <v>1530</v>
      </c>
      <c r="G110" s="177" t="s">
        <v>612</v>
      </c>
      <c r="H110" s="178">
        <v>1</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316</v>
      </c>
    </row>
    <row r="111" spans="2:65" s="1" customFormat="1" ht="30" x14ac:dyDescent="0.15">
      <c r="B111" s="33"/>
      <c r="C111" s="34"/>
      <c r="D111" s="187" t="s">
        <v>383</v>
      </c>
      <c r="E111" s="34"/>
      <c r="F111" s="208" t="s">
        <v>1518</v>
      </c>
      <c r="G111" s="34"/>
      <c r="H111" s="34"/>
      <c r="I111" s="111"/>
      <c r="J111" s="34"/>
      <c r="K111" s="34"/>
      <c r="L111" s="37"/>
      <c r="M111" s="209"/>
      <c r="N111" s="59"/>
      <c r="O111" s="59"/>
      <c r="P111" s="59"/>
      <c r="Q111" s="59"/>
      <c r="R111" s="59"/>
      <c r="S111" s="59"/>
      <c r="T111" s="60"/>
      <c r="AT111" s="16" t="s">
        <v>383</v>
      </c>
      <c r="AU111" s="16" t="s">
        <v>77</v>
      </c>
    </row>
    <row r="112" spans="2:65" s="1" customFormat="1" ht="16.5" customHeight="1" x14ac:dyDescent="0.15">
      <c r="B112" s="33"/>
      <c r="C112" s="174" t="s">
        <v>300</v>
      </c>
      <c r="D112" s="174" t="s">
        <v>288</v>
      </c>
      <c r="E112" s="175" t="s">
        <v>1531</v>
      </c>
      <c r="F112" s="176" t="s">
        <v>1532</v>
      </c>
      <c r="G112" s="177" t="s">
        <v>612</v>
      </c>
      <c r="H112" s="178">
        <v>1</v>
      </c>
      <c r="I112" s="179"/>
      <c r="J112" s="178">
        <f>ROUND(I112*H112,2)</f>
        <v>0</v>
      </c>
      <c r="K112" s="176" t="s">
        <v>1517</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320</v>
      </c>
    </row>
    <row r="113" spans="2:65" s="1" customFormat="1" ht="30" x14ac:dyDescent="0.15">
      <c r="B113" s="33"/>
      <c r="C113" s="34"/>
      <c r="D113" s="187" t="s">
        <v>383</v>
      </c>
      <c r="E113" s="34"/>
      <c r="F113" s="208" t="s">
        <v>1518</v>
      </c>
      <c r="G113" s="34"/>
      <c r="H113" s="34"/>
      <c r="I113" s="111"/>
      <c r="J113" s="34"/>
      <c r="K113" s="34"/>
      <c r="L113" s="37"/>
      <c r="M113" s="209"/>
      <c r="N113" s="59"/>
      <c r="O113" s="59"/>
      <c r="P113" s="59"/>
      <c r="Q113" s="59"/>
      <c r="R113" s="59"/>
      <c r="S113" s="59"/>
      <c r="T113" s="60"/>
      <c r="AT113" s="16" t="s">
        <v>383</v>
      </c>
      <c r="AU113" s="16" t="s">
        <v>77</v>
      </c>
    </row>
    <row r="114" spans="2:65" s="1" customFormat="1" ht="16.5" customHeight="1" x14ac:dyDescent="0.15">
      <c r="B114" s="33"/>
      <c r="C114" s="174" t="s">
        <v>317</v>
      </c>
      <c r="D114" s="174" t="s">
        <v>288</v>
      </c>
      <c r="E114" s="175" t="s">
        <v>1533</v>
      </c>
      <c r="F114" s="176" t="s">
        <v>1534</v>
      </c>
      <c r="G114" s="177" t="s">
        <v>612</v>
      </c>
      <c r="H114" s="178">
        <v>4</v>
      </c>
      <c r="I114" s="179"/>
      <c r="J114" s="178">
        <f>ROUND(I114*H114,2)</f>
        <v>0</v>
      </c>
      <c r="K114" s="176" t="s">
        <v>1517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323</v>
      </c>
    </row>
    <row r="115" spans="2:65" s="1" customFormat="1" ht="30" x14ac:dyDescent="0.15">
      <c r="B115" s="33"/>
      <c r="C115" s="34"/>
      <c r="D115" s="187" t="s">
        <v>383</v>
      </c>
      <c r="E115" s="34"/>
      <c r="F115" s="208" t="s">
        <v>1518</v>
      </c>
      <c r="G115" s="34"/>
      <c r="H115" s="34"/>
      <c r="I115" s="111"/>
      <c r="J115" s="34"/>
      <c r="K115" s="34"/>
      <c r="L115" s="37"/>
      <c r="M115" s="209"/>
      <c r="N115" s="59"/>
      <c r="O115" s="59"/>
      <c r="P115" s="59"/>
      <c r="Q115" s="59"/>
      <c r="R115" s="59"/>
      <c r="S115" s="59"/>
      <c r="T115" s="60"/>
      <c r="AT115" s="16" t="s">
        <v>383</v>
      </c>
      <c r="AU115" s="16" t="s">
        <v>77</v>
      </c>
    </row>
    <row r="116" spans="2:65" s="1" customFormat="1" ht="16.5" customHeight="1" x14ac:dyDescent="0.15">
      <c r="B116" s="33"/>
      <c r="C116" s="174" t="s">
        <v>305</v>
      </c>
      <c r="D116" s="174" t="s">
        <v>288</v>
      </c>
      <c r="E116" s="175" t="s">
        <v>1535</v>
      </c>
      <c r="F116" s="176" t="s">
        <v>1536</v>
      </c>
      <c r="G116" s="177" t="s">
        <v>612</v>
      </c>
      <c r="H116" s="178">
        <v>1</v>
      </c>
      <c r="I116" s="179"/>
      <c r="J116" s="178">
        <f>ROUND(I116*H116,2)</f>
        <v>0</v>
      </c>
      <c r="K116" s="176" t="s">
        <v>1517</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327</v>
      </c>
    </row>
    <row r="117" spans="2:65" s="1" customFormat="1" ht="30" x14ac:dyDescent="0.15">
      <c r="B117" s="33"/>
      <c r="C117" s="34"/>
      <c r="D117" s="187" t="s">
        <v>383</v>
      </c>
      <c r="E117" s="34"/>
      <c r="F117" s="208" t="s">
        <v>1518</v>
      </c>
      <c r="G117" s="34"/>
      <c r="H117" s="34"/>
      <c r="I117" s="111"/>
      <c r="J117" s="34"/>
      <c r="K117" s="34"/>
      <c r="L117" s="37"/>
      <c r="M117" s="209"/>
      <c r="N117" s="59"/>
      <c r="O117" s="59"/>
      <c r="P117" s="59"/>
      <c r="Q117" s="59"/>
      <c r="R117" s="59"/>
      <c r="S117" s="59"/>
      <c r="T117" s="60"/>
      <c r="AT117" s="16" t="s">
        <v>383</v>
      </c>
      <c r="AU117" s="16" t="s">
        <v>77</v>
      </c>
    </row>
    <row r="118" spans="2:65" s="1" customFormat="1" ht="16.5" customHeight="1" x14ac:dyDescent="0.15">
      <c r="B118" s="33"/>
      <c r="C118" s="174" t="s">
        <v>324</v>
      </c>
      <c r="D118" s="174" t="s">
        <v>288</v>
      </c>
      <c r="E118" s="175" t="s">
        <v>1537</v>
      </c>
      <c r="F118" s="176" t="s">
        <v>1538</v>
      </c>
      <c r="G118" s="177" t="s">
        <v>612</v>
      </c>
      <c r="H118" s="178">
        <v>2</v>
      </c>
      <c r="I118" s="179"/>
      <c r="J118" s="178">
        <f>ROUND(I118*H118,2)</f>
        <v>0</v>
      </c>
      <c r="K118" s="176" t="s">
        <v>1517</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330</v>
      </c>
    </row>
    <row r="119" spans="2:65" s="1" customFormat="1" ht="30" x14ac:dyDescent="0.15">
      <c r="B119" s="33"/>
      <c r="C119" s="34"/>
      <c r="D119" s="187" t="s">
        <v>383</v>
      </c>
      <c r="E119" s="34"/>
      <c r="F119" s="208" t="s">
        <v>1518</v>
      </c>
      <c r="G119" s="34"/>
      <c r="H119" s="34"/>
      <c r="I119" s="111"/>
      <c r="J119" s="34"/>
      <c r="K119" s="34"/>
      <c r="L119" s="37"/>
      <c r="M119" s="209"/>
      <c r="N119" s="59"/>
      <c r="O119" s="59"/>
      <c r="P119" s="59"/>
      <c r="Q119" s="59"/>
      <c r="R119" s="59"/>
      <c r="S119" s="59"/>
      <c r="T119" s="60"/>
      <c r="AT119" s="16" t="s">
        <v>383</v>
      </c>
      <c r="AU119" s="16" t="s">
        <v>77</v>
      </c>
    </row>
    <row r="120" spans="2:65" s="1" customFormat="1" ht="16.5" customHeight="1" x14ac:dyDescent="0.15">
      <c r="B120" s="33"/>
      <c r="C120" s="174" t="s">
        <v>309</v>
      </c>
      <c r="D120" s="174" t="s">
        <v>288</v>
      </c>
      <c r="E120" s="175" t="s">
        <v>1539</v>
      </c>
      <c r="F120" s="176" t="s">
        <v>1540</v>
      </c>
      <c r="G120" s="177" t="s">
        <v>612</v>
      </c>
      <c r="H120" s="178">
        <v>1</v>
      </c>
      <c r="I120" s="179"/>
      <c r="J120" s="178">
        <f>ROUND(I120*H120,2)</f>
        <v>0</v>
      </c>
      <c r="K120" s="176" t="s">
        <v>1517</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334</v>
      </c>
    </row>
    <row r="121" spans="2:65" s="1" customFormat="1" ht="30" x14ac:dyDescent="0.15">
      <c r="B121" s="33"/>
      <c r="C121" s="34"/>
      <c r="D121" s="187" t="s">
        <v>383</v>
      </c>
      <c r="E121" s="34"/>
      <c r="F121" s="208" t="s">
        <v>1518</v>
      </c>
      <c r="G121" s="34"/>
      <c r="H121" s="34"/>
      <c r="I121" s="111"/>
      <c r="J121" s="34"/>
      <c r="K121" s="34"/>
      <c r="L121" s="37"/>
      <c r="M121" s="209"/>
      <c r="N121" s="59"/>
      <c r="O121" s="59"/>
      <c r="P121" s="59"/>
      <c r="Q121" s="59"/>
      <c r="R121" s="59"/>
      <c r="S121" s="59"/>
      <c r="T121" s="60"/>
      <c r="AT121" s="16" t="s">
        <v>383</v>
      </c>
      <c r="AU121" s="16" t="s">
        <v>77</v>
      </c>
    </row>
    <row r="122" spans="2:65" s="1" customFormat="1" ht="16.5" customHeight="1" x14ac:dyDescent="0.15">
      <c r="B122" s="33"/>
      <c r="C122" s="174" t="s">
        <v>331</v>
      </c>
      <c r="D122" s="174" t="s">
        <v>288</v>
      </c>
      <c r="E122" s="175" t="s">
        <v>1541</v>
      </c>
      <c r="F122" s="176" t="s">
        <v>1542</v>
      </c>
      <c r="G122" s="177" t="s">
        <v>612</v>
      </c>
      <c r="H122" s="178">
        <v>1</v>
      </c>
      <c r="I122" s="179"/>
      <c r="J122" s="178">
        <f>ROUND(I122*H122,2)</f>
        <v>0</v>
      </c>
      <c r="K122" s="176" t="s">
        <v>1517</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337</v>
      </c>
    </row>
    <row r="123" spans="2:65" s="1" customFormat="1" ht="30" x14ac:dyDescent="0.15">
      <c r="B123" s="33"/>
      <c r="C123" s="34"/>
      <c r="D123" s="187" t="s">
        <v>383</v>
      </c>
      <c r="E123" s="34"/>
      <c r="F123" s="208" t="s">
        <v>1518</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313</v>
      </c>
      <c r="D124" s="174" t="s">
        <v>288</v>
      </c>
      <c r="E124" s="175" t="s">
        <v>1543</v>
      </c>
      <c r="F124" s="176" t="s">
        <v>1544</v>
      </c>
      <c r="G124" s="177" t="s">
        <v>612</v>
      </c>
      <c r="H124" s="178">
        <v>2</v>
      </c>
      <c r="I124" s="179"/>
      <c r="J124" s="178">
        <f>ROUND(I124*H124,2)</f>
        <v>0</v>
      </c>
      <c r="K124" s="176" t="s">
        <v>1517</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340</v>
      </c>
    </row>
    <row r="125" spans="2:65" s="1" customFormat="1" ht="30" x14ac:dyDescent="0.15">
      <c r="B125" s="33"/>
      <c r="C125" s="34"/>
      <c r="D125" s="187" t="s">
        <v>383</v>
      </c>
      <c r="E125" s="34"/>
      <c r="F125" s="208" t="s">
        <v>1518</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1545</v>
      </c>
      <c r="F126" s="176" t="s">
        <v>1546</v>
      </c>
      <c r="G126" s="177" t="s">
        <v>612</v>
      </c>
      <c r="H126" s="178">
        <v>1</v>
      </c>
      <c r="I126" s="179"/>
      <c r="J126" s="178">
        <f>ROUND(I126*H126,2)</f>
        <v>0</v>
      </c>
      <c r="K126" s="176" t="s">
        <v>1517</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343</v>
      </c>
    </row>
    <row r="127" spans="2:65" s="1" customFormat="1" ht="30" x14ac:dyDescent="0.15">
      <c r="B127" s="33"/>
      <c r="C127" s="34"/>
      <c r="D127" s="187" t="s">
        <v>383</v>
      </c>
      <c r="E127" s="34"/>
      <c r="F127" s="208" t="s">
        <v>1518</v>
      </c>
      <c r="G127" s="34"/>
      <c r="H127" s="34"/>
      <c r="I127" s="111"/>
      <c r="J127" s="34"/>
      <c r="K127" s="34"/>
      <c r="L127" s="37"/>
      <c r="M127" s="209"/>
      <c r="N127" s="59"/>
      <c r="O127" s="59"/>
      <c r="P127" s="59"/>
      <c r="Q127" s="59"/>
      <c r="R127" s="59"/>
      <c r="S127" s="59"/>
      <c r="T127" s="60"/>
      <c r="AT127" s="16" t="s">
        <v>383</v>
      </c>
      <c r="AU127" s="16" t="s">
        <v>77</v>
      </c>
    </row>
    <row r="128" spans="2:65" s="1" customFormat="1" ht="16.5" customHeight="1" x14ac:dyDescent="0.15">
      <c r="B128" s="33"/>
      <c r="C128" s="174" t="s">
        <v>316</v>
      </c>
      <c r="D128" s="174" t="s">
        <v>288</v>
      </c>
      <c r="E128" s="175" t="s">
        <v>1547</v>
      </c>
      <c r="F128" s="176" t="s">
        <v>1548</v>
      </c>
      <c r="G128" s="177" t="s">
        <v>612</v>
      </c>
      <c r="H128" s="178">
        <v>1</v>
      </c>
      <c r="I128" s="179"/>
      <c r="J128" s="178">
        <f>ROUND(I128*H128,2)</f>
        <v>0</v>
      </c>
      <c r="K128" s="176" t="s">
        <v>1517</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 customFormat="1" ht="30" x14ac:dyDescent="0.15">
      <c r="B129" s="33"/>
      <c r="C129" s="34"/>
      <c r="D129" s="187" t="s">
        <v>383</v>
      </c>
      <c r="E129" s="34"/>
      <c r="F129" s="208" t="s">
        <v>1518</v>
      </c>
      <c r="G129" s="34"/>
      <c r="H129" s="34"/>
      <c r="I129" s="111"/>
      <c r="J129" s="34"/>
      <c r="K129" s="34"/>
      <c r="L129" s="37"/>
      <c r="M129" s="209"/>
      <c r="N129" s="59"/>
      <c r="O129" s="59"/>
      <c r="P129" s="59"/>
      <c r="Q129" s="59"/>
      <c r="R129" s="59"/>
      <c r="S129" s="59"/>
      <c r="T129" s="60"/>
      <c r="AT129" s="16" t="s">
        <v>383</v>
      </c>
      <c r="AU129" s="16" t="s">
        <v>77</v>
      </c>
    </row>
    <row r="130" spans="2:65" s="1" customFormat="1" ht="16.5" customHeight="1" x14ac:dyDescent="0.15">
      <c r="B130" s="33"/>
      <c r="C130" s="174" t="s">
        <v>344</v>
      </c>
      <c r="D130" s="174" t="s">
        <v>288</v>
      </c>
      <c r="E130" s="175" t="s">
        <v>1549</v>
      </c>
      <c r="F130" s="176" t="s">
        <v>1550</v>
      </c>
      <c r="G130" s="177" t="s">
        <v>612</v>
      </c>
      <c r="H130" s="178">
        <v>1</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30" x14ac:dyDescent="0.15">
      <c r="B131" s="33"/>
      <c r="C131" s="34"/>
      <c r="D131" s="187" t="s">
        <v>383</v>
      </c>
      <c r="E131" s="34"/>
      <c r="F131" s="208" t="s">
        <v>1518</v>
      </c>
      <c r="G131" s="34"/>
      <c r="H131" s="34"/>
      <c r="I131" s="111"/>
      <c r="J131" s="34"/>
      <c r="K131" s="34"/>
      <c r="L131" s="37"/>
      <c r="M131" s="209"/>
      <c r="N131" s="59"/>
      <c r="O131" s="59"/>
      <c r="P131" s="59"/>
      <c r="Q131" s="59"/>
      <c r="R131" s="59"/>
      <c r="S131" s="59"/>
      <c r="T131" s="60"/>
      <c r="AT131" s="16" t="s">
        <v>383</v>
      </c>
      <c r="AU131" s="16" t="s">
        <v>77</v>
      </c>
    </row>
    <row r="132" spans="2:65" s="1" customFormat="1" ht="16.5" customHeight="1" x14ac:dyDescent="0.15">
      <c r="B132" s="33"/>
      <c r="C132" s="174" t="s">
        <v>320</v>
      </c>
      <c r="D132" s="174" t="s">
        <v>288</v>
      </c>
      <c r="E132" s="175" t="s">
        <v>1551</v>
      </c>
      <c r="F132" s="176" t="s">
        <v>1552</v>
      </c>
      <c r="G132" s="177" t="s">
        <v>612</v>
      </c>
      <c r="H132" s="178">
        <v>1</v>
      </c>
      <c r="I132" s="179"/>
      <c r="J132" s="178">
        <f>ROUND(I132*H132,2)</f>
        <v>0</v>
      </c>
      <c r="K132" s="176" t="s">
        <v>1517</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355</v>
      </c>
    </row>
    <row r="133" spans="2:65" s="1" customFormat="1" ht="30" x14ac:dyDescent="0.15">
      <c r="B133" s="33"/>
      <c r="C133" s="34"/>
      <c r="D133" s="187" t="s">
        <v>383</v>
      </c>
      <c r="E133" s="34"/>
      <c r="F133" s="208" t="s">
        <v>1518</v>
      </c>
      <c r="G133" s="34"/>
      <c r="H133" s="34"/>
      <c r="I133" s="111"/>
      <c r="J133" s="34"/>
      <c r="K133" s="34"/>
      <c r="L133" s="37"/>
      <c r="M133" s="209"/>
      <c r="N133" s="59"/>
      <c r="O133" s="59"/>
      <c r="P133" s="59"/>
      <c r="Q133" s="59"/>
      <c r="R133" s="59"/>
      <c r="S133" s="59"/>
      <c r="T133" s="60"/>
      <c r="AT133" s="16" t="s">
        <v>383</v>
      </c>
      <c r="AU133" s="16" t="s">
        <v>77</v>
      </c>
    </row>
    <row r="134" spans="2:65" s="10" customFormat="1" ht="26" customHeight="1" x14ac:dyDescent="0.2">
      <c r="B134" s="160"/>
      <c r="C134" s="161"/>
      <c r="D134" s="162" t="s">
        <v>69</v>
      </c>
      <c r="E134" s="163" t="s">
        <v>1050</v>
      </c>
      <c r="F134" s="163" t="s">
        <v>1051</v>
      </c>
      <c r="G134" s="161"/>
      <c r="H134" s="161"/>
      <c r="I134" s="164"/>
      <c r="J134" s="165">
        <f>BK134</f>
        <v>0</v>
      </c>
      <c r="K134" s="161"/>
      <c r="L134" s="166"/>
      <c r="M134" s="167"/>
      <c r="N134" s="168"/>
      <c r="O134" s="168"/>
      <c r="P134" s="169">
        <f>SUM(P135:P180)</f>
        <v>0</v>
      </c>
      <c r="Q134" s="168"/>
      <c r="R134" s="169">
        <f>SUM(R135:R180)</f>
        <v>0</v>
      </c>
      <c r="S134" s="168"/>
      <c r="T134" s="170">
        <f>SUM(T135:T180)</f>
        <v>0</v>
      </c>
      <c r="AR134" s="171" t="s">
        <v>77</v>
      </c>
      <c r="AT134" s="172" t="s">
        <v>69</v>
      </c>
      <c r="AU134" s="172" t="s">
        <v>70</v>
      </c>
      <c r="AY134" s="171" t="s">
        <v>287</v>
      </c>
      <c r="BK134" s="173">
        <f>SUM(BK135:BK180)</f>
        <v>0</v>
      </c>
    </row>
    <row r="135" spans="2:65" s="1" customFormat="1" ht="16.5" customHeight="1" x14ac:dyDescent="0.15">
      <c r="B135" s="33"/>
      <c r="C135" s="174" t="s">
        <v>352</v>
      </c>
      <c r="D135" s="174" t="s">
        <v>288</v>
      </c>
      <c r="E135" s="175" t="s">
        <v>1553</v>
      </c>
      <c r="F135" s="176" t="s">
        <v>1554</v>
      </c>
      <c r="G135" s="177" t="s">
        <v>612</v>
      </c>
      <c r="H135" s="178">
        <v>1</v>
      </c>
      <c r="I135" s="179"/>
      <c r="J135" s="178">
        <f>ROUND(I135*H135,2)</f>
        <v>0</v>
      </c>
      <c r="K135" s="176" t="s">
        <v>1517</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367</v>
      </c>
    </row>
    <row r="136" spans="2:65" s="1" customFormat="1" ht="110" x14ac:dyDescent="0.15">
      <c r="B136" s="33"/>
      <c r="C136" s="34"/>
      <c r="D136" s="187" t="s">
        <v>383</v>
      </c>
      <c r="E136" s="34"/>
      <c r="F136" s="208" t="s">
        <v>1555</v>
      </c>
      <c r="G136" s="34"/>
      <c r="H136" s="34"/>
      <c r="I136" s="111"/>
      <c r="J136" s="34"/>
      <c r="K136" s="34"/>
      <c r="L136" s="37"/>
      <c r="M136" s="209"/>
      <c r="N136" s="59"/>
      <c r="O136" s="59"/>
      <c r="P136" s="59"/>
      <c r="Q136" s="59"/>
      <c r="R136" s="59"/>
      <c r="S136" s="59"/>
      <c r="T136" s="60"/>
      <c r="AT136" s="16" t="s">
        <v>383</v>
      </c>
      <c r="AU136" s="16" t="s">
        <v>77</v>
      </c>
    </row>
    <row r="137" spans="2:65" s="1" customFormat="1" ht="16.5" customHeight="1" x14ac:dyDescent="0.15">
      <c r="B137" s="33"/>
      <c r="C137" s="174" t="s">
        <v>323</v>
      </c>
      <c r="D137" s="174" t="s">
        <v>288</v>
      </c>
      <c r="E137" s="175" t="s">
        <v>1556</v>
      </c>
      <c r="F137" s="176" t="s">
        <v>1557</v>
      </c>
      <c r="G137" s="177" t="s">
        <v>612</v>
      </c>
      <c r="H137" s="178">
        <v>1</v>
      </c>
      <c r="I137" s="179"/>
      <c r="J137" s="178">
        <f>ROUND(I137*H137,2)</f>
        <v>0</v>
      </c>
      <c r="K137" s="176" t="s">
        <v>1517</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371</v>
      </c>
    </row>
    <row r="138" spans="2:65" s="1" customFormat="1" ht="110" x14ac:dyDescent="0.15">
      <c r="B138" s="33"/>
      <c r="C138" s="34"/>
      <c r="D138" s="187" t="s">
        <v>383</v>
      </c>
      <c r="E138" s="34"/>
      <c r="F138" s="208" t="s">
        <v>1558</v>
      </c>
      <c r="G138" s="34"/>
      <c r="H138" s="34"/>
      <c r="I138" s="111"/>
      <c r="J138" s="34"/>
      <c r="K138" s="34"/>
      <c r="L138" s="37"/>
      <c r="M138" s="209"/>
      <c r="N138" s="59"/>
      <c r="O138" s="59"/>
      <c r="P138" s="59"/>
      <c r="Q138" s="59"/>
      <c r="R138" s="59"/>
      <c r="S138" s="59"/>
      <c r="T138" s="60"/>
      <c r="AT138" s="16" t="s">
        <v>383</v>
      </c>
      <c r="AU138" s="16" t="s">
        <v>77</v>
      </c>
    </row>
    <row r="139" spans="2:65" s="1" customFormat="1" ht="16.5" customHeight="1" x14ac:dyDescent="0.15">
      <c r="B139" s="33"/>
      <c r="C139" s="174" t="s">
        <v>7</v>
      </c>
      <c r="D139" s="174" t="s">
        <v>288</v>
      </c>
      <c r="E139" s="175" t="s">
        <v>1559</v>
      </c>
      <c r="F139" s="176" t="s">
        <v>1560</v>
      </c>
      <c r="G139" s="177" t="s">
        <v>612</v>
      </c>
      <c r="H139" s="178">
        <v>2</v>
      </c>
      <c r="I139" s="179"/>
      <c r="J139" s="178">
        <f>ROUND(I139*H139,2)</f>
        <v>0</v>
      </c>
      <c r="K139" s="176" t="s">
        <v>1517</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377</v>
      </c>
    </row>
    <row r="140" spans="2:65" s="1" customFormat="1" ht="130" x14ac:dyDescent="0.15">
      <c r="B140" s="33"/>
      <c r="C140" s="34"/>
      <c r="D140" s="187" t="s">
        <v>383</v>
      </c>
      <c r="E140" s="34"/>
      <c r="F140" s="208" t="s">
        <v>1561</v>
      </c>
      <c r="G140" s="34"/>
      <c r="H140" s="34"/>
      <c r="I140" s="111"/>
      <c r="J140" s="34"/>
      <c r="K140" s="34"/>
      <c r="L140" s="37"/>
      <c r="M140" s="209"/>
      <c r="N140" s="59"/>
      <c r="O140" s="59"/>
      <c r="P140" s="59"/>
      <c r="Q140" s="59"/>
      <c r="R140" s="59"/>
      <c r="S140" s="59"/>
      <c r="T140" s="60"/>
      <c r="AT140" s="16" t="s">
        <v>383</v>
      </c>
      <c r="AU140" s="16" t="s">
        <v>77</v>
      </c>
    </row>
    <row r="141" spans="2:65" s="1" customFormat="1" ht="16.5" customHeight="1" x14ac:dyDescent="0.15">
      <c r="B141" s="33"/>
      <c r="C141" s="174" t="s">
        <v>327</v>
      </c>
      <c r="D141" s="174" t="s">
        <v>288</v>
      </c>
      <c r="E141" s="175" t="s">
        <v>1562</v>
      </c>
      <c r="F141" s="176" t="s">
        <v>1563</v>
      </c>
      <c r="G141" s="177" t="s">
        <v>612</v>
      </c>
      <c r="H141" s="178">
        <v>2</v>
      </c>
      <c r="I141" s="179"/>
      <c r="J141" s="178">
        <f>ROUND(I141*H141,2)</f>
        <v>0</v>
      </c>
      <c r="K141" s="176" t="s">
        <v>1517</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382</v>
      </c>
    </row>
    <row r="142" spans="2:65" s="1" customFormat="1" ht="130" x14ac:dyDescent="0.15">
      <c r="B142" s="33"/>
      <c r="C142" s="34"/>
      <c r="D142" s="187" t="s">
        <v>383</v>
      </c>
      <c r="E142" s="34"/>
      <c r="F142" s="208" t="s">
        <v>1564</v>
      </c>
      <c r="G142" s="34"/>
      <c r="H142" s="34"/>
      <c r="I142" s="111"/>
      <c r="J142" s="34"/>
      <c r="K142" s="34"/>
      <c r="L142" s="37"/>
      <c r="M142" s="209"/>
      <c r="N142" s="59"/>
      <c r="O142" s="59"/>
      <c r="P142" s="59"/>
      <c r="Q142" s="59"/>
      <c r="R142" s="59"/>
      <c r="S142" s="59"/>
      <c r="T142" s="60"/>
      <c r="AT142" s="16" t="s">
        <v>383</v>
      </c>
      <c r="AU142" s="16" t="s">
        <v>77</v>
      </c>
    </row>
    <row r="143" spans="2:65" s="1" customFormat="1" ht="16.5" customHeight="1" x14ac:dyDescent="0.15">
      <c r="B143" s="33"/>
      <c r="C143" s="174" t="s">
        <v>374</v>
      </c>
      <c r="D143" s="174" t="s">
        <v>288</v>
      </c>
      <c r="E143" s="175" t="s">
        <v>1565</v>
      </c>
      <c r="F143" s="176" t="s">
        <v>1566</v>
      </c>
      <c r="G143" s="177" t="s">
        <v>612</v>
      </c>
      <c r="H143" s="178">
        <v>1</v>
      </c>
      <c r="I143" s="179"/>
      <c r="J143" s="178">
        <f>ROUND(I143*H143,2)</f>
        <v>0</v>
      </c>
      <c r="K143" s="176" t="s">
        <v>1517</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389</v>
      </c>
    </row>
    <row r="144" spans="2:65" s="1" customFormat="1" ht="30" x14ac:dyDescent="0.15">
      <c r="B144" s="33"/>
      <c r="C144" s="34"/>
      <c r="D144" s="187" t="s">
        <v>383</v>
      </c>
      <c r="E144" s="34"/>
      <c r="F144" s="208" t="s">
        <v>1567</v>
      </c>
      <c r="G144" s="34"/>
      <c r="H144" s="34"/>
      <c r="I144" s="111"/>
      <c r="J144" s="34"/>
      <c r="K144" s="34"/>
      <c r="L144" s="37"/>
      <c r="M144" s="209"/>
      <c r="N144" s="59"/>
      <c r="O144" s="59"/>
      <c r="P144" s="59"/>
      <c r="Q144" s="59"/>
      <c r="R144" s="59"/>
      <c r="S144" s="59"/>
      <c r="T144" s="60"/>
      <c r="AT144" s="16" t="s">
        <v>383</v>
      </c>
      <c r="AU144" s="16" t="s">
        <v>77</v>
      </c>
    </row>
    <row r="145" spans="2:65" s="1" customFormat="1" ht="16.5" customHeight="1" x14ac:dyDescent="0.15">
      <c r="B145" s="33"/>
      <c r="C145" s="174" t="s">
        <v>330</v>
      </c>
      <c r="D145" s="174" t="s">
        <v>288</v>
      </c>
      <c r="E145" s="175" t="s">
        <v>1568</v>
      </c>
      <c r="F145" s="176" t="s">
        <v>1569</v>
      </c>
      <c r="G145" s="177" t="s">
        <v>612</v>
      </c>
      <c r="H145" s="178">
        <v>1</v>
      </c>
      <c r="I145" s="179"/>
      <c r="J145" s="178">
        <f>ROUND(I145*H145,2)</f>
        <v>0</v>
      </c>
      <c r="K145" s="176" t="s">
        <v>1517</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397</v>
      </c>
    </row>
    <row r="146" spans="2:65" s="1" customFormat="1" ht="30" x14ac:dyDescent="0.15">
      <c r="B146" s="33"/>
      <c r="C146" s="34"/>
      <c r="D146" s="187" t="s">
        <v>383</v>
      </c>
      <c r="E146" s="34"/>
      <c r="F146" s="208" t="s">
        <v>1567</v>
      </c>
      <c r="G146" s="34"/>
      <c r="H146" s="34"/>
      <c r="I146" s="111"/>
      <c r="J146" s="34"/>
      <c r="K146" s="34"/>
      <c r="L146" s="37"/>
      <c r="M146" s="209"/>
      <c r="N146" s="59"/>
      <c r="O146" s="59"/>
      <c r="P146" s="59"/>
      <c r="Q146" s="59"/>
      <c r="R146" s="59"/>
      <c r="S146" s="59"/>
      <c r="T146" s="60"/>
      <c r="AT146" s="16" t="s">
        <v>383</v>
      </c>
      <c r="AU146" s="16" t="s">
        <v>77</v>
      </c>
    </row>
    <row r="147" spans="2:65" s="1" customFormat="1" ht="16.5" customHeight="1" x14ac:dyDescent="0.15">
      <c r="B147" s="33"/>
      <c r="C147" s="174" t="s">
        <v>385</v>
      </c>
      <c r="D147" s="174" t="s">
        <v>288</v>
      </c>
      <c r="E147" s="175" t="s">
        <v>1570</v>
      </c>
      <c r="F147" s="176" t="s">
        <v>1571</v>
      </c>
      <c r="G147" s="177" t="s">
        <v>612</v>
      </c>
      <c r="H147" s="178">
        <v>1</v>
      </c>
      <c r="I147" s="179"/>
      <c r="J147" s="178">
        <f>ROUND(I147*H147,2)</f>
        <v>0</v>
      </c>
      <c r="K147" s="176" t="s">
        <v>1517</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404</v>
      </c>
    </row>
    <row r="148" spans="2:65" s="1" customFormat="1" ht="30" x14ac:dyDescent="0.15">
      <c r="B148" s="33"/>
      <c r="C148" s="34"/>
      <c r="D148" s="187" t="s">
        <v>383</v>
      </c>
      <c r="E148" s="34"/>
      <c r="F148" s="208" t="s">
        <v>1567</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334</v>
      </c>
      <c r="D149" s="174" t="s">
        <v>288</v>
      </c>
      <c r="E149" s="175" t="s">
        <v>1572</v>
      </c>
      <c r="F149" s="176" t="s">
        <v>1573</v>
      </c>
      <c r="G149" s="177" t="s">
        <v>612</v>
      </c>
      <c r="H149" s="178">
        <v>1</v>
      </c>
      <c r="I149" s="179"/>
      <c r="J149" s="178">
        <f>ROUND(I149*H149,2)</f>
        <v>0</v>
      </c>
      <c r="K149" s="176" t="s">
        <v>1517</v>
      </c>
      <c r="L149" s="37"/>
      <c r="M149" s="180" t="s">
        <v>1</v>
      </c>
      <c r="N149" s="181" t="s">
        <v>41</v>
      </c>
      <c r="O149" s="59"/>
      <c r="P149" s="182">
        <f>O149*H149</f>
        <v>0</v>
      </c>
      <c r="Q149" s="182">
        <v>0</v>
      </c>
      <c r="R149" s="182">
        <f>Q149*H149</f>
        <v>0</v>
      </c>
      <c r="S149" s="182">
        <v>0</v>
      </c>
      <c r="T149" s="183">
        <f>S149*H149</f>
        <v>0</v>
      </c>
      <c r="AR149" s="16" t="s">
        <v>99</v>
      </c>
      <c r="AT149" s="16" t="s">
        <v>288</v>
      </c>
      <c r="AU149" s="16" t="s">
        <v>77</v>
      </c>
      <c r="AY149" s="16" t="s">
        <v>287</v>
      </c>
      <c r="BE149" s="184">
        <f>IF(N149="základní",J149,0)</f>
        <v>0</v>
      </c>
      <c r="BF149" s="184">
        <f>IF(N149="snížená",J149,0)</f>
        <v>0</v>
      </c>
      <c r="BG149" s="184">
        <f>IF(N149="zákl. přenesená",J149,0)</f>
        <v>0</v>
      </c>
      <c r="BH149" s="184">
        <f>IF(N149="sníž. přenesená",J149,0)</f>
        <v>0</v>
      </c>
      <c r="BI149" s="184">
        <f>IF(N149="nulová",J149,0)</f>
        <v>0</v>
      </c>
      <c r="BJ149" s="16" t="s">
        <v>77</v>
      </c>
      <c r="BK149" s="184">
        <f>ROUND(I149*H149,2)</f>
        <v>0</v>
      </c>
      <c r="BL149" s="16" t="s">
        <v>99</v>
      </c>
      <c r="BM149" s="16" t="s">
        <v>408</v>
      </c>
    </row>
    <row r="150" spans="2:65" s="1" customFormat="1" ht="30" x14ac:dyDescent="0.15">
      <c r="B150" s="33"/>
      <c r="C150" s="34"/>
      <c r="D150" s="187" t="s">
        <v>383</v>
      </c>
      <c r="E150" s="34"/>
      <c r="F150" s="208" t="s">
        <v>1567</v>
      </c>
      <c r="G150" s="34"/>
      <c r="H150" s="34"/>
      <c r="I150" s="111"/>
      <c r="J150" s="34"/>
      <c r="K150" s="34"/>
      <c r="L150" s="37"/>
      <c r="M150" s="209"/>
      <c r="N150" s="59"/>
      <c r="O150" s="59"/>
      <c r="P150" s="59"/>
      <c r="Q150" s="59"/>
      <c r="R150" s="59"/>
      <c r="S150" s="59"/>
      <c r="T150" s="60"/>
      <c r="AT150" s="16" t="s">
        <v>383</v>
      </c>
      <c r="AU150" s="16" t="s">
        <v>77</v>
      </c>
    </row>
    <row r="151" spans="2:65" s="1" customFormat="1" ht="16.5" customHeight="1" x14ac:dyDescent="0.15">
      <c r="B151" s="33"/>
      <c r="C151" s="174" t="s">
        <v>401</v>
      </c>
      <c r="D151" s="174" t="s">
        <v>288</v>
      </c>
      <c r="E151" s="175" t="s">
        <v>1574</v>
      </c>
      <c r="F151" s="176" t="s">
        <v>1575</v>
      </c>
      <c r="G151" s="177" t="s">
        <v>612</v>
      </c>
      <c r="H151" s="178">
        <v>1</v>
      </c>
      <c r="I151" s="179"/>
      <c r="J151" s="178">
        <f>ROUND(I151*H151,2)</f>
        <v>0</v>
      </c>
      <c r="K151" s="176" t="s">
        <v>1517</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415</v>
      </c>
    </row>
    <row r="152" spans="2:65" s="1" customFormat="1" ht="30" x14ac:dyDescent="0.15">
      <c r="B152" s="33"/>
      <c r="C152" s="34"/>
      <c r="D152" s="187" t="s">
        <v>383</v>
      </c>
      <c r="E152" s="34"/>
      <c r="F152" s="208" t="s">
        <v>1567</v>
      </c>
      <c r="G152" s="34"/>
      <c r="H152" s="34"/>
      <c r="I152" s="111"/>
      <c r="J152" s="34"/>
      <c r="K152" s="34"/>
      <c r="L152" s="37"/>
      <c r="M152" s="209"/>
      <c r="N152" s="59"/>
      <c r="O152" s="59"/>
      <c r="P152" s="59"/>
      <c r="Q152" s="59"/>
      <c r="R152" s="59"/>
      <c r="S152" s="59"/>
      <c r="T152" s="60"/>
      <c r="AT152" s="16" t="s">
        <v>383</v>
      </c>
      <c r="AU152" s="16" t="s">
        <v>77</v>
      </c>
    </row>
    <row r="153" spans="2:65" s="1" customFormat="1" ht="16.5" customHeight="1" x14ac:dyDescent="0.15">
      <c r="B153" s="33"/>
      <c r="C153" s="174" t="s">
        <v>337</v>
      </c>
      <c r="D153" s="174" t="s">
        <v>288</v>
      </c>
      <c r="E153" s="175" t="s">
        <v>1576</v>
      </c>
      <c r="F153" s="176" t="s">
        <v>1577</v>
      </c>
      <c r="G153" s="177" t="s">
        <v>612</v>
      </c>
      <c r="H153" s="178">
        <v>1</v>
      </c>
      <c r="I153" s="179"/>
      <c r="J153" s="178">
        <f>ROUND(I153*H153,2)</f>
        <v>0</v>
      </c>
      <c r="K153" s="176" t="s">
        <v>1517</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419</v>
      </c>
    </row>
    <row r="154" spans="2:65" s="1" customFormat="1" ht="30" x14ac:dyDescent="0.15">
      <c r="B154" s="33"/>
      <c r="C154" s="34"/>
      <c r="D154" s="187" t="s">
        <v>383</v>
      </c>
      <c r="E154" s="34"/>
      <c r="F154" s="208" t="s">
        <v>1567</v>
      </c>
      <c r="G154" s="34"/>
      <c r="H154" s="34"/>
      <c r="I154" s="111"/>
      <c r="J154" s="34"/>
      <c r="K154" s="34"/>
      <c r="L154" s="37"/>
      <c r="M154" s="209"/>
      <c r="N154" s="59"/>
      <c r="O154" s="59"/>
      <c r="P154" s="59"/>
      <c r="Q154" s="59"/>
      <c r="R154" s="59"/>
      <c r="S154" s="59"/>
      <c r="T154" s="60"/>
      <c r="AT154" s="16" t="s">
        <v>383</v>
      </c>
      <c r="AU154" s="16" t="s">
        <v>77</v>
      </c>
    </row>
    <row r="155" spans="2:65" s="1" customFormat="1" ht="16.5" customHeight="1" x14ac:dyDescent="0.15">
      <c r="B155" s="33"/>
      <c r="C155" s="174" t="s">
        <v>412</v>
      </c>
      <c r="D155" s="174" t="s">
        <v>288</v>
      </c>
      <c r="E155" s="175" t="s">
        <v>1578</v>
      </c>
      <c r="F155" s="176" t="s">
        <v>1579</v>
      </c>
      <c r="G155" s="177" t="s">
        <v>612</v>
      </c>
      <c r="H155" s="178">
        <v>1</v>
      </c>
      <c r="I155" s="179"/>
      <c r="J155" s="178">
        <f>ROUND(I155*H155,2)</f>
        <v>0</v>
      </c>
      <c r="K155" s="176" t="s">
        <v>1517</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424</v>
      </c>
    </row>
    <row r="156" spans="2:65" s="1" customFormat="1" ht="30" x14ac:dyDescent="0.15">
      <c r="B156" s="33"/>
      <c r="C156" s="34"/>
      <c r="D156" s="187" t="s">
        <v>383</v>
      </c>
      <c r="E156" s="34"/>
      <c r="F156" s="208" t="s">
        <v>1567</v>
      </c>
      <c r="G156" s="34"/>
      <c r="H156" s="34"/>
      <c r="I156" s="111"/>
      <c r="J156" s="34"/>
      <c r="K156" s="34"/>
      <c r="L156" s="37"/>
      <c r="M156" s="209"/>
      <c r="N156" s="59"/>
      <c r="O156" s="59"/>
      <c r="P156" s="59"/>
      <c r="Q156" s="59"/>
      <c r="R156" s="59"/>
      <c r="S156" s="59"/>
      <c r="T156" s="60"/>
      <c r="AT156" s="16" t="s">
        <v>383</v>
      </c>
      <c r="AU156" s="16" t="s">
        <v>77</v>
      </c>
    </row>
    <row r="157" spans="2:65" s="1" customFormat="1" ht="16.5" customHeight="1" x14ac:dyDescent="0.15">
      <c r="B157" s="33"/>
      <c r="C157" s="174" t="s">
        <v>340</v>
      </c>
      <c r="D157" s="174" t="s">
        <v>288</v>
      </c>
      <c r="E157" s="175" t="s">
        <v>1580</v>
      </c>
      <c r="F157" s="176" t="s">
        <v>1581</v>
      </c>
      <c r="G157" s="177" t="s">
        <v>612</v>
      </c>
      <c r="H157" s="178">
        <v>1</v>
      </c>
      <c r="I157" s="179"/>
      <c r="J157" s="178">
        <f>ROUND(I157*H157,2)</f>
        <v>0</v>
      </c>
      <c r="K157" s="176" t="s">
        <v>1517</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428</v>
      </c>
    </row>
    <row r="158" spans="2:65" s="1" customFormat="1" ht="30" x14ac:dyDescent="0.15">
      <c r="B158" s="33"/>
      <c r="C158" s="34"/>
      <c r="D158" s="187" t="s">
        <v>383</v>
      </c>
      <c r="E158" s="34"/>
      <c r="F158" s="208" t="s">
        <v>1567</v>
      </c>
      <c r="G158" s="34"/>
      <c r="H158" s="34"/>
      <c r="I158" s="111"/>
      <c r="J158" s="34"/>
      <c r="K158" s="34"/>
      <c r="L158" s="37"/>
      <c r="M158" s="209"/>
      <c r="N158" s="59"/>
      <c r="O158" s="59"/>
      <c r="P158" s="59"/>
      <c r="Q158" s="59"/>
      <c r="R158" s="59"/>
      <c r="S158" s="59"/>
      <c r="T158" s="60"/>
      <c r="AT158" s="16" t="s">
        <v>383</v>
      </c>
      <c r="AU158" s="16" t="s">
        <v>77</v>
      </c>
    </row>
    <row r="159" spans="2:65" s="1" customFormat="1" ht="16.5" customHeight="1" x14ac:dyDescent="0.15">
      <c r="B159" s="33"/>
      <c r="C159" s="174" t="s">
        <v>421</v>
      </c>
      <c r="D159" s="174" t="s">
        <v>288</v>
      </c>
      <c r="E159" s="175" t="s">
        <v>1582</v>
      </c>
      <c r="F159" s="176" t="s">
        <v>1583</v>
      </c>
      <c r="G159" s="177" t="s">
        <v>612</v>
      </c>
      <c r="H159" s="178">
        <v>1</v>
      </c>
      <c r="I159" s="179"/>
      <c r="J159" s="178">
        <f>ROUND(I159*H159,2)</f>
        <v>0</v>
      </c>
      <c r="K159" s="176" t="s">
        <v>1517</v>
      </c>
      <c r="L159" s="37"/>
      <c r="M159" s="180" t="s">
        <v>1</v>
      </c>
      <c r="N159" s="181" t="s">
        <v>41</v>
      </c>
      <c r="O159" s="59"/>
      <c r="P159" s="182">
        <f>O159*H159</f>
        <v>0</v>
      </c>
      <c r="Q159" s="182">
        <v>0</v>
      </c>
      <c r="R159" s="182">
        <f>Q159*H159</f>
        <v>0</v>
      </c>
      <c r="S159" s="182">
        <v>0</v>
      </c>
      <c r="T159" s="183">
        <f>S159*H159</f>
        <v>0</v>
      </c>
      <c r="AR159" s="16" t="s">
        <v>99</v>
      </c>
      <c r="AT159" s="16" t="s">
        <v>288</v>
      </c>
      <c r="AU159" s="16" t="s">
        <v>77</v>
      </c>
      <c r="AY159" s="16" t="s">
        <v>287</v>
      </c>
      <c r="BE159" s="184">
        <f>IF(N159="základní",J159,0)</f>
        <v>0</v>
      </c>
      <c r="BF159" s="184">
        <f>IF(N159="snížená",J159,0)</f>
        <v>0</v>
      </c>
      <c r="BG159" s="184">
        <f>IF(N159="zákl. přenesená",J159,0)</f>
        <v>0</v>
      </c>
      <c r="BH159" s="184">
        <f>IF(N159="sníž. přenesená",J159,0)</f>
        <v>0</v>
      </c>
      <c r="BI159" s="184">
        <f>IF(N159="nulová",J159,0)</f>
        <v>0</v>
      </c>
      <c r="BJ159" s="16" t="s">
        <v>77</v>
      </c>
      <c r="BK159" s="184">
        <f>ROUND(I159*H159,2)</f>
        <v>0</v>
      </c>
      <c r="BL159" s="16" t="s">
        <v>99</v>
      </c>
      <c r="BM159" s="16" t="s">
        <v>434</v>
      </c>
    </row>
    <row r="160" spans="2:65" s="1" customFormat="1" ht="30" x14ac:dyDescent="0.15">
      <c r="B160" s="33"/>
      <c r="C160" s="34"/>
      <c r="D160" s="187" t="s">
        <v>383</v>
      </c>
      <c r="E160" s="34"/>
      <c r="F160" s="208" t="s">
        <v>1567</v>
      </c>
      <c r="G160" s="34"/>
      <c r="H160" s="34"/>
      <c r="I160" s="111"/>
      <c r="J160" s="34"/>
      <c r="K160" s="34"/>
      <c r="L160" s="37"/>
      <c r="M160" s="209"/>
      <c r="N160" s="59"/>
      <c r="O160" s="59"/>
      <c r="P160" s="59"/>
      <c r="Q160" s="59"/>
      <c r="R160" s="59"/>
      <c r="S160" s="59"/>
      <c r="T160" s="60"/>
      <c r="AT160" s="16" t="s">
        <v>383</v>
      </c>
      <c r="AU160" s="16" t="s">
        <v>77</v>
      </c>
    </row>
    <row r="161" spans="2:65" s="1" customFormat="1" ht="16.5" customHeight="1" x14ac:dyDescent="0.15">
      <c r="B161" s="33"/>
      <c r="C161" s="174" t="s">
        <v>343</v>
      </c>
      <c r="D161" s="174" t="s">
        <v>288</v>
      </c>
      <c r="E161" s="175" t="s">
        <v>1584</v>
      </c>
      <c r="F161" s="176" t="s">
        <v>1585</v>
      </c>
      <c r="G161" s="177" t="s">
        <v>612</v>
      </c>
      <c r="H161" s="178">
        <v>7</v>
      </c>
      <c r="I161" s="179"/>
      <c r="J161" s="178">
        <f>ROUND(I161*H161,2)</f>
        <v>0</v>
      </c>
      <c r="K161" s="176" t="s">
        <v>1517</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440</v>
      </c>
    </row>
    <row r="162" spans="2:65" s="1" customFormat="1" ht="30" x14ac:dyDescent="0.15">
      <c r="B162" s="33"/>
      <c r="C162" s="34"/>
      <c r="D162" s="187" t="s">
        <v>383</v>
      </c>
      <c r="E162" s="34"/>
      <c r="F162" s="208" t="s">
        <v>1567</v>
      </c>
      <c r="G162" s="34"/>
      <c r="H162" s="34"/>
      <c r="I162" s="111"/>
      <c r="J162" s="34"/>
      <c r="K162" s="34"/>
      <c r="L162" s="37"/>
      <c r="M162" s="209"/>
      <c r="N162" s="59"/>
      <c r="O162" s="59"/>
      <c r="P162" s="59"/>
      <c r="Q162" s="59"/>
      <c r="R162" s="59"/>
      <c r="S162" s="59"/>
      <c r="T162" s="60"/>
      <c r="AT162" s="16" t="s">
        <v>383</v>
      </c>
      <c r="AU162" s="16" t="s">
        <v>77</v>
      </c>
    </row>
    <row r="163" spans="2:65" s="1" customFormat="1" ht="16.5" customHeight="1" x14ac:dyDescent="0.15">
      <c r="B163" s="33"/>
      <c r="C163" s="174" t="s">
        <v>431</v>
      </c>
      <c r="D163" s="174" t="s">
        <v>288</v>
      </c>
      <c r="E163" s="175" t="s">
        <v>1586</v>
      </c>
      <c r="F163" s="176" t="s">
        <v>1587</v>
      </c>
      <c r="G163" s="177" t="s">
        <v>612</v>
      </c>
      <c r="H163" s="178">
        <v>4</v>
      </c>
      <c r="I163" s="179"/>
      <c r="J163" s="178">
        <f>ROUND(I163*H163,2)</f>
        <v>0</v>
      </c>
      <c r="K163" s="176" t="s">
        <v>1517</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445</v>
      </c>
    </row>
    <row r="164" spans="2:65" s="1" customFormat="1" ht="30" x14ac:dyDescent="0.15">
      <c r="B164" s="33"/>
      <c r="C164" s="34"/>
      <c r="D164" s="187" t="s">
        <v>383</v>
      </c>
      <c r="E164" s="34"/>
      <c r="F164" s="208" t="s">
        <v>1567</v>
      </c>
      <c r="G164" s="34"/>
      <c r="H164" s="34"/>
      <c r="I164" s="111"/>
      <c r="J164" s="34"/>
      <c r="K164" s="34"/>
      <c r="L164" s="37"/>
      <c r="M164" s="209"/>
      <c r="N164" s="59"/>
      <c r="O164" s="59"/>
      <c r="P164" s="59"/>
      <c r="Q164" s="59"/>
      <c r="R164" s="59"/>
      <c r="S164" s="59"/>
      <c r="T164" s="60"/>
      <c r="AT164" s="16" t="s">
        <v>383</v>
      </c>
      <c r="AU164" s="16" t="s">
        <v>77</v>
      </c>
    </row>
    <row r="165" spans="2:65" s="1" customFormat="1" ht="16.5" customHeight="1" x14ac:dyDescent="0.15">
      <c r="B165" s="33"/>
      <c r="C165" s="174" t="s">
        <v>347</v>
      </c>
      <c r="D165" s="174" t="s">
        <v>288</v>
      </c>
      <c r="E165" s="175" t="s">
        <v>1588</v>
      </c>
      <c r="F165" s="176" t="s">
        <v>1589</v>
      </c>
      <c r="G165" s="177" t="s">
        <v>1058</v>
      </c>
      <c r="H165" s="178">
        <v>250</v>
      </c>
      <c r="I165" s="179"/>
      <c r="J165" s="178">
        <f>ROUND(I165*H165,2)</f>
        <v>0</v>
      </c>
      <c r="K165" s="176" t="s">
        <v>1517</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449</v>
      </c>
    </row>
    <row r="166" spans="2:65" s="1" customFormat="1" ht="30" x14ac:dyDescent="0.15">
      <c r="B166" s="33"/>
      <c r="C166" s="34"/>
      <c r="D166" s="187" t="s">
        <v>383</v>
      </c>
      <c r="E166" s="34"/>
      <c r="F166" s="208" t="s">
        <v>1567</v>
      </c>
      <c r="G166" s="34"/>
      <c r="H166" s="34"/>
      <c r="I166" s="111"/>
      <c r="J166" s="34"/>
      <c r="K166" s="34"/>
      <c r="L166" s="37"/>
      <c r="M166" s="209"/>
      <c r="N166" s="59"/>
      <c r="O166" s="59"/>
      <c r="P166" s="59"/>
      <c r="Q166" s="59"/>
      <c r="R166" s="59"/>
      <c r="S166" s="59"/>
      <c r="T166" s="60"/>
      <c r="AT166" s="16" t="s">
        <v>383</v>
      </c>
      <c r="AU166" s="16" t="s">
        <v>77</v>
      </c>
    </row>
    <row r="167" spans="2:65" s="1" customFormat="1" ht="22.5" customHeight="1" x14ac:dyDescent="0.15">
      <c r="B167" s="33"/>
      <c r="C167" s="174" t="s">
        <v>442</v>
      </c>
      <c r="D167" s="174" t="s">
        <v>288</v>
      </c>
      <c r="E167" s="175" t="s">
        <v>1590</v>
      </c>
      <c r="F167" s="176" t="s">
        <v>1591</v>
      </c>
      <c r="G167" s="177" t="s">
        <v>1058</v>
      </c>
      <c r="H167" s="178">
        <v>250</v>
      </c>
      <c r="I167" s="179"/>
      <c r="J167" s="178">
        <f>ROUND(I167*H167,2)</f>
        <v>0</v>
      </c>
      <c r="K167" s="176" t="s">
        <v>1517</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455</v>
      </c>
    </row>
    <row r="168" spans="2:65" s="1" customFormat="1" ht="30" x14ac:dyDescent="0.15">
      <c r="B168" s="33"/>
      <c r="C168" s="34"/>
      <c r="D168" s="187" t="s">
        <v>383</v>
      </c>
      <c r="E168" s="34"/>
      <c r="F168" s="208" t="s">
        <v>1567</v>
      </c>
      <c r="G168" s="34"/>
      <c r="H168" s="34"/>
      <c r="I168" s="111"/>
      <c r="J168" s="34"/>
      <c r="K168" s="34"/>
      <c r="L168" s="37"/>
      <c r="M168" s="209"/>
      <c r="N168" s="59"/>
      <c r="O168" s="59"/>
      <c r="P168" s="59"/>
      <c r="Q168" s="59"/>
      <c r="R168" s="59"/>
      <c r="S168" s="59"/>
      <c r="T168" s="60"/>
      <c r="AT168" s="16" t="s">
        <v>383</v>
      </c>
      <c r="AU168" s="16" t="s">
        <v>77</v>
      </c>
    </row>
    <row r="169" spans="2:65" s="1" customFormat="1" ht="16.5" customHeight="1" x14ac:dyDescent="0.15">
      <c r="B169" s="33"/>
      <c r="C169" s="174" t="s">
        <v>350</v>
      </c>
      <c r="D169" s="174" t="s">
        <v>288</v>
      </c>
      <c r="E169" s="175" t="s">
        <v>1592</v>
      </c>
      <c r="F169" s="176" t="s">
        <v>1593</v>
      </c>
      <c r="G169" s="177" t="s">
        <v>1058</v>
      </c>
      <c r="H169" s="178">
        <v>500</v>
      </c>
      <c r="I169" s="179"/>
      <c r="J169" s="178">
        <f>ROUND(I169*H169,2)</f>
        <v>0</v>
      </c>
      <c r="K169" s="176" t="s">
        <v>1517</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473</v>
      </c>
    </row>
    <row r="170" spans="2:65" s="1" customFormat="1" ht="30" x14ac:dyDescent="0.15">
      <c r="B170" s="33"/>
      <c r="C170" s="34"/>
      <c r="D170" s="187" t="s">
        <v>383</v>
      </c>
      <c r="E170" s="34"/>
      <c r="F170" s="208" t="s">
        <v>1567</v>
      </c>
      <c r="G170" s="34"/>
      <c r="H170" s="34"/>
      <c r="I170" s="111"/>
      <c r="J170" s="34"/>
      <c r="K170" s="34"/>
      <c r="L170" s="37"/>
      <c r="M170" s="209"/>
      <c r="N170" s="59"/>
      <c r="O170" s="59"/>
      <c r="P170" s="59"/>
      <c r="Q170" s="59"/>
      <c r="R170" s="59"/>
      <c r="S170" s="59"/>
      <c r="T170" s="60"/>
      <c r="AT170" s="16" t="s">
        <v>383</v>
      </c>
      <c r="AU170" s="16" t="s">
        <v>77</v>
      </c>
    </row>
    <row r="171" spans="2:65" s="1" customFormat="1" ht="22.5" customHeight="1" x14ac:dyDescent="0.15">
      <c r="B171" s="33"/>
      <c r="C171" s="174" t="s">
        <v>452</v>
      </c>
      <c r="D171" s="174" t="s">
        <v>288</v>
      </c>
      <c r="E171" s="175" t="s">
        <v>1594</v>
      </c>
      <c r="F171" s="176" t="s">
        <v>1595</v>
      </c>
      <c r="G171" s="177" t="s">
        <v>1058</v>
      </c>
      <c r="H171" s="178">
        <v>500</v>
      </c>
      <c r="I171" s="179"/>
      <c r="J171" s="178">
        <f>ROUND(I171*H171,2)</f>
        <v>0</v>
      </c>
      <c r="K171" s="176" t="s">
        <v>1517</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478</v>
      </c>
    </row>
    <row r="172" spans="2:65" s="1" customFormat="1" ht="30" x14ac:dyDescent="0.15">
      <c r="B172" s="33"/>
      <c r="C172" s="34"/>
      <c r="D172" s="187" t="s">
        <v>383</v>
      </c>
      <c r="E172" s="34"/>
      <c r="F172" s="208" t="s">
        <v>1567</v>
      </c>
      <c r="G172" s="34"/>
      <c r="H172" s="34"/>
      <c r="I172" s="111"/>
      <c r="J172" s="34"/>
      <c r="K172" s="34"/>
      <c r="L172" s="37"/>
      <c r="M172" s="209"/>
      <c r="N172" s="59"/>
      <c r="O172" s="59"/>
      <c r="P172" s="59"/>
      <c r="Q172" s="59"/>
      <c r="R172" s="59"/>
      <c r="S172" s="59"/>
      <c r="T172" s="60"/>
      <c r="AT172" s="16" t="s">
        <v>383</v>
      </c>
      <c r="AU172" s="16" t="s">
        <v>77</v>
      </c>
    </row>
    <row r="173" spans="2:65" s="1" customFormat="1" ht="22.5" customHeight="1" x14ac:dyDescent="0.15">
      <c r="B173" s="33"/>
      <c r="C173" s="174" t="s">
        <v>355</v>
      </c>
      <c r="D173" s="174" t="s">
        <v>288</v>
      </c>
      <c r="E173" s="175" t="s">
        <v>1596</v>
      </c>
      <c r="F173" s="176" t="s">
        <v>1597</v>
      </c>
      <c r="G173" s="177" t="s">
        <v>1058</v>
      </c>
      <c r="H173" s="178">
        <v>500</v>
      </c>
      <c r="I173" s="179"/>
      <c r="J173" s="178">
        <f>ROUND(I173*H173,2)</f>
        <v>0</v>
      </c>
      <c r="K173" s="176" t="s">
        <v>1517</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484</v>
      </c>
    </row>
    <row r="174" spans="2:65" s="1" customFormat="1" ht="30" x14ac:dyDescent="0.15">
      <c r="B174" s="33"/>
      <c r="C174" s="34"/>
      <c r="D174" s="187" t="s">
        <v>383</v>
      </c>
      <c r="E174" s="34"/>
      <c r="F174" s="208" t="s">
        <v>1567</v>
      </c>
      <c r="G174" s="34"/>
      <c r="H174" s="34"/>
      <c r="I174" s="111"/>
      <c r="J174" s="34"/>
      <c r="K174" s="34"/>
      <c r="L174" s="37"/>
      <c r="M174" s="209"/>
      <c r="N174" s="59"/>
      <c r="O174" s="59"/>
      <c r="P174" s="59"/>
      <c r="Q174" s="59"/>
      <c r="R174" s="59"/>
      <c r="S174" s="59"/>
      <c r="T174" s="60"/>
      <c r="AT174" s="16" t="s">
        <v>383</v>
      </c>
      <c r="AU174" s="16" t="s">
        <v>77</v>
      </c>
    </row>
    <row r="175" spans="2:65" s="1" customFormat="1" ht="16.5" customHeight="1" x14ac:dyDescent="0.15">
      <c r="B175" s="33"/>
      <c r="C175" s="174" t="s">
        <v>475</v>
      </c>
      <c r="D175" s="174" t="s">
        <v>288</v>
      </c>
      <c r="E175" s="175" t="s">
        <v>1598</v>
      </c>
      <c r="F175" s="176" t="s">
        <v>1599</v>
      </c>
      <c r="G175" s="177" t="s">
        <v>612</v>
      </c>
      <c r="H175" s="178">
        <v>2</v>
      </c>
      <c r="I175" s="179"/>
      <c r="J175" s="178">
        <f>ROUND(I175*H175,2)</f>
        <v>0</v>
      </c>
      <c r="K175" s="176" t="s">
        <v>1517</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491</v>
      </c>
    </row>
    <row r="176" spans="2:65" s="1" customFormat="1" ht="30" x14ac:dyDescent="0.15">
      <c r="B176" s="33"/>
      <c r="C176" s="34"/>
      <c r="D176" s="187" t="s">
        <v>383</v>
      </c>
      <c r="E176" s="34"/>
      <c r="F176" s="208" t="s">
        <v>1567</v>
      </c>
      <c r="G176" s="34"/>
      <c r="H176" s="34"/>
      <c r="I176" s="111"/>
      <c r="J176" s="34"/>
      <c r="K176" s="34"/>
      <c r="L176" s="37"/>
      <c r="M176" s="209"/>
      <c r="N176" s="59"/>
      <c r="O176" s="59"/>
      <c r="P176" s="59"/>
      <c r="Q176" s="59"/>
      <c r="R176" s="59"/>
      <c r="S176" s="59"/>
      <c r="T176" s="60"/>
      <c r="AT176" s="16" t="s">
        <v>383</v>
      </c>
      <c r="AU176" s="16" t="s">
        <v>77</v>
      </c>
    </row>
    <row r="177" spans="2:65" s="1" customFormat="1" ht="22.5" customHeight="1" x14ac:dyDescent="0.15">
      <c r="B177" s="33"/>
      <c r="C177" s="174" t="s">
        <v>363</v>
      </c>
      <c r="D177" s="174" t="s">
        <v>288</v>
      </c>
      <c r="E177" s="175" t="s">
        <v>1600</v>
      </c>
      <c r="F177" s="176" t="s">
        <v>1601</v>
      </c>
      <c r="G177" s="177" t="s">
        <v>1058</v>
      </c>
      <c r="H177" s="178">
        <v>2000</v>
      </c>
      <c r="I177" s="179"/>
      <c r="J177" s="178">
        <f>ROUND(I177*H177,2)</f>
        <v>0</v>
      </c>
      <c r="K177" s="176" t="s">
        <v>1517</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496</v>
      </c>
    </row>
    <row r="178" spans="2:65" s="1" customFormat="1" ht="30" x14ac:dyDescent="0.15">
      <c r="B178" s="33"/>
      <c r="C178" s="34"/>
      <c r="D178" s="187" t="s">
        <v>383</v>
      </c>
      <c r="E178" s="34"/>
      <c r="F178" s="208" t="s">
        <v>1567</v>
      </c>
      <c r="G178" s="34"/>
      <c r="H178" s="34"/>
      <c r="I178" s="111"/>
      <c r="J178" s="34"/>
      <c r="K178" s="34"/>
      <c r="L178" s="37"/>
      <c r="M178" s="209"/>
      <c r="N178" s="59"/>
      <c r="O178" s="59"/>
      <c r="P178" s="59"/>
      <c r="Q178" s="59"/>
      <c r="R178" s="59"/>
      <c r="S178" s="59"/>
      <c r="T178" s="60"/>
      <c r="AT178" s="16" t="s">
        <v>383</v>
      </c>
      <c r="AU178" s="16" t="s">
        <v>77</v>
      </c>
    </row>
    <row r="179" spans="2:65" s="1" customFormat="1" ht="16.5" customHeight="1" x14ac:dyDescent="0.15">
      <c r="B179" s="33"/>
      <c r="C179" s="174" t="s">
        <v>487</v>
      </c>
      <c r="D179" s="174" t="s">
        <v>288</v>
      </c>
      <c r="E179" s="175" t="s">
        <v>1602</v>
      </c>
      <c r="F179" s="176" t="s">
        <v>1603</v>
      </c>
      <c r="G179" s="177" t="s">
        <v>612</v>
      </c>
      <c r="H179" s="178">
        <v>1</v>
      </c>
      <c r="I179" s="179"/>
      <c r="J179" s="178">
        <f>ROUND(I179*H179,2)</f>
        <v>0</v>
      </c>
      <c r="K179" s="176" t="s">
        <v>1517</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500</v>
      </c>
    </row>
    <row r="180" spans="2:65" s="1" customFormat="1" ht="30" x14ac:dyDescent="0.15">
      <c r="B180" s="33"/>
      <c r="C180" s="34"/>
      <c r="D180" s="187" t="s">
        <v>383</v>
      </c>
      <c r="E180" s="34"/>
      <c r="F180" s="208" t="s">
        <v>1567</v>
      </c>
      <c r="G180" s="34"/>
      <c r="H180" s="34"/>
      <c r="I180" s="111"/>
      <c r="J180" s="34"/>
      <c r="K180" s="34"/>
      <c r="L180" s="37"/>
      <c r="M180" s="209"/>
      <c r="N180" s="59"/>
      <c r="O180" s="59"/>
      <c r="P180" s="59"/>
      <c r="Q180" s="59"/>
      <c r="R180" s="59"/>
      <c r="S180" s="59"/>
      <c r="T180" s="60"/>
      <c r="AT180" s="16" t="s">
        <v>383</v>
      </c>
      <c r="AU180" s="16" t="s">
        <v>77</v>
      </c>
    </row>
    <row r="181" spans="2:65" s="10" customFormat="1" ht="26" customHeight="1" x14ac:dyDescent="0.2">
      <c r="B181" s="160"/>
      <c r="C181" s="161"/>
      <c r="D181" s="162" t="s">
        <v>69</v>
      </c>
      <c r="E181" s="163" t="s">
        <v>1604</v>
      </c>
      <c r="F181" s="163" t="s">
        <v>1605</v>
      </c>
      <c r="G181" s="161"/>
      <c r="H181" s="161"/>
      <c r="I181" s="164"/>
      <c r="J181" s="165">
        <f>BK181</f>
        <v>0</v>
      </c>
      <c r="K181" s="161"/>
      <c r="L181" s="166"/>
      <c r="M181" s="167"/>
      <c r="N181" s="168"/>
      <c r="O181" s="168"/>
      <c r="P181" s="169">
        <f>SUM(P182:P189)</f>
        <v>0</v>
      </c>
      <c r="Q181" s="168"/>
      <c r="R181" s="169">
        <f>SUM(R182:R189)</f>
        <v>0</v>
      </c>
      <c r="S181" s="168"/>
      <c r="T181" s="170">
        <f>SUM(T182:T189)</f>
        <v>0</v>
      </c>
      <c r="AR181" s="171" t="s">
        <v>77</v>
      </c>
      <c r="AT181" s="172" t="s">
        <v>69</v>
      </c>
      <c r="AU181" s="172" t="s">
        <v>70</v>
      </c>
      <c r="AY181" s="171" t="s">
        <v>287</v>
      </c>
      <c r="BK181" s="173">
        <f>SUM(BK182:BK189)</f>
        <v>0</v>
      </c>
    </row>
    <row r="182" spans="2:65" s="1" customFormat="1" ht="16.5" customHeight="1" x14ac:dyDescent="0.15">
      <c r="B182" s="33"/>
      <c r="C182" s="174" t="s">
        <v>367</v>
      </c>
      <c r="D182" s="174" t="s">
        <v>288</v>
      </c>
      <c r="E182" s="175" t="s">
        <v>1606</v>
      </c>
      <c r="F182" s="176" t="s">
        <v>1607</v>
      </c>
      <c r="G182" s="177" t="s">
        <v>612</v>
      </c>
      <c r="H182" s="178">
        <v>1</v>
      </c>
      <c r="I182" s="179"/>
      <c r="J182" s="178">
        <f>ROUND(I182*H182,2)</f>
        <v>0</v>
      </c>
      <c r="K182" s="176" t="s">
        <v>1517</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509</v>
      </c>
    </row>
    <row r="183" spans="2:65" s="1" customFormat="1" ht="30" x14ac:dyDescent="0.15">
      <c r="B183" s="33"/>
      <c r="C183" s="34"/>
      <c r="D183" s="187" t="s">
        <v>383</v>
      </c>
      <c r="E183" s="34"/>
      <c r="F183" s="208" t="s">
        <v>1518</v>
      </c>
      <c r="G183" s="34"/>
      <c r="H183" s="34"/>
      <c r="I183" s="111"/>
      <c r="J183" s="34"/>
      <c r="K183" s="34"/>
      <c r="L183" s="37"/>
      <c r="M183" s="209"/>
      <c r="N183" s="59"/>
      <c r="O183" s="59"/>
      <c r="P183" s="59"/>
      <c r="Q183" s="59"/>
      <c r="R183" s="59"/>
      <c r="S183" s="59"/>
      <c r="T183" s="60"/>
      <c r="AT183" s="16" t="s">
        <v>383</v>
      </c>
      <c r="AU183" s="16" t="s">
        <v>77</v>
      </c>
    </row>
    <row r="184" spans="2:65" s="1" customFormat="1" ht="16.5" customHeight="1" x14ac:dyDescent="0.15">
      <c r="B184" s="33"/>
      <c r="C184" s="174" t="s">
        <v>497</v>
      </c>
      <c r="D184" s="174" t="s">
        <v>288</v>
      </c>
      <c r="E184" s="175" t="s">
        <v>1608</v>
      </c>
      <c r="F184" s="176" t="s">
        <v>1609</v>
      </c>
      <c r="G184" s="177" t="s">
        <v>612</v>
      </c>
      <c r="H184" s="178">
        <v>1</v>
      </c>
      <c r="I184" s="179"/>
      <c r="J184" s="178">
        <f>ROUND(I184*H184,2)</f>
        <v>0</v>
      </c>
      <c r="K184" s="176" t="s">
        <v>1517</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513</v>
      </c>
    </row>
    <row r="185" spans="2:65" s="1" customFormat="1" ht="30" x14ac:dyDescent="0.15">
      <c r="B185" s="33"/>
      <c r="C185" s="34"/>
      <c r="D185" s="187" t="s">
        <v>383</v>
      </c>
      <c r="E185" s="34"/>
      <c r="F185" s="208" t="s">
        <v>1518</v>
      </c>
      <c r="G185" s="34"/>
      <c r="H185" s="34"/>
      <c r="I185" s="111"/>
      <c r="J185" s="34"/>
      <c r="K185" s="34"/>
      <c r="L185" s="37"/>
      <c r="M185" s="209"/>
      <c r="N185" s="59"/>
      <c r="O185" s="59"/>
      <c r="P185" s="59"/>
      <c r="Q185" s="59"/>
      <c r="R185" s="59"/>
      <c r="S185" s="59"/>
      <c r="T185" s="60"/>
      <c r="AT185" s="16" t="s">
        <v>383</v>
      </c>
      <c r="AU185" s="16" t="s">
        <v>77</v>
      </c>
    </row>
    <row r="186" spans="2:65" s="1" customFormat="1" ht="16.5" customHeight="1" x14ac:dyDescent="0.15">
      <c r="B186" s="33"/>
      <c r="C186" s="174" t="s">
        <v>371</v>
      </c>
      <c r="D186" s="174" t="s">
        <v>288</v>
      </c>
      <c r="E186" s="175" t="s">
        <v>1610</v>
      </c>
      <c r="F186" s="176" t="s">
        <v>1611</v>
      </c>
      <c r="G186" s="177" t="s">
        <v>612</v>
      </c>
      <c r="H186" s="178">
        <v>1</v>
      </c>
      <c r="I186" s="179"/>
      <c r="J186" s="178">
        <f>ROUND(I186*H186,2)</f>
        <v>0</v>
      </c>
      <c r="K186" s="176" t="s">
        <v>1517</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517</v>
      </c>
    </row>
    <row r="187" spans="2:65" s="1" customFormat="1" ht="30" x14ac:dyDescent="0.15">
      <c r="B187" s="33"/>
      <c r="C187" s="34"/>
      <c r="D187" s="187" t="s">
        <v>383</v>
      </c>
      <c r="E187" s="34"/>
      <c r="F187" s="208" t="s">
        <v>1518</v>
      </c>
      <c r="G187" s="34"/>
      <c r="H187" s="34"/>
      <c r="I187" s="111"/>
      <c r="J187" s="34"/>
      <c r="K187" s="34"/>
      <c r="L187" s="37"/>
      <c r="M187" s="209"/>
      <c r="N187" s="59"/>
      <c r="O187" s="59"/>
      <c r="P187" s="59"/>
      <c r="Q187" s="59"/>
      <c r="R187" s="59"/>
      <c r="S187" s="59"/>
      <c r="T187" s="60"/>
      <c r="AT187" s="16" t="s">
        <v>383</v>
      </c>
      <c r="AU187" s="16" t="s">
        <v>77</v>
      </c>
    </row>
    <row r="188" spans="2:65" s="1" customFormat="1" ht="16.5" customHeight="1" x14ac:dyDescent="0.15">
      <c r="B188" s="33"/>
      <c r="C188" s="174" t="s">
        <v>506</v>
      </c>
      <c r="D188" s="174" t="s">
        <v>288</v>
      </c>
      <c r="E188" s="175" t="s">
        <v>1612</v>
      </c>
      <c r="F188" s="176" t="s">
        <v>1613</v>
      </c>
      <c r="G188" s="177" t="s">
        <v>612</v>
      </c>
      <c r="H188" s="178">
        <v>1</v>
      </c>
      <c r="I188" s="179"/>
      <c r="J188" s="178">
        <f>ROUND(I188*H188,2)</f>
        <v>0</v>
      </c>
      <c r="K188" s="176" t="s">
        <v>1517</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521</v>
      </c>
    </row>
    <row r="189" spans="2:65" s="1" customFormat="1" ht="30" x14ac:dyDescent="0.15">
      <c r="B189" s="33"/>
      <c r="C189" s="34"/>
      <c r="D189" s="187" t="s">
        <v>383</v>
      </c>
      <c r="E189" s="34"/>
      <c r="F189" s="208" t="s">
        <v>1518</v>
      </c>
      <c r="G189" s="34"/>
      <c r="H189" s="34"/>
      <c r="I189" s="111"/>
      <c r="J189" s="34"/>
      <c r="K189" s="34"/>
      <c r="L189" s="37"/>
      <c r="M189" s="209"/>
      <c r="N189" s="59"/>
      <c r="O189" s="59"/>
      <c r="P189" s="59"/>
      <c r="Q189" s="59"/>
      <c r="R189" s="59"/>
      <c r="S189" s="59"/>
      <c r="T189" s="60"/>
      <c r="AT189" s="16" t="s">
        <v>383</v>
      </c>
      <c r="AU189" s="16" t="s">
        <v>77</v>
      </c>
    </row>
    <row r="190" spans="2:65" s="10" customFormat="1" ht="26" customHeight="1" x14ac:dyDescent="0.2">
      <c r="B190" s="160"/>
      <c r="C190" s="161"/>
      <c r="D190" s="162" t="s">
        <v>69</v>
      </c>
      <c r="E190" s="163" t="s">
        <v>1614</v>
      </c>
      <c r="F190" s="163" t="s">
        <v>1615</v>
      </c>
      <c r="G190" s="161"/>
      <c r="H190" s="161"/>
      <c r="I190" s="164"/>
      <c r="J190" s="165">
        <f>BK190</f>
        <v>0</v>
      </c>
      <c r="K190" s="161"/>
      <c r="L190" s="166"/>
      <c r="M190" s="167"/>
      <c r="N190" s="168"/>
      <c r="O190" s="168"/>
      <c r="P190" s="169">
        <f>SUM(P191:P204)</f>
        <v>0</v>
      </c>
      <c r="Q190" s="168"/>
      <c r="R190" s="169">
        <f>SUM(R191:R204)</f>
        <v>0</v>
      </c>
      <c r="S190" s="168"/>
      <c r="T190" s="170">
        <f>SUM(T191:T204)</f>
        <v>0</v>
      </c>
      <c r="AR190" s="171" t="s">
        <v>77</v>
      </c>
      <c r="AT190" s="172" t="s">
        <v>69</v>
      </c>
      <c r="AU190" s="172" t="s">
        <v>70</v>
      </c>
      <c r="AY190" s="171" t="s">
        <v>287</v>
      </c>
      <c r="BK190" s="173">
        <f>SUM(BK191:BK204)</f>
        <v>0</v>
      </c>
    </row>
    <row r="191" spans="2:65" s="1" customFormat="1" ht="16.5" customHeight="1" x14ac:dyDescent="0.15">
      <c r="B191" s="33"/>
      <c r="C191" s="174" t="s">
        <v>377</v>
      </c>
      <c r="D191" s="174" t="s">
        <v>288</v>
      </c>
      <c r="E191" s="175" t="s">
        <v>1616</v>
      </c>
      <c r="F191" s="176" t="s">
        <v>1617</v>
      </c>
      <c r="G191" s="177" t="s">
        <v>612</v>
      </c>
      <c r="H191" s="178">
        <v>1</v>
      </c>
      <c r="I191" s="179"/>
      <c r="J191" s="178">
        <f>ROUND(I191*H191,2)</f>
        <v>0</v>
      </c>
      <c r="K191" s="176" t="s">
        <v>1517</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530</v>
      </c>
    </row>
    <row r="192" spans="2:65" s="1" customFormat="1" ht="30" x14ac:dyDescent="0.15">
      <c r="B192" s="33"/>
      <c r="C192" s="34"/>
      <c r="D192" s="187" t="s">
        <v>383</v>
      </c>
      <c r="E192" s="34"/>
      <c r="F192" s="208" t="s">
        <v>1518</v>
      </c>
      <c r="G192" s="34"/>
      <c r="H192" s="34"/>
      <c r="I192" s="111"/>
      <c r="J192" s="34"/>
      <c r="K192" s="34"/>
      <c r="L192" s="37"/>
      <c r="M192" s="209"/>
      <c r="N192" s="59"/>
      <c r="O192" s="59"/>
      <c r="P192" s="59"/>
      <c r="Q192" s="59"/>
      <c r="R192" s="59"/>
      <c r="S192" s="59"/>
      <c r="T192" s="60"/>
      <c r="AT192" s="16" t="s">
        <v>383</v>
      </c>
      <c r="AU192" s="16" t="s">
        <v>77</v>
      </c>
    </row>
    <row r="193" spans="2:65" s="1" customFormat="1" ht="16.5" customHeight="1" x14ac:dyDescent="0.15">
      <c r="B193" s="33"/>
      <c r="C193" s="174" t="s">
        <v>514</v>
      </c>
      <c r="D193" s="174" t="s">
        <v>288</v>
      </c>
      <c r="E193" s="175" t="s">
        <v>1618</v>
      </c>
      <c r="F193" s="176" t="s">
        <v>1619</v>
      </c>
      <c r="G193" s="177" t="s">
        <v>612</v>
      </c>
      <c r="H193" s="178">
        <v>1</v>
      </c>
      <c r="I193" s="179"/>
      <c r="J193" s="178">
        <f>ROUND(I193*H193,2)</f>
        <v>0</v>
      </c>
      <c r="K193" s="176" t="s">
        <v>1517</v>
      </c>
      <c r="L193" s="37"/>
      <c r="M193" s="180" t="s">
        <v>1</v>
      </c>
      <c r="N193" s="181" t="s">
        <v>41</v>
      </c>
      <c r="O193" s="59"/>
      <c r="P193" s="182">
        <f>O193*H193</f>
        <v>0</v>
      </c>
      <c r="Q193" s="182">
        <v>0</v>
      </c>
      <c r="R193" s="182">
        <f>Q193*H193</f>
        <v>0</v>
      </c>
      <c r="S193" s="182">
        <v>0</v>
      </c>
      <c r="T193" s="183">
        <f>S193*H193</f>
        <v>0</v>
      </c>
      <c r="AR193" s="16" t="s">
        <v>99</v>
      </c>
      <c r="AT193" s="16" t="s">
        <v>288</v>
      </c>
      <c r="AU193" s="16" t="s">
        <v>77</v>
      </c>
      <c r="AY193" s="16" t="s">
        <v>287</v>
      </c>
      <c r="BE193" s="184">
        <f>IF(N193="základní",J193,0)</f>
        <v>0</v>
      </c>
      <c r="BF193" s="184">
        <f>IF(N193="snížená",J193,0)</f>
        <v>0</v>
      </c>
      <c r="BG193" s="184">
        <f>IF(N193="zákl. přenesená",J193,0)</f>
        <v>0</v>
      </c>
      <c r="BH193" s="184">
        <f>IF(N193="sníž. přenesená",J193,0)</f>
        <v>0</v>
      </c>
      <c r="BI193" s="184">
        <f>IF(N193="nulová",J193,0)</f>
        <v>0</v>
      </c>
      <c r="BJ193" s="16" t="s">
        <v>77</v>
      </c>
      <c r="BK193" s="184">
        <f>ROUND(I193*H193,2)</f>
        <v>0</v>
      </c>
      <c r="BL193" s="16" t="s">
        <v>99</v>
      </c>
      <c r="BM193" s="16" t="s">
        <v>537</v>
      </c>
    </row>
    <row r="194" spans="2:65" s="1" customFormat="1" ht="30" x14ac:dyDescent="0.15">
      <c r="B194" s="33"/>
      <c r="C194" s="34"/>
      <c r="D194" s="187" t="s">
        <v>383</v>
      </c>
      <c r="E194" s="34"/>
      <c r="F194" s="208" t="s">
        <v>1518</v>
      </c>
      <c r="G194" s="34"/>
      <c r="H194" s="34"/>
      <c r="I194" s="111"/>
      <c r="J194" s="34"/>
      <c r="K194" s="34"/>
      <c r="L194" s="37"/>
      <c r="M194" s="209"/>
      <c r="N194" s="59"/>
      <c r="O194" s="59"/>
      <c r="P194" s="59"/>
      <c r="Q194" s="59"/>
      <c r="R194" s="59"/>
      <c r="S194" s="59"/>
      <c r="T194" s="60"/>
      <c r="AT194" s="16" t="s">
        <v>383</v>
      </c>
      <c r="AU194" s="16" t="s">
        <v>77</v>
      </c>
    </row>
    <row r="195" spans="2:65" s="1" customFormat="1" ht="16.5" customHeight="1" x14ac:dyDescent="0.15">
      <c r="B195" s="33"/>
      <c r="C195" s="174" t="s">
        <v>382</v>
      </c>
      <c r="D195" s="174" t="s">
        <v>288</v>
      </c>
      <c r="E195" s="175" t="s">
        <v>1620</v>
      </c>
      <c r="F195" s="176" t="s">
        <v>1621</v>
      </c>
      <c r="G195" s="177" t="s">
        <v>612</v>
      </c>
      <c r="H195" s="178">
        <v>1</v>
      </c>
      <c r="I195" s="179"/>
      <c r="J195" s="178">
        <f>ROUND(I195*H195,2)</f>
        <v>0</v>
      </c>
      <c r="K195" s="176" t="s">
        <v>1517</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544</v>
      </c>
    </row>
    <row r="196" spans="2:65" s="1" customFormat="1" ht="30" x14ac:dyDescent="0.15">
      <c r="B196" s="33"/>
      <c r="C196" s="34"/>
      <c r="D196" s="187" t="s">
        <v>383</v>
      </c>
      <c r="E196" s="34"/>
      <c r="F196" s="208" t="s">
        <v>1518</v>
      </c>
      <c r="G196" s="34"/>
      <c r="H196" s="34"/>
      <c r="I196" s="111"/>
      <c r="J196" s="34"/>
      <c r="K196" s="34"/>
      <c r="L196" s="37"/>
      <c r="M196" s="209"/>
      <c r="N196" s="59"/>
      <c r="O196" s="59"/>
      <c r="P196" s="59"/>
      <c r="Q196" s="59"/>
      <c r="R196" s="59"/>
      <c r="S196" s="59"/>
      <c r="T196" s="60"/>
      <c r="AT196" s="16" t="s">
        <v>383</v>
      </c>
      <c r="AU196" s="16" t="s">
        <v>77</v>
      </c>
    </row>
    <row r="197" spans="2:65" s="1" customFormat="1" ht="16.5" customHeight="1" x14ac:dyDescent="0.15">
      <c r="B197" s="33"/>
      <c r="C197" s="174" t="s">
        <v>523</v>
      </c>
      <c r="D197" s="174" t="s">
        <v>288</v>
      </c>
      <c r="E197" s="175" t="s">
        <v>1622</v>
      </c>
      <c r="F197" s="176" t="s">
        <v>1623</v>
      </c>
      <c r="G197" s="177" t="s">
        <v>612</v>
      </c>
      <c r="H197" s="178">
        <v>1</v>
      </c>
      <c r="I197" s="179"/>
      <c r="J197" s="178">
        <f>ROUND(I197*H197,2)</f>
        <v>0</v>
      </c>
      <c r="K197" s="176" t="s">
        <v>1517</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551</v>
      </c>
    </row>
    <row r="198" spans="2:65" s="1" customFormat="1" ht="30" x14ac:dyDescent="0.15">
      <c r="B198" s="33"/>
      <c r="C198" s="34"/>
      <c r="D198" s="187" t="s">
        <v>383</v>
      </c>
      <c r="E198" s="34"/>
      <c r="F198" s="208" t="s">
        <v>1518</v>
      </c>
      <c r="G198" s="34"/>
      <c r="H198" s="34"/>
      <c r="I198" s="111"/>
      <c r="J198" s="34"/>
      <c r="K198" s="34"/>
      <c r="L198" s="37"/>
      <c r="M198" s="209"/>
      <c r="N198" s="59"/>
      <c r="O198" s="59"/>
      <c r="P198" s="59"/>
      <c r="Q198" s="59"/>
      <c r="R198" s="59"/>
      <c r="S198" s="59"/>
      <c r="T198" s="60"/>
      <c r="AT198" s="16" t="s">
        <v>383</v>
      </c>
      <c r="AU198" s="16" t="s">
        <v>77</v>
      </c>
    </row>
    <row r="199" spans="2:65" s="1" customFormat="1" ht="16.5" customHeight="1" x14ac:dyDescent="0.15">
      <c r="B199" s="33"/>
      <c r="C199" s="174" t="s">
        <v>389</v>
      </c>
      <c r="D199" s="174" t="s">
        <v>288</v>
      </c>
      <c r="E199" s="175" t="s">
        <v>1624</v>
      </c>
      <c r="F199" s="176" t="s">
        <v>1625</v>
      </c>
      <c r="G199" s="177" t="s">
        <v>612</v>
      </c>
      <c r="H199" s="178">
        <v>1</v>
      </c>
      <c r="I199" s="179"/>
      <c r="J199" s="178">
        <f>ROUND(I199*H199,2)</f>
        <v>0</v>
      </c>
      <c r="K199" s="176" t="s">
        <v>1517</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556</v>
      </c>
    </row>
    <row r="200" spans="2:65" s="1" customFormat="1" ht="30" x14ac:dyDescent="0.15">
      <c r="B200" s="33"/>
      <c r="C200" s="34"/>
      <c r="D200" s="187" t="s">
        <v>383</v>
      </c>
      <c r="E200" s="34"/>
      <c r="F200" s="208" t="s">
        <v>1518</v>
      </c>
      <c r="G200" s="34"/>
      <c r="H200" s="34"/>
      <c r="I200" s="111"/>
      <c r="J200" s="34"/>
      <c r="K200" s="34"/>
      <c r="L200" s="37"/>
      <c r="M200" s="209"/>
      <c r="N200" s="59"/>
      <c r="O200" s="59"/>
      <c r="P200" s="59"/>
      <c r="Q200" s="59"/>
      <c r="R200" s="59"/>
      <c r="S200" s="59"/>
      <c r="T200" s="60"/>
      <c r="AT200" s="16" t="s">
        <v>383</v>
      </c>
      <c r="AU200" s="16" t="s">
        <v>77</v>
      </c>
    </row>
    <row r="201" spans="2:65" s="1" customFormat="1" ht="16.5" customHeight="1" x14ac:dyDescent="0.15">
      <c r="B201" s="33"/>
      <c r="C201" s="174" t="s">
        <v>534</v>
      </c>
      <c r="D201" s="174" t="s">
        <v>288</v>
      </c>
      <c r="E201" s="175" t="s">
        <v>1626</v>
      </c>
      <c r="F201" s="176" t="s">
        <v>1627</v>
      </c>
      <c r="G201" s="177" t="s">
        <v>612</v>
      </c>
      <c r="H201" s="178">
        <v>2</v>
      </c>
      <c r="I201" s="179"/>
      <c r="J201" s="178">
        <f>ROUND(I201*H201,2)</f>
        <v>0</v>
      </c>
      <c r="K201" s="176" t="s">
        <v>1517</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560</v>
      </c>
    </row>
    <row r="202" spans="2:65" s="1" customFormat="1" ht="30" x14ac:dyDescent="0.15">
      <c r="B202" s="33"/>
      <c r="C202" s="34"/>
      <c r="D202" s="187" t="s">
        <v>383</v>
      </c>
      <c r="E202" s="34"/>
      <c r="F202" s="208" t="s">
        <v>1518</v>
      </c>
      <c r="G202" s="34"/>
      <c r="H202" s="34"/>
      <c r="I202" s="111"/>
      <c r="J202" s="34"/>
      <c r="K202" s="34"/>
      <c r="L202" s="37"/>
      <c r="M202" s="209"/>
      <c r="N202" s="59"/>
      <c r="O202" s="59"/>
      <c r="P202" s="59"/>
      <c r="Q202" s="59"/>
      <c r="R202" s="59"/>
      <c r="S202" s="59"/>
      <c r="T202" s="60"/>
      <c r="AT202" s="16" t="s">
        <v>383</v>
      </c>
      <c r="AU202" s="16" t="s">
        <v>77</v>
      </c>
    </row>
    <row r="203" spans="2:65" s="1" customFormat="1" ht="16.5" customHeight="1" x14ac:dyDescent="0.15">
      <c r="B203" s="33"/>
      <c r="C203" s="174" t="s">
        <v>397</v>
      </c>
      <c r="D203" s="174" t="s">
        <v>288</v>
      </c>
      <c r="E203" s="175" t="s">
        <v>1628</v>
      </c>
      <c r="F203" s="176" t="s">
        <v>1629</v>
      </c>
      <c r="G203" s="177" t="s">
        <v>612</v>
      </c>
      <c r="H203" s="178">
        <v>1</v>
      </c>
      <c r="I203" s="179"/>
      <c r="J203" s="178">
        <f>ROUND(I203*H203,2)</f>
        <v>0</v>
      </c>
      <c r="K203" s="176" t="s">
        <v>1517</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567</v>
      </c>
    </row>
    <row r="204" spans="2:65" s="1" customFormat="1" ht="30" x14ac:dyDescent="0.15">
      <c r="B204" s="33"/>
      <c r="C204" s="34"/>
      <c r="D204" s="187" t="s">
        <v>383</v>
      </c>
      <c r="E204" s="34"/>
      <c r="F204" s="208" t="s">
        <v>1518</v>
      </c>
      <c r="G204" s="34"/>
      <c r="H204" s="34"/>
      <c r="I204" s="111"/>
      <c r="J204" s="34"/>
      <c r="K204" s="34"/>
      <c r="L204" s="37"/>
      <c r="M204" s="209"/>
      <c r="N204" s="59"/>
      <c r="O204" s="59"/>
      <c r="P204" s="59"/>
      <c r="Q204" s="59"/>
      <c r="R204" s="59"/>
      <c r="S204" s="59"/>
      <c r="T204" s="60"/>
      <c r="AT204" s="16" t="s">
        <v>383</v>
      </c>
      <c r="AU204" s="16" t="s">
        <v>77</v>
      </c>
    </row>
    <row r="205" spans="2:65" s="10" customFormat="1" ht="26" customHeight="1" x14ac:dyDescent="0.2">
      <c r="B205" s="160"/>
      <c r="C205" s="161"/>
      <c r="D205" s="162" t="s">
        <v>69</v>
      </c>
      <c r="E205" s="163" t="s">
        <v>1630</v>
      </c>
      <c r="F205" s="163" t="s">
        <v>1631</v>
      </c>
      <c r="G205" s="161"/>
      <c r="H205" s="161"/>
      <c r="I205" s="164"/>
      <c r="J205" s="165">
        <f>BK205</f>
        <v>0</v>
      </c>
      <c r="K205" s="161"/>
      <c r="L205" s="166"/>
      <c r="M205" s="167"/>
      <c r="N205" s="168"/>
      <c r="O205" s="168"/>
      <c r="P205" s="169">
        <f>SUM(P206:P208)</f>
        <v>0</v>
      </c>
      <c r="Q205" s="168"/>
      <c r="R205" s="169">
        <f>SUM(R206:R208)</f>
        <v>0</v>
      </c>
      <c r="S205" s="168"/>
      <c r="T205" s="170">
        <f>SUM(T206:T208)</f>
        <v>0</v>
      </c>
      <c r="AR205" s="171" t="s">
        <v>77</v>
      </c>
      <c r="AT205" s="172" t="s">
        <v>69</v>
      </c>
      <c r="AU205" s="172" t="s">
        <v>70</v>
      </c>
      <c r="AY205" s="171" t="s">
        <v>287</v>
      </c>
      <c r="BK205" s="173">
        <f>SUM(BK206:BK208)</f>
        <v>0</v>
      </c>
    </row>
    <row r="206" spans="2:65" s="1" customFormat="1" ht="16.5" customHeight="1" x14ac:dyDescent="0.15">
      <c r="B206" s="33"/>
      <c r="C206" s="174" t="s">
        <v>548</v>
      </c>
      <c r="D206" s="174" t="s">
        <v>288</v>
      </c>
      <c r="E206" s="175" t="s">
        <v>1632</v>
      </c>
      <c r="F206" s="176" t="s">
        <v>1633</v>
      </c>
      <c r="G206" s="177" t="s">
        <v>612</v>
      </c>
      <c r="H206" s="178">
        <v>5</v>
      </c>
      <c r="I206" s="179"/>
      <c r="J206" s="178">
        <f>ROUND(I206*H206,2)</f>
        <v>0</v>
      </c>
      <c r="K206" s="176" t="s">
        <v>1517</v>
      </c>
      <c r="L206" s="37"/>
      <c r="M206" s="180" t="s">
        <v>1</v>
      </c>
      <c r="N206" s="181" t="s">
        <v>41</v>
      </c>
      <c r="O206" s="59"/>
      <c r="P206" s="182">
        <f>O206*H206</f>
        <v>0</v>
      </c>
      <c r="Q206" s="182">
        <v>0</v>
      </c>
      <c r="R206" s="182">
        <f>Q206*H206</f>
        <v>0</v>
      </c>
      <c r="S206" s="182">
        <v>0</v>
      </c>
      <c r="T206" s="183">
        <f>S206*H206</f>
        <v>0</v>
      </c>
      <c r="AR206" s="16" t="s">
        <v>99</v>
      </c>
      <c r="AT206" s="16" t="s">
        <v>288</v>
      </c>
      <c r="AU206" s="16" t="s">
        <v>77</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99</v>
      </c>
      <c r="BM206" s="16" t="s">
        <v>573</v>
      </c>
    </row>
    <row r="207" spans="2:65" s="1" customFormat="1" ht="16.5" customHeight="1" x14ac:dyDescent="0.15">
      <c r="B207" s="33"/>
      <c r="C207" s="174" t="s">
        <v>404</v>
      </c>
      <c r="D207" s="174" t="s">
        <v>288</v>
      </c>
      <c r="E207" s="175" t="s">
        <v>1634</v>
      </c>
      <c r="F207" s="176" t="s">
        <v>1635</v>
      </c>
      <c r="G207" s="177" t="s">
        <v>612</v>
      </c>
      <c r="H207" s="178">
        <v>50</v>
      </c>
      <c r="I207" s="179"/>
      <c r="J207" s="178">
        <f>ROUND(I207*H207,2)</f>
        <v>0</v>
      </c>
      <c r="K207" s="176" t="s">
        <v>1517</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577</v>
      </c>
    </row>
    <row r="208" spans="2:65" s="1" customFormat="1" ht="16.5" customHeight="1" x14ac:dyDescent="0.15">
      <c r="B208" s="33"/>
      <c r="C208" s="174" t="s">
        <v>557</v>
      </c>
      <c r="D208" s="174" t="s">
        <v>288</v>
      </c>
      <c r="E208" s="175" t="s">
        <v>1636</v>
      </c>
      <c r="F208" s="176" t="s">
        <v>1637</v>
      </c>
      <c r="G208" s="177" t="s">
        <v>612</v>
      </c>
      <c r="H208" s="178">
        <v>20</v>
      </c>
      <c r="I208" s="179"/>
      <c r="J208" s="178">
        <f>ROUND(I208*H208,2)</f>
        <v>0</v>
      </c>
      <c r="K208" s="176" t="s">
        <v>1517</v>
      </c>
      <c r="L208" s="37"/>
      <c r="M208" s="220" t="s">
        <v>1</v>
      </c>
      <c r="N208" s="221" t="s">
        <v>41</v>
      </c>
      <c r="O208" s="222"/>
      <c r="P208" s="223">
        <f>O208*H208</f>
        <v>0</v>
      </c>
      <c r="Q208" s="223">
        <v>0</v>
      </c>
      <c r="R208" s="223">
        <f>Q208*H208</f>
        <v>0</v>
      </c>
      <c r="S208" s="223">
        <v>0</v>
      </c>
      <c r="T208" s="224">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585</v>
      </c>
    </row>
    <row r="209" spans="2:12" s="1" customFormat="1" ht="7" customHeight="1" x14ac:dyDescent="0.15">
      <c r="B209" s="45"/>
      <c r="C209" s="46"/>
      <c r="D209" s="46"/>
      <c r="E209" s="46"/>
      <c r="F209" s="46"/>
      <c r="G209" s="46"/>
      <c r="H209" s="46"/>
      <c r="I209" s="133"/>
      <c r="J209" s="46"/>
      <c r="K209" s="46"/>
      <c r="L209" s="37"/>
    </row>
  </sheetData>
  <sheetProtection algorithmName="SHA-512" hashValue="8/3Ob6F99PjED/K/5pWO1OtXXvaoNKfvrpexr8IuLkDBxYbB/a4hf9R8h5cZXo6O9R3rcu233YWvKvGYjXVxJg==" saltValue="L0lmi5Y7h1FD3v37WY6MxiAt8toTRelrRB9AL0SWriDEz/t9ItSO4uIzhGyDRiUoE69Sr9+8o48t8pJndUiKPg==" spinCount="100000" sheet="1" objects="1" scenarios="1" formatColumns="0" formatRows="0" autoFilter="0"/>
  <autoFilter ref="C95:K208"/>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1638</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ROUND(J92,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ROUND((SUM(BE92:BE118)),  2)</f>
        <v>0</v>
      </c>
      <c r="I37" s="122">
        <v>0.21</v>
      </c>
      <c r="J37" s="121">
        <f>ROUND(((SUM(BE92:BE118))*I37),  2)</f>
        <v>0</v>
      </c>
      <c r="L37" s="37"/>
    </row>
    <row r="38" spans="2:12" s="1" customFormat="1" ht="14.5" customHeight="1" x14ac:dyDescent="0.15">
      <c r="B38" s="37"/>
      <c r="E38" s="110" t="s">
        <v>42</v>
      </c>
      <c r="F38" s="121">
        <f>ROUND((SUM(BF92:BF118)),  2)</f>
        <v>0</v>
      </c>
      <c r="I38" s="122">
        <v>0.15</v>
      </c>
      <c r="J38" s="121">
        <f>ROUND(((SUM(BF92:BF118))*I38),  2)</f>
        <v>0</v>
      </c>
      <c r="L38" s="37"/>
    </row>
    <row r="39" spans="2:12" s="1" customFormat="1" ht="14.5" hidden="1" customHeight="1" x14ac:dyDescent="0.15">
      <c r="B39" s="37"/>
      <c r="E39" s="110" t="s">
        <v>43</v>
      </c>
      <c r="F39" s="121">
        <f>ROUND((SUM(BG92:BG118)),  2)</f>
        <v>0</v>
      </c>
      <c r="I39" s="122">
        <v>0.21</v>
      </c>
      <c r="J39" s="121">
        <f>0</f>
        <v>0</v>
      </c>
      <c r="L39" s="37"/>
    </row>
    <row r="40" spans="2:12" s="1" customFormat="1" ht="14.5" hidden="1" customHeight="1" x14ac:dyDescent="0.15">
      <c r="B40" s="37"/>
      <c r="E40" s="110" t="s">
        <v>44</v>
      </c>
      <c r="F40" s="121">
        <f>ROUND((SUM(BH92:BH118)),  2)</f>
        <v>0</v>
      </c>
      <c r="I40" s="122">
        <v>0.15</v>
      </c>
      <c r="J40" s="121">
        <f>0</f>
        <v>0</v>
      </c>
      <c r="L40" s="37"/>
    </row>
    <row r="41" spans="2:12" s="1" customFormat="1" ht="14.5" hidden="1" customHeight="1" x14ac:dyDescent="0.15">
      <c r="B41" s="37"/>
      <c r="E41" s="110" t="s">
        <v>45</v>
      </c>
      <c r="F41" s="121">
        <f>ROUND((SUM(BI92:BI118)),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svítidla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J92</f>
        <v>0</v>
      </c>
      <c r="K67" s="34"/>
      <c r="L67" s="37"/>
      <c r="AU67" s="16" t="s">
        <v>246</v>
      </c>
    </row>
    <row r="68" spans="2:47" s="8" customFormat="1" ht="25" customHeight="1" x14ac:dyDescent="0.15">
      <c r="B68" s="142"/>
      <c r="C68" s="143"/>
      <c r="D68" s="144" t="s">
        <v>1639</v>
      </c>
      <c r="E68" s="145"/>
      <c r="F68" s="145"/>
      <c r="G68" s="145"/>
      <c r="H68" s="145"/>
      <c r="I68" s="146"/>
      <c r="J68" s="147">
        <f>J93</f>
        <v>0</v>
      </c>
      <c r="K68" s="143"/>
      <c r="L68" s="148"/>
    </row>
    <row r="69" spans="2:47" s="1" customFormat="1" ht="21.75" customHeight="1" x14ac:dyDescent="0.15">
      <c r="B69" s="33"/>
      <c r="C69" s="34"/>
      <c r="D69" s="34"/>
      <c r="E69" s="34"/>
      <c r="F69" s="34"/>
      <c r="G69" s="34"/>
      <c r="H69" s="34"/>
      <c r="I69" s="111"/>
      <c r="J69" s="34"/>
      <c r="K69" s="34"/>
      <c r="L69" s="37"/>
    </row>
    <row r="70" spans="2:47" s="1" customFormat="1" ht="7" customHeight="1" x14ac:dyDescent="0.15">
      <c r="B70" s="45"/>
      <c r="C70" s="46"/>
      <c r="D70" s="46"/>
      <c r="E70" s="46"/>
      <c r="F70" s="46"/>
      <c r="G70" s="46"/>
      <c r="H70" s="46"/>
      <c r="I70" s="133"/>
      <c r="J70" s="46"/>
      <c r="K70" s="46"/>
      <c r="L70" s="37"/>
    </row>
    <row r="74" spans="2:47" s="1" customFormat="1" ht="7" customHeight="1" x14ac:dyDescent="0.15">
      <c r="B74" s="47"/>
      <c r="C74" s="48"/>
      <c r="D74" s="48"/>
      <c r="E74" s="48"/>
      <c r="F74" s="48"/>
      <c r="G74" s="48"/>
      <c r="H74" s="48"/>
      <c r="I74" s="136"/>
      <c r="J74" s="48"/>
      <c r="K74" s="48"/>
      <c r="L74" s="37"/>
    </row>
    <row r="75" spans="2:47" s="1" customFormat="1" ht="25" customHeight="1" x14ac:dyDescent="0.15">
      <c r="B75" s="33"/>
      <c r="C75" s="22" t="s">
        <v>273</v>
      </c>
      <c r="D75" s="34"/>
      <c r="E75" s="34"/>
      <c r="F75" s="34"/>
      <c r="G75" s="34"/>
      <c r="H75" s="34"/>
      <c r="I75" s="111"/>
      <c r="J75" s="34"/>
      <c r="K75" s="34"/>
      <c r="L75" s="37"/>
    </row>
    <row r="76" spans="2:47" s="1" customFormat="1" ht="7" customHeight="1" x14ac:dyDescent="0.15">
      <c r="B76" s="33"/>
      <c r="C76" s="34"/>
      <c r="D76" s="34"/>
      <c r="E76" s="34"/>
      <c r="F76" s="34"/>
      <c r="G76" s="34"/>
      <c r="H76" s="34"/>
      <c r="I76" s="111"/>
      <c r="J76" s="34"/>
      <c r="K76" s="34"/>
      <c r="L76" s="37"/>
    </row>
    <row r="77" spans="2:47" s="1" customFormat="1" ht="12" customHeight="1" x14ac:dyDescent="0.15">
      <c r="B77" s="33"/>
      <c r="C77" s="28" t="s">
        <v>15</v>
      </c>
      <c r="D77" s="34"/>
      <c r="E77" s="34"/>
      <c r="F77" s="34"/>
      <c r="G77" s="34"/>
      <c r="H77" s="34"/>
      <c r="I77" s="111"/>
      <c r="J77" s="34"/>
      <c r="K77" s="34"/>
      <c r="L77" s="37"/>
    </row>
    <row r="78" spans="2:47" s="1" customFormat="1" ht="16.5" customHeight="1" x14ac:dyDescent="0.15">
      <c r="B78" s="33"/>
      <c r="C78" s="34"/>
      <c r="D78" s="34"/>
      <c r="E78" s="302" t="str">
        <f>E7</f>
        <v>Terminál Benešov I.Etapa</v>
      </c>
      <c r="F78" s="303"/>
      <c r="G78" s="303"/>
      <c r="H78" s="303"/>
      <c r="I78" s="111"/>
      <c r="J78" s="34"/>
      <c r="K78" s="34"/>
      <c r="L78" s="37"/>
    </row>
    <row r="79" spans="2:47" ht="12" customHeight="1" x14ac:dyDescent="0.15">
      <c r="B79" s="20"/>
      <c r="C79" s="28" t="s">
        <v>237</v>
      </c>
      <c r="D79" s="21"/>
      <c r="E79" s="21"/>
      <c r="F79" s="21"/>
      <c r="G79" s="21"/>
      <c r="H79" s="21"/>
      <c r="J79" s="21"/>
      <c r="K79" s="21"/>
      <c r="L79" s="19"/>
    </row>
    <row r="80" spans="2:47" ht="16.5" customHeight="1" x14ac:dyDescent="0.15">
      <c r="B80" s="20"/>
      <c r="C80" s="21"/>
      <c r="D80" s="21"/>
      <c r="E80" s="302" t="s">
        <v>238</v>
      </c>
      <c r="F80" s="259"/>
      <c r="G80" s="259"/>
      <c r="H80" s="259"/>
      <c r="J80" s="21"/>
      <c r="K80" s="21"/>
      <c r="L80" s="19"/>
    </row>
    <row r="81" spans="2:65" ht="12" customHeight="1" x14ac:dyDescent="0.15">
      <c r="B81" s="20"/>
      <c r="C81" s="28" t="s">
        <v>239</v>
      </c>
      <c r="D81" s="21"/>
      <c r="E81" s="21"/>
      <c r="F81" s="21"/>
      <c r="G81" s="21"/>
      <c r="H81" s="21"/>
      <c r="J81" s="21"/>
      <c r="K81" s="21"/>
      <c r="L81" s="19"/>
    </row>
    <row r="82" spans="2:65" s="1" customFormat="1" ht="16.5" customHeight="1" x14ac:dyDescent="0.15">
      <c r="B82" s="33"/>
      <c r="C82" s="34"/>
      <c r="D82" s="34"/>
      <c r="E82" s="303" t="s">
        <v>240</v>
      </c>
      <c r="F82" s="284"/>
      <c r="G82" s="284"/>
      <c r="H82" s="284"/>
      <c r="I82" s="111"/>
      <c r="J82" s="34"/>
      <c r="K82" s="34"/>
      <c r="L82" s="37"/>
    </row>
    <row r="83" spans="2:65" s="1" customFormat="1" ht="12" customHeight="1" x14ac:dyDescent="0.15">
      <c r="B83" s="33"/>
      <c r="C83" s="28" t="s">
        <v>1510</v>
      </c>
      <c r="D83" s="34"/>
      <c r="E83" s="34"/>
      <c r="F83" s="34"/>
      <c r="G83" s="34"/>
      <c r="H83" s="34"/>
      <c r="I83" s="111"/>
      <c r="J83" s="34"/>
      <c r="K83" s="34"/>
      <c r="L83" s="37"/>
    </row>
    <row r="84" spans="2:65" s="1" customFormat="1" ht="16.5" customHeight="1" x14ac:dyDescent="0.15">
      <c r="B84" s="33"/>
      <c r="C84" s="34"/>
      <c r="D84" s="34"/>
      <c r="E84" s="285" t="str">
        <f>E13</f>
        <v>02 - svítidla</v>
      </c>
      <c r="F84" s="284"/>
      <c r="G84" s="284"/>
      <c r="H84" s="284"/>
      <c r="I84" s="111"/>
      <c r="J84" s="34"/>
      <c r="K84" s="34"/>
      <c r="L84" s="37"/>
    </row>
    <row r="85" spans="2:65" s="1" customFormat="1" ht="7" customHeight="1" x14ac:dyDescent="0.15">
      <c r="B85" s="33"/>
      <c r="C85" s="34"/>
      <c r="D85" s="34"/>
      <c r="E85" s="34"/>
      <c r="F85" s="34"/>
      <c r="G85" s="34"/>
      <c r="H85" s="34"/>
      <c r="I85" s="111"/>
      <c r="J85" s="34"/>
      <c r="K85" s="34"/>
      <c r="L85" s="37"/>
    </row>
    <row r="86" spans="2:65" s="1" customFormat="1" ht="12" customHeight="1" x14ac:dyDescent="0.15">
      <c r="B86" s="33"/>
      <c r="C86" s="28" t="s">
        <v>20</v>
      </c>
      <c r="D86" s="34"/>
      <c r="E86" s="34"/>
      <c r="F86" s="26" t="str">
        <f>F16</f>
        <v xml:space="preserve"> </v>
      </c>
      <c r="G86" s="34"/>
      <c r="H86" s="34"/>
      <c r="I86" s="112" t="s">
        <v>22</v>
      </c>
      <c r="J86" s="54" t="str">
        <f>IF(J16="","",J16)</f>
        <v>13. 8. 2018</v>
      </c>
      <c r="K86" s="34"/>
      <c r="L86" s="37"/>
    </row>
    <row r="87" spans="2:65" s="1" customFormat="1" ht="7" customHeight="1" x14ac:dyDescent="0.15">
      <c r="B87" s="33"/>
      <c r="C87" s="34"/>
      <c r="D87" s="34"/>
      <c r="E87" s="34"/>
      <c r="F87" s="34"/>
      <c r="G87" s="34"/>
      <c r="H87" s="34"/>
      <c r="I87" s="111"/>
      <c r="J87" s="34"/>
      <c r="K87" s="34"/>
      <c r="L87" s="37"/>
    </row>
    <row r="88" spans="2:65" s="1" customFormat="1" ht="13.75" customHeight="1" x14ac:dyDescent="0.15">
      <c r="B88" s="33"/>
      <c r="C88" s="28" t="s">
        <v>24</v>
      </c>
      <c r="D88" s="34"/>
      <c r="E88" s="34"/>
      <c r="F88" s="26" t="str">
        <f>E19</f>
        <v>Město Benešov</v>
      </c>
      <c r="G88" s="34"/>
      <c r="H88" s="34"/>
      <c r="I88" s="112" t="s">
        <v>31</v>
      </c>
      <c r="J88" s="31" t="str">
        <f>E25</f>
        <v xml:space="preserve"> </v>
      </c>
      <c r="K88" s="34"/>
      <c r="L88" s="37"/>
    </row>
    <row r="89" spans="2:65" s="1" customFormat="1" ht="13.75" customHeight="1" x14ac:dyDescent="0.15">
      <c r="B89" s="33"/>
      <c r="C89" s="28" t="s">
        <v>29</v>
      </c>
      <c r="D89" s="34"/>
      <c r="E89" s="34"/>
      <c r="F89" s="26" t="str">
        <f>IF(E22="","",E22)</f>
        <v>Vyplň údaj</v>
      </c>
      <c r="G89" s="34"/>
      <c r="H89" s="34"/>
      <c r="I89" s="112" t="s">
        <v>34</v>
      </c>
      <c r="J89" s="31" t="str">
        <f>E28</f>
        <v xml:space="preserve"> </v>
      </c>
      <c r="K89" s="34"/>
      <c r="L89" s="37"/>
    </row>
    <row r="90" spans="2:65" s="1" customFormat="1" ht="10.25" customHeight="1" x14ac:dyDescent="0.15">
      <c r="B90" s="33"/>
      <c r="C90" s="34"/>
      <c r="D90" s="34"/>
      <c r="E90" s="34"/>
      <c r="F90" s="34"/>
      <c r="G90" s="34"/>
      <c r="H90" s="34"/>
      <c r="I90" s="111"/>
      <c r="J90" s="34"/>
      <c r="K90" s="34"/>
      <c r="L90" s="37"/>
    </row>
    <row r="91" spans="2:65" s="9" customFormat="1" ht="29.25" customHeight="1" x14ac:dyDescent="0.15">
      <c r="B91" s="149"/>
      <c r="C91" s="150" t="s">
        <v>274</v>
      </c>
      <c r="D91" s="151" t="s">
        <v>55</v>
      </c>
      <c r="E91" s="151" t="s">
        <v>51</v>
      </c>
      <c r="F91" s="151" t="s">
        <v>52</v>
      </c>
      <c r="G91" s="151" t="s">
        <v>275</v>
      </c>
      <c r="H91" s="151" t="s">
        <v>276</v>
      </c>
      <c r="I91" s="152" t="s">
        <v>277</v>
      </c>
      <c r="J91" s="153" t="s">
        <v>244</v>
      </c>
      <c r="K91" s="154" t="s">
        <v>278</v>
      </c>
      <c r="L91" s="155"/>
      <c r="M91" s="63" t="s">
        <v>1</v>
      </c>
      <c r="N91" s="64" t="s">
        <v>40</v>
      </c>
      <c r="O91" s="64" t="s">
        <v>279</v>
      </c>
      <c r="P91" s="64" t="s">
        <v>280</v>
      </c>
      <c r="Q91" s="64" t="s">
        <v>281</v>
      </c>
      <c r="R91" s="64" t="s">
        <v>282</v>
      </c>
      <c r="S91" s="64" t="s">
        <v>283</v>
      </c>
      <c r="T91" s="65" t="s">
        <v>284</v>
      </c>
    </row>
    <row r="92" spans="2:65" s="1" customFormat="1" ht="22.75" customHeight="1" x14ac:dyDescent="0.2">
      <c r="B92" s="33"/>
      <c r="C92" s="70" t="s">
        <v>285</v>
      </c>
      <c r="D92" s="34"/>
      <c r="E92" s="34"/>
      <c r="F92" s="34"/>
      <c r="G92" s="34"/>
      <c r="H92" s="34"/>
      <c r="I92" s="111"/>
      <c r="J92" s="156">
        <f>BK92</f>
        <v>0</v>
      </c>
      <c r="K92" s="34"/>
      <c r="L92" s="37"/>
      <c r="M92" s="66"/>
      <c r="N92" s="67"/>
      <c r="O92" s="67"/>
      <c r="P92" s="157">
        <f>P93</f>
        <v>0</v>
      </c>
      <c r="Q92" s="67"/>
      <c r="R92" s="157">
        <f>R93</f>
        <v>0</v>
      </c>
      <c r="S92" s="67"/>
      <c r="T92" s="158">
        <f>T93</f>
        <v>0</v>
      </c>
      <c r="AT92" s="16" t="s">
        <v>69</v>
      </c>
      <c r="AU92" s="16" t="s">
        <v>246</v>
      </c>
      <c r="BK92" s="159">
        <f>BK93</f>
        <v>0</v>
      </c>
    </row>
    <row r="93" spans="2:65" s="10" customFormat="1" ht="26" customHeight="1" x14ac:dyDescent="0.2">
      <c r="B93" s="160"/>
      <c r="C93" s="161"/>
      <c r="D93" s="162" t="s">
        <v>69</v>
      </c>
      <c r="E93" s="163" t="s">
        <v>1640</v>
      </c>
      <c r="F93" s="163" t="s">
        <v>1641</v>
      </c>
      <c r="G93" s="161"/>
      <c r="H93" s="161"/>
      <c r="I93" s="164"/>
      <c r="J93" s="165">
        <f>BK93</f>
        <v>0</v>
      </c>
      <c r="K93" s="161"/>
      <c r="L93" s="166"/>
      <c r="M93" s="167"/>
      <c r="N93" s="168"/>
      <c r="O93" s="168"/>
      <c r="P93" s="169">
        <f>SUM(P94:P118)</f>
        <v>0</v>
      </c>
      <c r="Q93" s="168"/>
      <c r="R93" s="169">
        <f>SUM(R94:R118)</f>
        <v>0</v>
      </c>
      <c r="S93" s="168"/>
      <c r="T93" s="170">
        <f>SUM(T94:T118)</f>
        <v>0</v>
      </c>
      <c r="AR93" s="171" t="s">
        <v>77</v>
      </c>
      <c r="AT93" s="172" t="s">
        <v>69</v>
      </c>
      <c r="AU93" s="172" t="s">
        <v>70</v>
      </c>
      <c r="AY93" s="171" t="s">
        <v>287</v>
      </c>
      <c r="BK93" s="173">
        <f>SUM(BK94:BK118)</f>
        <v>0</v>
      </c>
    </row>
    <row r="94" spans="2:65" s="1" customFormat="1" ht="16.5" customHeight="1" x14ac:dyDescent="0.15">
      <c r="B94" s="33"/>
      <c r="C94" s="174" t="s">
        <v>77</v>
      </c>
      <c r="D94" s="174" t="s">
        <v>288</v>
      </c>
      <c r="E94" s="175" t="s">
        <v>1642</v>
      </c>
      <c r="F94" s="176" t="s">
        <v>1643</v>
      </c>
      <c r="G94" s="177" t="s">
        <v>490</v>
      </c>
      <c r="H94" s="178">
        <v>9</v>
      </c>
      <c r="I94" s="179"/>
      <c r="J94" s="178">
        <f t="shared" ref="J94:J108" si="0">ROUND(I94*H94,2)</f>
        <v>0</v>
      </c>
      <c r="K94" s="176" t="s">
        <v>1517</v>
      </c>
      <c r="L94" s="37"/>
      <c r="M94" s="180" t="s">
        <v>1</v>
      </c>
      <c r="N94" s="181" t="s">
        <v>41</v>
      </c>
      <c r="O94" s="59"/>
      <c r="P94" s="182">
        <f t="shared" ref="P94:P108" si="1">O94*H94</f>
        <v>0</v>
      </c>
      <c r="Q94" s="182">
        <v>0</v>
      </c>
      <c r="R94" s="182">
        <f t="shared" ref="R94:R108" si="2">Q94*H94</f>
        <v>0</v>
      </c>
      <c r="S94" s="182">
        <v>0</v>
      </c>
      <c r="T94" s="183">
        <f t="shared" ref="T94:T108" si="3">S94*H94</f>
        <v>0</v>
      </c>
      <c r="AR94" s="16" t="s">
        <v>99</v>
      </c>
      <c r="AT94" s="16" t="s">
        <v>288</v>
      </c>
      <c r="AU94" s="16" t="s">
        <v>77</v>
      </c>
      <c r="AY94" s="16" t="s">
        <v>287</v>
      </c>
      <c r="BE94" s="184">
        <f t="shared" ref="BE94:BE108" si="4">IF(N94="základní",J94,0)</f>
        <v>0</v>
      </c>
      <c r="BF94" s="184">
        <f t="shared" ref="BF94:BF108" si="5">IF(N94="snížená",J94,0)</f>
        <v>0</v>
      </c>
      <c r="BG94" s="184">
        <f t="shared" ref="BG94:BG108" si="6">IF(N94="zákl. přenesená",J94,0)</f>
        <v>0</v>
      </c>
      <c r="BH94" s="184">
        <f t="shared" ref="BH94:BH108" si="7">IF(N94="sníž. přenesená",J94,0)</f>
        <v>0</v>
      </c>
      <c r="BI94" s="184">
        <f t="shared" ref="BI94:BI108" si="8">IF(N94="nulová",J94,0)</f>
        <v>0</v>
      </c>
      <c r="BJ94" s="16" t="s">
        <v>77</v>
      </c>
      <c r="BK94" s="184">
        <f t="shared" ref="BK94:BK108" si="9">ROUND(I94*H94,2)</f>
        <v>0</v>
      </c>
      <c r="BL94" s="16" t="s">
        <v>99</v>
      </c>
      <c r="BM94" s="16" t="s">
        <v>79</v>
      </c>
    </row>
    <row r="95" spans="2:65" s="1" customFormat="1" ht="16.5" customHeight="1" x14ac:dyDescent="0.15">
      <c r="B95" s="33"/>
      <c r="C95" s="174" t="s">
        <v>79</v>
      </c>
      <c r="D95" s="174" t="s">
        <v>288</v>
      </c>
      <c r="E95" s="175" t="s">
        <v>1644</v>
      </c>
      <c r="F95" s="176" t="s">
        <v>1645</v>
      </c>
      <c r="G95" s="177" t="s">
        <v>612</v>
      </c>
      <c r="H95" s="178">
        <v>5</v>
      </c>
      <c r="I95" s="179"/>
      <c r="J95" s="178">
        <f t="shared" si="0"/>
        <v>0</v>
      </c>
      <c r="K95" s="176" t="s">
        <v>1517</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99</v>
      </c>
    </row>
    <row r="96" spans="2:65" s="1" customFormat="1" ht="16.5" customHeight="1" x14ac:dyDescent="0.15">
      <c r="B96" s="33"/>
      <c r="C96" s="174" t="s">
        <v>87</v>
      </c>
      <c r="D96" s="174" t="s">
        <v>288</v>
      </c>
      <c r="E96" s="175" t="s">
        <v>1646</v>
      </c>
      <c r="F96" s="176" t="s">
        <v>1647</v>
      </c>
      <c r="G96" s="177" t="s">
        <v>612</v>
      </c>
      <c r="H96" s="178">
        <v>3</v>
      </c>
      <c r="I96" s="179"/>
      <c r="J96" s="178">
        <f t="shared" si="0"/>
        <v>0</v>
      </c>
      <c r="K96" s="176" t="s">
        <v>1517</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296</v>
      </c>
    </row>
    <row r="97" spans="2:65" s="1" customFormat="1" ht="16.5" customHeight="1" x14ac:dyDescent="0.15">
      <c r="B97" s="33"/>
      <c r="C97" s="174" t="s">
        <v>99</v>
      </c>
      <c r="D97" s="174" t="s">
        <v>288</v>
      </c>
      <c r="E97" s="175" t="s">
        <v>1648</v>
      </c>
      <c r="F97" s="176" t="s">
        <v>1649</v>
      </c>
      <c r="G97" s="177" t="s">
        <v>612</v>
      </c>
      <c r="H97" s="178">
        <v>1</v>
      </c>
      <c r="I97" s="179"/>
      <c r="J97" s="178">
        <f t="shared" si="0"/>
        <v>0</v>
      </c>
      <c r="K97" s="176" t="s">
        <v>1517</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300</v>
      </c>
    </row>
    <row r="98" spans="2:65" s="1" customFormat="1" ht="16.5" customHeight="1" x14ac:dyDescent="0.15">
      <c r="B98" s="33"/>
      <c r="C98" s="174" t="s">
        <v>301</v>
      </c>
      <c r="D98" s="174" t="s">
        <v>288</v>
      </c>
      <c r="E98" s="175" t="s">
        <v>1650</v>
      </c>
      <c r="F98" s="176" t="s">
        <v>1651</v>
      </c>
      <c r="G98" s="177" t="s">
        <v>612</v>
      </c>
      <c r="H98" s="178">
        <v>1</v>
      </c>
      <c r="I98" s="179"/>
      <c r="J98" s="178">
        <f t="shared" si="0"/>
        <v>0</v>
      </c>
      <c r="K98" s="176" t="s">
        <v>1517</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305</v>
      </c>
    </row>
    <row r="99" spans="2:65" s="1" customFormat="1" ht="16.5" customHeight="1" x14ac:dyDescent="0.15">
      <c r="B99" s="33"/>
      <c r="C99" s="174" t="s">
        <v>296</v>
      </c>
      <c r="D99" s="174" t="s">
        <v>288</v>
      </c>
      <c r="E99" s="175" t="s">
        <v>1652</v>
      </c>
      <c r="F99" s="176" t="s">
        <v>1653</v>
      </c>
      <c r="G99" s="177" t="s">
        <v>612</v>
      </c>
      <c r="H99" s="178">
        <v>18</v>
      </c>
      <c r="I99" s="179"/>
      <c r="J99" s="178">
        <f t="shared" si="0"/>
        <v>0</v>
      </c>
      <c r="K99" s="176" t="s">
        <v>1517</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309</v>
      </c>
    </row>
    <row r="100" spans="2:65" s="1" customFormat="1" ht="16.5" customHeight="1" x14ac:dyDescent="0.15">
      <c r="B100" s="33"/>
      <c r="C100" s="174" t="s">
        <v>310</v>
      </c>
      <c r="D100" s="174" t="s">
        <v>288</v>
      </c>
      <c r="E100" s="175" t="s">
        <v>1654</v>
      </c>
      <c r="F100" s="176" t="s">
        <v>1655</v>
      </c>
      <c r="G100" s="177" t="s">
        <v>612</v>
      </c>
      <c r="H100" s="178">
        <v>23</v>
      </c>
      <c r="I100" s="179"/>
      <c r="J100" s="178">
        <f t="shared" si="0"/>
        <v>0</v>
      </c>
      <c r="K100" s="176" t="s">
        <v>1517</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313</v>
      </c>
    </row>
    <row r="101" spans="2:65" s="1" customFormat="1" ht="16.5" customHeight="1" x14ac:dyDescent="0.15">
      <c r="B101" s="33"/>
      <c r="C101" s="174" t="s">
        <v>300</v>
      </c>
      <c r="D101" s="174" t="s">
        <v>288</v>
      </c>
      <c r="E101" s="175" t="s">
        <v>1656</v>
      </c>
      <c r="F101" s="176" t="s">
        <v>1657</v>
      </c>
      <c r="G101" s="177" t="s">
        <v>612</v>
      </c>
      <c r="H101" s="178">
        <v>3</v>
      </c>
      <c r="I101" s="179"/>
      <c r="J101" s="178">
        <f t="shared" si="0"/>
        <v>0</v>
      </c>
      <c r="K101" s="176" t="s">
        <v>1517</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316</v>
      </c>
    </row>
    <row r="102" spans="2:65" s="1" customFormat="1" ht="16.5" customHeight="1" x14ac:dyDescent="0.15">
      <c r="B102" s="33"/>
      <c r="C102" s="174" t="s">
        <v>317</v>
      </c>
      <c r="D102" s="174" t="s">
        <v>288</v>
      </c>
      <c r="E102" s="175" t="s">
        <v>1658</v>
      </c>
      <c r="F102" s="176" t="s">
        <v>1659</v>
      </c>
      <c r="G102" s="177" t="s">
        <v>612</v>
      </c>
      <c r="H102" s="178">
        <v>3</v>
      </c>
      <c r="I102" s="179"/>
      <c r="J102" s="178">
        <f t="shared" si="0"/>
        <v>0</v>
      </c>
      <c r="K102" s="176" t="s">
        <v>1517</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320</v>
      </c>
    </row>
    <row r="103" spans="2:65" s="1" customFormat="1" ht="16.5" customHeight="1" x14ac:dyDescent="0.15">
      <c r="B103" s="33"/>
      <c r="C103" s="174" t="s">
        <v>305</v>
      </c>
      <c r="D103" s="174" t="s">
        <v>288</v>
      </c>
      <c r="E103" s="175" t="s">
        <v>1660</v>
      </c>
      <c r="F103" s="176" t="s">
        <v>1661</v>
      </c>
      <c r="G103" s="177" t="s">
        <v>612</v>
      </c>
      <c r="H103" s="178">
        <v>58</v>
      </c>
      <c r="I103" s="179"/>
      <c r="J103" s="178">
        <f t="shared" si="0"/>
        <v>0</v>
      </c>
      <c r="K103" s="176" t="s">
        <v>1517</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323</v>
      </c>
    </row>
    <row r="104" spans="2:65" s="1" customFormat="1" ht="16.5" customHeight="1" x14ac:dyDescent="0.15">
      <c r="B104" s="33"/>
      <c r="C104" s="174" t="s">
        <v>324</v>
      </c>
      <c r="D104" s="174" t="s">
        <v>288</v>
      </c>
      <c r="E104" s="175" t="s">
        <v>1662</v>
      </c>
      <c r="F104" s="176" t="s">
        <v>1663</v>
      </c>
      <c r="G104" s="177" t="s">
        <v>612</v>
      </c>
      <c r="H104" s="178">
        <v>12</v>
      </c>
      <c r="I104" s="179"/>
      <c r="J104" s="178">
        <f t="shared" si="0"/>
        <v>0</v>
      </c>
      <c r="K104" s="176" t="s">
        <v>1517</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327</v>
      </c>
    </row>
    <row r="105" spans="2:65" s="1" customFormat="1" ht="16.5" customHeight="1" x14ac:dyDescent="0.15">
      <c r="B105" s="33"/>
      <c r="C105" s="174" t="s">
        <v>309</v>
      </c>
      <c r="D105" s="174" t="s">
        <v>288</v>
      </c>
      <c r="E105" s="175" t="s">
        <v>1664</v>
      </c>
      <c r="F105" s="176" t="s">
        <v>1665</v>
      </c>
      <c r="G105" s="177" t="s">
        <v>612</v>
      </c>
      <c r="H105" s="178">
        <v>4</v>
      </c>
      <c r="I105" s="179"/>
      <c r="J105" s="178">
        <f t="shared" si="0"/>
        <v>0</v>
      </c>
      <c r="K105" s="176" t="s">
        <v>1517</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330</v>
      </c>
    </row>
    <row r="106" spans="2:65" s="1" customFormat="1" ht="16.5" customHeight="1" x14ac:dyDescent="0.15">
      <c r="B106" s="33"/>
      <c r="C106" s="174" t="s">
        <v>331</v>
      </c>
      <c r="D106" s="174" t="s">
        <v>288</v>
      </c>
      <c r="E106" s="175" t="s">
        <v>1666</v>
      </c>
      <c r="F106" s="176" t="s">
        <v>1667</v>
      </c>
      <c r="G106" s="177" t="s">
        <v>612</v>
      </c>
      <c r="H106" s="178">
        <v>10</v>
      </c>
      <c r="I106" s="179"/>
      <c r="J106" s="178">
        <f t="shared" si="0"/>
        <v>0</v>
      </c>
      <c r="K106" s="176" t="s">
        <v>1517</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334</v>
      </c>
    </row>
    <row r="107" spans="2:65" s="1" customFormat="1" ht="16.5" customHeight="1" x14ac:dyDescent="0.15">
      <c r="B107" s="33"/>
      <c r="C107" s="174" t="s">
        <v>313</v>
      </c>
      <c r="D107" s="174" t="s">
        <v>288</v>
      </c>
      <c r="E107" s="175" t="s">
        <v>1668</v>
      </c>
      <c r="F107" s="176" t="s">
        <v>1669</v>
      </c>
      <c r="G107" s="177" t="s">
        <v>612</v>
      </c>
      <c r="H107" s="178">
        <v>2</v>
      </c>
      <c r="I107" s="179"/>
      <c r="J107" s="178">
        <f t="shared" si="0"/>
        <v>0</v>
      </c>
      <c r="K107" s="176" t="s">
        <v>1517</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337</v>
      </c>
    </row>
    <row r="108" spans="2:65" s="1" customFormat="1" ht="16.5" customHeight="1" x14ac:dyDescent="0.15">
      <c r="B108" s="33"/>
      <c r="C108" s="174" t="s">
        <v>8</v>
      </c>
      <c r="D108" s="174" t="s">
        <v>288</v>
      </c>
      <c r="E108" s="175" t="s">
        <v>1670</v>
      </c>
      <c r="F108" s="176" t="s">
        <v>1671</v>
      </c>
      <c r="G108" s="177" t="s">
        <v>612</v>
      </c>
      <c r="H108" s="178">
        <v>18</v>
      </c>
      <c r="I108" s="179"/>
      <c r="J108" s="178">
        <f t="shared" si="0"/>
        <v>0</v>
      </c>
      <c r="K108" s="176" t="s">
        <v>1517</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340</v>
      </c>
    </row>
    <row r="109" spans="2:65" s="11" customFormat="1" ht="11" x14ac:dyDescent="0.15">
      <c r="B109" s="185"/>
      <c r="C109" s="186"/>
      <c r="D109" s="187" t="s">
        <v>356</v>
      </c>
      <c r="E109" s="188" t="s">
        <v>1</v>
      </c>
      <c r="F109" s="189" t="s">
        <v>1672</v>
      </c>
      <c r="G109" s="186"/>
      <c r="H109" s="190">
        <v>18</v>
      </c>
      <c r="I109" s="191"/>
      <c r="J109" s="186"/>
      <c r="K109" s="186"/>
      <c r="L109" s="192"/>
      <c r="M109" s="193"/>
      <c r="N109" s="194"/>
      <c r="O109" s="194"/>
      <c r="P109" s="194"/>
      <c r="Q109" s="194"/>
      <c r="R109" s="194"/>
      <c r="S109" s="194"/>
      <c r="T109" s="195"/>
      <c r="AT109" s="196" t="s">
        <v>356</v>
      </c>
      <c r="AU109" s="196" t="s">
        <v>77</v>
      </c>
      <c r="AV109" s="11" t="s">
        <v>79</v>
      </c>
      <c r="AW109" s="11" t="s">
        <v>33</v>
      </c>
      <c r="AX109" s="11" t="s">
        <v>70</v>
      </c>
      <c r="AY109" s="196" t="s">
        <v>287</v>
      </c>
    </row>
    <row r="110" spans="2:65" s="12" customFormat="1" ht="11" x14ac:dyDescent="0.15">
      <c r="B110" s="197"/>
      <c r="C110" s="198"/>
      <c r="D110" s="187" t="s">
        <v>356</v>
      </c>
      <c r="E110" s="199" t="s">
        <v>1</v>
      </c>
      <c r="F110" s="200" t="s">
        <v>359</v>
      </c>
      <c r="G110" s="198"/>
      <c r="H110" s="201">
        <v>18</v>
      </c>
      <c r="I110" s="202"/>
      <c r="J110" s="198"/>
      <c r="K110" s="198"/>
      <c r="L110" s="203"/>
      <c r="M110" s="204"/>
      <c r="N110" s="205"/>
      <c r="O110" s="205"/>
      <c r="P110" s="205"/>
      <c r="Q110" s="205"/>
      <c r="R110" s="205"/>
      <c r="S110" s="205"/>
      <c r="T110" s="206"/>
      <c r="AT110" s="207" t="s">
        <v>356</v>
      </c>
      <c r="AU110" s="207" t="s">
        <v>77</v>
      </c>
      <c r="AV110" s="12" t="s">
        <v>99</v>
      </c>
      <c r="AW110" s="12" t="s">
        <v>33</v>
      </c>
      <c r="AX110" s="12" t="s">
        <v>77</v>
      </c>
      <c r="AY110" s="207" t="s">
        <v>287</v>
      </c>
    </row>
    <row r="111" spans="2:65" s="1" customFormat="1" ht="16.5" customHeight="1" x14ac:dyDescent="0.15">
      <c r="B111" s="33"/>
      <c r="C111" s="174" t="s">
        <v>316</v>
      </c>
      <c r="D111" s="174" t="s">
        <v>288</v>
      </c>
      <c r="E111" s="175" t="s">
        <v>1673</v>
      </c>
      <c r="F111" s="176" t="s">
        <v>1674</v>
      </c>
      <c r="G111" s="177" t="s">
        <v>612</v>
      </c>
      <c r="H111" s="178">
        <v>6</v>
      </c>
      <c r="I111" s="179"/>
      <c r="J111" s="178">
        <f>ROUND(I111*H111,2)</f>
        <v>0</v>
      </c>
      <c r="K111" s="176" t="s">
        <v>1517</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343</v>
      </c>
    </row>
    <row r="112" spans="2:65" s="11" customFormat="1" ht="11" x14ac:dyDescent="0.15">
      <c r="B112" s="185"/>
      <c r="C112" s="186"/>
      <c r="D112" s="187" t="s">
        <v>356</v>
      </c>
      <c r="E112" s="188" t="s">
        <v>1</v>
      </c>
      <c r="F112" s="189" t="s">
        <v>1675</v>
      </c>
      <c r="G112" s="186"/>
      <c r="H112" s="190">
        <v>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6</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344</v>
      </c>
      <c r="D114" s="174" t="s">
        <v>288</v>
      </c>
      <c r="E114" s="175" t="s">
        <v>1676</v>
      </c>
      <c r="F114" s="176" t="s">
        <v>1677</v>
      </c>
      <c r="G114" s="177" t="s">
        <v>612</v>
      </c>
      <c r="H114" s="178">
        <v>8</v>
      </c>
      <c r="I114" s="179"/>
      <c r="J114" s="178">
        <f>ROUND(I114*H114,2)</f>
        <v>0</v>
      </c>
      <c r="K114" s="176" t="s">
        <v>1517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347</v>
      </c>
    </row>
    <row r="115" spans="2:65" s="1" customFormat="1" ht="16.5" customHeight="1" x14ac:dyDescent="0.15">
      <c r="B115" s="33"/>
      <c r="C115" s="174" t="s">
        <v>320</v>
      </c>
      <c r="D115" s="174" t="s">
        <v>288</v>
      </c>
      <c r="E115" s="175" t="s">
        <v>1678</v>
      </c>
      <c r="F115" s="176" t="s">
        <v>1679</v>
      </c>
      <c r="G115" s="177" t="s">
        <v>612</v>
      </c>
      <c r="H115" s="178">
        <v>1</v>
      </c>
      <c r="I115" s="179"/>
      <c r="J115" s="178">
        <f>ROUND(I115*H115,2)</f>
        <v>0</v>
      </c>
      <c r="K115" s="176" t="s">
        <v>1517</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350</v>
      </c>
    </row>
    <row r="116" spans="2:65" s="1" customFormat="1" ht="16.5" customHeight="1" x14ac:dyDescent="0.15">
      <c r="B116" s="33"/>
      <c r="C116" s="174" t="s">
        <v>352</v>
      </c>
      <c r="D116" s="174" t="s">
        <v>288</v>
      </c>
      <c r="E116" s="175" t="s">
        <v>1680</v>
      </c>
      <c r="F116" s="176" t="s">
        <v>1681</v>
      </c>
      <c r="G116" s="177" t="s">
        <v>612</v>
      </c>
      <c r="H116" s="178">
        <v>2</v>
      </c>
      <c r="I116" s="179"/>
      <c r="J116" s="178">
        <f>ROUND(I116*H116,2)</f>
        <v>0</v>
      </c>
      <c r="K116" s="176" t="s">
        <v>1517</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355</v>
      </c>
    </row>
    <row r="117" spans="2:65" s="1" customFormat="1" ht="16.5" customHeight="1" x14ac:dyDescent="0.15">
      <c r="B117" s="33"/>
      <c r="C117" s="174" t="s">
        <v>323</v>
      </c>
      <c r="D117" s="174" t="s">
        <v>288</v>
      </c>
      <c r="E117" s="175" t="s">
        <v>1682</v>
      </c>
      <c r="F117" s="176" t="s">
        <v>1683</v>
      </c>
      <c r="G117" s="177" t="s">
        <v>612</v>
      </c>
      <c r="H117" s="178">
        <v>2</v>
      </c>
      <c r="I117" s="179"/>
      <c r="J117" s="178">
        <f>ROUND(I117*H117,2)</f>
        <v>0</v>
      </c>
      <c r="K117" s="176" t="s">
        <v>1517</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363</v>
      </c>
    </row>
    <row r="118" spans="2:65" s="1" customFormat="1" ht="16.5" customHeight="1" x14ac:dyDescent="0.15">
      <c r="B118" s="33"/>
      <c r="C118" s="174" t="s">
        <v>7</v>
      </c>
      <c r="D118" s="174" t="s">
        <v>288</v>
      </c>
      <c r="E118" s="175" t="s">
        <v>1684</v>
      </c>
      <c r="F118" s="176" t="s">
        <v>1685</v>
      </c>
      <c r="G118" s="177" t="s">
        <v>612</v>
      </c>
      <c r="H118" s="178">
        <v>5</v>
      </c>
      <c r="I118" s="179"/>
      <c r="J118" s="178">
        <f>ROUND(I118*H118,2)</f>
        <v>0</v>
      </c>
      <c r="K118" s="176" t="s">
        <v>1517</v>
      </c>
      <c r="L118" s="37"/>
      <c r="M118" s="220" t="s">
        <v>1</v>
      </c>
      <c r="N118" s="221" t="s">
        <v>41</v>
      </c>
      <c r="O118" s="222"/>
      <c r="P118" s="223">
        <f>O118*H118</f>
        <v>0</v>
      </c>
      <c r="Q118" s="223">
        <v>0</v>
      </c>
      <c r="R118" s="223">
        <f>Q118*H118</f>
        <v>0</v>
      </c>
      <c r="S118" s="223">
        <v>0</v>
      </c>
      <c r="T118" s="224">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367</v>
      </c>
    </row>
    <row r="119" spans="2:65" s="1" customFormat="1" ht="7" customHeight="1" x14ac:dyDescent="0.15">
      <c r="B119" s="45"/>
      <c r="C119" s="46"/>
      <c r="D119" s="46"/>
      <c r="E119" s="46"/>
      <c r="F119" s="46"/>
      <c r="G119" s="46"/>
      <c r="H119" s="46"/>
      <c r="I119" s="133"/>
      <c r="J119" s="46"/>
      <c r="K119" s="46"/>
      <c r="L119" s="37"/>
    </row>
  </sheetData>
  <sheetProtection algorithmName="SHA-512" hashValue="mkdLdKCoJfUsS17WWOS9b6QL9aoSfRFmw2TXYZSyJXYTvWxhkXxIWKNftjzlbsvXxAkWsBD6xMgspeNLp/0QsQ==" saltValue="sTjLREAGyhETim3E4HnzqPGvHHC0w/aOhQktoq7PClno1inVqLftxHvuDPCm8g8Mi3ohik/50lAIvzjHN+jSDw==" spinCount="100000" sheet="1" objects="1" scenarios="1" formatColumns="0" formatRows="0" autoFilter="0"/>
  <autoFilter ref="C91:K118"/>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1686</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ROUND(J92,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ROUND((SUM(BE92:BE133)),  2)</f>
        <v>0</v>
      </c>
      <c r="I37" s="122">
        <v>0.21</v>
      </c>
      <c r="J37" s="121">
        <f>ROUND(((SUM(BE92:BE133))*I37),  2)</f>
        <v>0</v>
      </c>
      <c r="L37" s="37"/>
    </row>
    <row r="38" spans="2:12" s="1" customFormat="1" ht="14.5" customHeight="1" x14ac:dyDescent="0.15">
      <c r="B38" s="37"/>
      <c r="E38" s="110" t="s">
        <v>42</v>
      </c>
      <c r="F38" s="121">
        <f>ROUND((SUM(BF92:BF133)),  2)</f>
        <v>0</v>
      </c>
      <c r="I38" s="122">
        <v>0.15</v>
      </c>
      <c r="J38" s="121">
        <f>ROUND(((SUM(BF92:BF133))*I38),  2)</f>
        <v>0</v>
      </c>
      <c r="L38" s="37"/>
    </row>
    <row r="39" spans="2:12" s="1" customFormat="1" ht="14.5" hidden="1" customHeight="1" x14ac:dyDescent="0.15">
      <c r="B39" s="37"/>
      <c r="E39" s="110" t="s">
        <v>43</v>
      </c>
      <c r="F39" s="121">
        <f>ROUND((SUM(BG92:BG133)),  2)</f>
        <v>0</v>
      </c>
      <c r="I39" s="122">
        <v>0.21</v>
      </c>
      <c r="J39" s="121">
        <f>0</f>
        <v>0</v>
      </c>
      <c r="L39" s="37"/>
    </row>
    <row r="40" spans="2:12" s="1" customFormat="1" ht="14.5" hidden="1" customHeight="1" x14ac:dyDescent="0.15">
      <c r="B40" s="37"/>
      <c r="E40" s="110" t="s">
        <v>44</v>
      </c>
      <c r="F40" s="121">
        <f>ROUND((SUM(BH92:BH133)),  2)</f>
        <v>0</v>
      </c>
      <c r="I40" s="122">
        <v>0.15</v>
      </c>
      <c r="J40" s="121">
        <f>0</f>
        <v>0</v>
      </c>
      <c r="L40" s="37"/>
    </row>
    <row r="41" spans="2:12" s="1" customFormat="1" ht="14.5" hidden="1" customHeight="1" x14ac:dyDescent="0.15">
      <c r="B41" s="37"/>
      <c r="E41" s="110" t="s">
        <v>45</v>
      </c>
      <c r="F41" s="121">
        <f>ROUND((SUM(BI92:BI133)),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03 - mobiliář</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J92</f>
        <v>0</v>
      </c>
      <c r="K67" s="34"/>
      <c r="L67" s="37"/>
      <c r="AU67" s="16" t="s">
        <v>246</v>
      </c>
    </row>
    <row r="68" spans="2:47" s="8" customFormat="1" ht="25" customHeight="1" x14ac:dyDescent="0.15">
      <c r="B68" s="142"/>
      <c r="C68" s="143"/>
      <c r="D68" s="144" t="s">
        <v>1687</v>
      </c>
      <c r="E68" s="145"/>
      <c r="F68" s="145"/>
      <c r="G68" s="145"/>
      <c r="H68" s="145"/>
      <c r="I68" s="146"/>
      <c r="J68" s="147">
        <f>J93</f>
        <v>0</v>
      </c>
      <c r="K68" s="143"/>
      <c r="L68" s="148"/>
    </row>
    <row r="69" spans="2:47" s="1" customFormat="1" ht="21.75" customHeight="1" x14ac:dyDescent="0.15">
      <c r="B69" s="33"/>
      <c r="C69" s="34"/>
      <c r="D69" s="34"/>
      <c r="E69" s="34"/>
      <c r="F69" s="34"/>
      <c r="G69" s="34"/>
      <c r="H69" s="34"/>
      <c r="I69" s="111"/>
      <c r="J69" s="34"/>
      <c r="K69" s="34"/>
      <c r="L69" s="37"/>
    </row>
    <row r="70" spans="2:47" s="1" customFormat="1" ht="7" customHeight="1" x14ac:dyDescent="0.15">
      <c r="B70" s="45"/>
      <c r="C70" s="46"/>
      <c r="D70" s="46"/>
      <c r="E70" s="46"/>
      <c r="F70" s="46"/>
      <c r="G70" s="46"/>
      <c r="H70" s="46"/>
      <c r="I70" s="133"/>
      <c r="J70" s="46"/>
      <c r="K70" s="46"/>
      <c r="L70" s="37"/>
    </row>
    <row r="74" spans="2:47" s="1" customFormat="1" ht="7" customHeight="1" x14ac:dyDescent="0.15">
      <c r="B74" s="47"/>
      <c r="C74" s="48"/>
      <c r="D74" s="48"/>
      <c r="E74" s="48"/>
      <c r="F74" s="48"/>
      <c r="G74" s="48"/>
      <c r="H74" s="48"/>
      <c r="I74" s="136"/>
      <c r="J74" s="48"/>
      <c r="K74" s="48"/>
      <c r="L74" s="37"/>
    </row>
    <row r="75" spans="2:47" s="1" customFormat="1" ht="25" customHeight="1" x14ac:dyDescent="0.15">
      <c r="B75" s="33"/>
      <c r="C75" s="22" t="s">
        <v>273</v>
      </c>
      <c r="D75" s="34"/>
      <c r="E75" s="34"/>
      <c r="F75" s="34"/>
      <c r="G75" s="34"/>
      <c r="H75" s="34"/>
      <c r="I75" s="111"/>
      <c r="J75" s="34"/>
      <c r="K75" s="34"/>
      <c r="L75" s="37"/>
    </row>
    <row r="76" spans="2:47" s="1" customFormat="1" ht="7" customHeight="1" x14ac:dyDescent="0.15">
      <c r="B76" s="33"/>
      <c r="C76" s="34"/>
      <c r="D76" s="34"/>
      <c r="E76" s="34"/>
      <c r="F76" s="34"/>
      <c r="G76" s="34"/>
      <c r="H76" s="34"/>
      <c r="I76" s="111"/>
      <c r="J76" s="34"/>
      <c r="K76" s="34"/>
      <c r="L76" s="37"/>
    </row>
    <row r="77" spans="2:47" s="1" customFormat="1" ht="12" customHeight="1" x14ac:dyDescent="0.15">
      <c r="B77" s="33"/>
      <c r="C77" s="28" t="s">
        <v>15</v>
      </c>
      <c r="D77" s="34"/>
      <c r="E77" s="34"/>
      <c r="F77" s="34"/>
      <c r="G77" s="34"/>
      <c r="H77" s="34"/>
      <c r="I77" s="111"/>
      <c r="J77" s="34"/>
      <c r="K77" s="34"/>
      <c r="L77" s="37"/>
    </row>
    <row r="78" spans="2:47" s="1" customFormat="1" ht="16.5" customHeight="1" x14ac:dyDescent="0.15">
      <c r="B78" s="33"/>
      <c r="C78" s="34"/>
      <c r="D78" s="34"/>
      <c r="E78" s="302" t="str">
        <f>E7</f>
        <v>Terminál Benešov I.Etapa</v>
      </c>
      <c r="F78" s="303"/>
      <c r="G78" s="303"/>
      <c r="H78" s="303"/>
      <c r="I78" s="111"/>
      <c r="J78" s="34"/>
      <c r="K78" s="34"/>
      <c r="L78" s="37"/>
    </row>
    <row r="79" spans="2:47" ht="12" customHeight="1" x14ac:dyDescent="0.15">
      <c r="B79" s="20"/>
      <c r="C79" s="28" t="s">
        <v>237</v>
      </c>
      <c r="D79" s="21"/>
      <c r="E79" s="21"/>
      <c r="F79" s="21"/>
      <c r="G79" s="21"/>
      <c r="H79" s="21"/>
      <c r="J79" s="21"/>
      <c r="K79" s="21"/>
      <c r="L79" s="19"/>
    </row>
    <row r="80" spans="2:47" ht="16.5" customHeight="1" x14ac:dyDescent="0.15">
      <c r="B80" s="20"/>
      <c r="C80" s="21"/>
      <c r="D80" s="21"/>
      <c r="E80" s="302" t="s">
        <v>238</v>
      </c>
      <c r="F80" s="259"/>
      <c r="G80" s="259"/>
      <c r="H80" s="259"/>
      <c r="J80" s="21"/>
      <c r="K80" s="21"/>
      <c r="L80" s="19"/>
    </row>
    <row r="81" spans="2:65" ht="12" customHeight="1" x14ac:dyDescent="0.15">
      <c r="B81" s="20"/>
      <c r="C81" s="28" t="s">
        <v>239</v>
      </c>
      <c r="D81" s="21"/>
      <c r="E81" s="21"/>
      <c r="F81" s="21"/>
      <c r="G81" s="21"/>
      <c r="H81" s="21"/>
      <c r="J81" s="21"/>
      <c r="K81" s="21"/>
      <c r="L81" s="19"/>
    </row>
    <row r="82" spans="2:65" s="1" customFormat="1" ht="16.5" customHeight="1" x14ac:dyDescent="0.15">
      <c r="B82" s="33"/>
      <c r="C82" s="34"/>
      <c r="D82" s="34"/>
      <c r="E82" s="303" t="s">
        <v>240</v>
      </c>
      <c r="F82" s="284"/>
      <c r="G82" s="284"/>
      <c r="H82" s="284"/>
      <c r="I82" s="111"/>
      <c r="J82" s="34"/>
      <c r="K82" s="34"/>
      <c r="L82" s="37"/>
    </row>
    <row r="83" spans="2:65" s="1" customFormat="1" ht="12" customHeight="1" x14ac:dyDescent="0.15">
      <c r="B83" s="33"/>
      <c r="C83" s="28" t="s">
        <v>1510</v>
      </c>
      <c r="D83" s="34"/>
      <c r="E83" s="34"/>
      <c r="F83" s="34"/>
      <c r="G83" s="34"/>
      <c r="H83" s="34"/>
      <c r="I83" s="111"/>
      <c r="J83" s="34"/>
      <c r="K83" s="34"/>
      <c r="L83" s="37"/>
    </row>
    <row r="84" spans="2:65" s="1" customFormat="1" ht="16.5" customHeight="1" x14ac:dyDescent="0.15">
      <c r="B84" s="33"/>
      <c r="C84" s="34"/>
      <c r="D84" s="34"/>
      <c r="E84" s="285" t="str">
        <f>E13</f>
        <v>03 - mobiliář</v>
      </c>
      <c r="F84" s="284"/>
      <c r="G84" s="284"/>
      <c r="H84" s="284"/>
      <c r="I84" s="111"/>
      <c r="J84" s="34"/>
      <c r="K84" s="34"/>
      <c r="L84" s="37"/>
    </row>
    <row r="85" spans="2:65" s="1" customFormat="1" ht="7" customHeight="1" x14ac:dyDescent="0.15">
      <c r="B85" s="33"/>
      <c r="C85" s="34"/>
      <c r="D85" s="34"/>
      <c r="E85" s="34"/>
      <c r="F85" s="34"/>
      <c r="G85" s="34"/>
      <c r="H85" s="34"/>
      <c r="I85" s="111"/>
      <c r="J85" s="34"/>
      <c r="K85" s="34"/>
      <c r="L85" s="37"/>
    </row>
    <row r="86" spans="2:65" s="1" customFormat="1" ht="12" customHeight="1" x14ac:dyDescent="0.15">
      <c r="B86" s="33"/>
      <c r="C86" s="28" t="s">
        <v>20</v>
      </c>
      <c r="D86" s="34"/>
      <c r="E86" s="34"/>
      <c r="F86" s="26" t="str">
        <f>F16</f>
        <v xml:space="preserve"> </v>
      </c>
      <c r="G86" s="34"/>
      <c r="H86" s="34"/>
      <c r="I86" s="112" t="s">
        <v>22</v>
      </c>
      <c r="J86" s="54" t="str">
        <f>IF(J16="","",J16)</f>
        <v>13. 8. 2018</v>
      </c>
      <c r="K86" s="34"/>
      <c r="L86" s="37"/>
    </row>
    <row r="87" spans="2:65" s="1" customFormat="1" ht="7" customHeight="1" x14ac:dyDescent="0.15">
      <c r="B87" s="33"/>
      <c r="C87" s="34"/>
      <c r="D87" s="34"/>
      <c r="E87" s="34"/>
      <c r="F87" s="34"/>
      <c r="G87" s="34"/>
      <c r="H87" s="34"/>
      <c r="I87" s="111"/>
      <c r="J87" s="34"/>
      <c r="K87" s="34"/>
      <c r="L87" s="37"/>
    </row>
    <row r="88" spans="2:65" s="1" customFormat="1" ht="13.75" customHeight="1" x14ac:dyDescent="0.15">
      <c r="B88" s="33"/>
      <c r="C88" s="28" t="s">
        <v>24</v>
      </c>
      <c r="D88" s="34"/>
      <c r="E88" s="34"/>
      <c r="F88" s="26" t="str">
        <f>E19</f>
        <v>Město Benešov</v>
      </c>
      <c r="G88" s="34"/>
      <c r="H88" s="34"/>
      <c r="I88" s="112" t="s">
        <v>31</v>
      </c>
      <c r="J88" s="31" t="str">
        <f>E25</f>
        <v xml:space="preserve"> </v>
      </c>
      <c r="K88" s="34"/>
      <c r="L88" s="37"/>
    </row>
    <row r="89" spans="2:65" s="1" customFormat="1" ht="13.75" customHeight="1" x14ac:dyDescent="0.15">
      <c r="B89" s="33"/>
      <c r="C89" s="28" t="s">
        <v>29</v>
      </c>
      <c r="D89" s="34"/>
      <c r="E89" s="34"/>
      <c r="F89" s="26" t="str">
        <f>IF(E22="","",E22)</f>
        <v>Vyplň údaj</v>
      </c>
      <c r="G89" s="34"/>
      <c r="H89" s="34"/>
      <c r="I89" s="112" t="s">
        <v>34</v>
      </c>
      <c r="J89" s="31" t="str">
        <f>E28</f>
        <v xml:space="preserve"> </v>
      </c>
      <c r="K89" s="34"/>
      <c r="L89" s="37"/>
    </row>
    <row r="90" spans="2:65" s="1" customFormat="1" ht="10.25" customHeight="1" x14ac:dyDescent="0.15">
      <c r="B90" s="33"/>
      <c r="C90" s="34"/>
      <c r="D90" s="34"/>
      <c r="E90" s="34"/>
      <c r="F90" s="34"/>
      <c r="G90" s="34"/>
      <c r="H90" s="34"/>
      <c r="I90" s="111"/>
      <c r="J90" s="34"/>
      <c r="K90" s="34"/>
      <c r="L90" s="37"/>
    </row>
    <row r="91" spans="2:65" s="9" customFormat="1" ht="29.25" customHeight="1" x14ac:dyDescent="0.15">
      <c r="B91" s="149"/>
      <c r="C91" s="150" t="s">
        <v>274</v>
      </c>
      <c r="D91" s="151" t="s">
        <v>55</v>
      </c>
      <c r="E91" s="151" t="s">
        <v>51</v>
      </c>
      <c r="F91" s="151" t="s">
        <v>52</v>
      </c>
      <c r="G91" s="151" t="s">
        <v>275</v>
      </c>
      <c r="H91" s="151" t="s">
        <v>276</v>
      </c>
      <c r="I91" s="152" t="s">
        <v>277</v>
      </c>
      <c r="J91" s="153" t="s">
        <v>244</v>
      </c>
      <c r="K91" s="154" t="s">
        <v>278</v>
      </c>
      <c r="L91" s="155"/>
      <c r="M91" s="63" t="s">
        <v>1</v>
      </c>
      <c r="N91" s="64" t="s">
        <v>40</v>
      </c>
      <c r="O91" s="64" t="s">
        <v>279</v>
      </c>
      <c r="P91" s="64" t="s">
        <v>280</v>
      </c>
      <c r="Q91" s="64" t="s">
        <v>281</v>
      </c>
      <c r="R91" s="64" t="s">
        <v>282</v>
      </c>
      <c r="S91" s="64" t="s">
        <v>283</v>
      </c>
      <c r="T91" s="65" t="s">
        <v>284</v>
      </c>
    </row>
    <row r="92" spans="2:65" s="1" customFormat="1" ht="22.75" customHeight="1" x14ac:dyDescent="0.2">
      <c r="B92" s="33"/>
      <c r="C92" s="70" t="s">
        <v>285</v>
      </c>
      <c r="D92" s="34"/>
      <c r="E92" s="34"/>
      <c r="F92" s="34"/>
      <c r="G92" s="34"/>
      <c r="H92" s="34"/>
      <c r="I92" s="111"/>
      <c r="J92" s="156">
        <f>BK92</f>
        <v>0</v>
      </c>
      <c r="K92" s="34"/>
      <c r="L92" s="37"/>
      <c r="M92" s="66"/>
      <c r="N92" s="67"/>
      <c r="O92" s="67"/>
      <c r="P92" s="157">
        <f>P93</f>
        <v>0</v>
      </c>
      <c r="Q92" s="67"/>
      <c r="R92" s="157">
        <f>R93</f>
        <v>0</v>
      </c>
      <c r="S92" s="67"/>
      <c r="T92" s="158">
        <f>T93</f>
        <v>0</v>
      </c>
      <c r="AT92" s="16" t="s">
        <v>69</v>
      </c>
      <c r="AU92" s="16" t="s">
        <v>246</v>
      </c>
      <c r="BK92" s="159">
        <f>BK93</f>
        <v>0</v>
      </c>
    </row>
    <row r="93" spans="2:65" s="10" customFormat="1" ht="26" customHeight="1" x14ac:dyDescent="0.2">
      <c r="B93" s="160"/>
      <c r="C93" s="161"/>
      <c r="D93" s="162" t="s">
        <v>69</v>
      </c>
      <c r="E93" s="163" t="s">
        <v>1688</v>
      </c>
      <c r="F93" s="163" t="s">
        <v>1689</v>
      </c>
      <c r="G93" s="161"/>
      <c r="H93" s="161"/>
      <c r="I93" s="164"/>
      <c r="J93" s="165">
        <f>BK93</f>
        <v>0</v>
      </c>
      <c r="K93" s="161"/>
      <c r="L93" s="166"/>
      <c r="M93" s="167"/>
      <c r="N93" s="168"/>
      <c r="O93" s="168"/>
      <c r="P93" s="169">
        <f>SUM(P94:P133)</f>
        <v>0</v>
      </c>
      <c r="Q93" s="168"/>
      <c r="R93" s="169">
        <f>SUM(R94:R133)</f>
        <v>0</v>
      </c>
      <c r="S93" s="168"/>
      <c r="T93" s="170">
        <f>SUM(T94:T133)</f>
        <v>0</v>
      </c>
      <c r="AR93" s="171" t="s">
        <v>77</v>
      </c>
      <c r="AT93" s="172" t="s">
        <v>69</v>
      </c>
      <c r="AU93" s="172" t="s">
        <v>70</v>
      </c>
      <c r="AY93" s="171" t="s">
        <v>287</v>
      </c>
      <c r="BK93" s="173">
        <f>SUM(BK94:BK133)</f>
        <v>0</v>
      </c>
    </row>
    <row r="94" spans="2:65" s="1" customFormat="1" ht="16.5" customHeight="1" x14ac:dyDescent="0.15">
      <c r="B94" s="33"/>
      <c r="C94" s="174" t="s">
        <v>77</v>
      </c>
      <c r="D94" s="174" t="s">
        <v>288</v>
      </c>
      <c r="E94" s="175" t="s">
        <v>1690</v>
      </c>
      <c r="F94" s="176" t="s">
        <v>1691</v>
      </c>
      <c r="G94" s="177" t="s">
        <v>612</v>
      </c>
      <c r="H94" s="178">
        <v>2</v>
      </c>
      <c r="I94" s="179"/>
      <c r="J94" s="178">
        <f>ROUND(I94*H94,2)</f>
        <v>0</v>
      </c>
      <c r="K94" s="176" t="s">
        <v>1517</v>
      </c>
      <c r="L94" s="37"/>
      <c r="M94" s="180" t="s">
        <v>1</v>
      </c>
      <c r="N94" s="181" t="s">
        <v>41</v>
      </c>
      <c r="O94" s="59"/>
      <c r="P94" s="182">
        <f>O94*H94</f>
        <v>0</v>
      </c>
      <c r="Q94" s="182">
        <v>0</v>
      </c>
      <c r="R94" s="182">
        <f>Q94*H94</f>
        <v>0</v>
      </c>
      <c r="S94" s="182">
        <v>0</v>
      </c>
      <c r="T94" s="183">
        <f>S94*H94</f>
        <v>0</v>
      </c>
      <c r="AR94" s="16" t="s">
        <v>99</v>
      </c>
      <c r="AT94" s="16" t="s">
        <v>288</v>
      </c>
      <c r="AU94" s="16" t="s">
        <v>77</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99</v>
      </c>
    </row>
    <row r="95" spans="2:65" s="1" customFormat="1" ht="30" x14ac:dyDescent="0.15">
      <c r="B95" s="33"/>
      <c r="C95" s="34"/>
      <c r="D95" s="187" t="s">
        <v>383</v>
      </c>
      <c r="E95" s="34"/>
      <c r="F95" s="208" t="s">
        <v>1692</v>
      </c>
      <c r="G95" s="34"/>
      <c r="H95" s="34"/>
      <c r="I95" s="111"/>
      <c r="J95" s="34"/>
      <c r="K95" s="34"/>
      <c r="L95" s="37"/>
      <c r="M95" s="209"/>
      <c r="N95" s="59"/>
      <c r="O95" s="59"/>
      <c r="P95" s="59"/>
      <c r="Q95" s="59"/>
      <c r="R95" s="59"/>
      <c r="S95" s="59"/>
      <c r="T95" s="60"/>
      <c r="AT95" s="16" t="s">
        <v>383</v>
      </c>
      <c r="AU95" s="16" t="s">
        <v>77</v>
      </c>
    </row>
    <row r="96" spans="2:65" s="1" customFormat="1" ht="16.5" customHeight="1" x14ac:dyDescent="0.15">
      <c r="B96" s="33"/>
      <c r="C96" s="174" t="s">
        <v>79</v>
      </c>
      <c r="D96" s="174" t="s">
        <v>288</v>
      </c>
      <c r="E96" s="175" t="s">
        <v>1693</v>
      </c>
      <c r="F96" s="176" t="s">
        <v>1694</v>
      </c>
      <c r="G96" s="177" t="s">
        <v>612</v>
      </c>
      <c r="H96" s="178">
        <v>1</v>
      </c>
      <c r="I96" s="179"/>
      <c r="J96" s="178">
        <f>ROUND(I96*H96,2)</f>
        <v>0</v>
      </c>
      <c r="K96" s="176" t="s">
        <v>1517</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296</v>
      </c>
    </row>
    <row r="97" spans="2:65" s="1" customFormat="1" ht="30" x14ac:dyDescent="0.15">
      <c r="B97" s="33"/>
      <c r="C97" s="34"/>
      <c r="D97" s="187" t="s">
        <v>383</v>
      </c>
      <c r="E97" s="34"/>
      <c r="F97" s="208" t="s">
        <v>1692</v>
      </c>
      <c r="G97" s="34"/>
      <c r="H97" s="34"/>
      <c r="I97" s="111"/>
      <c r="J97" s="34"/>
      <c r="K97" s="34"/>
      <c r="L97" s="37"/>
      <c r="M97" s="209"/>
      <c r="N97" s="59"/>
      <c r="O97" s="59"/>
      <c r="P97" s="59"/>
      <c r="Q97" s="59"/>
      <c r="R97" s="59"/>
      <c r="S97" s="59"/>
      <c r="T97" s="60"/>
      <c r="AT97" s="16" t="s">
        <v>383</v>
      </c>
      <c r="AU97" s="16" t="s">
        <v>77</v>
      </c>
    </row>
    <row r="98" spans="2:65" s="1" customFormat="1" ht="16.5" customHeight="1" x14ac:dyDescent="0.15">
      <c r="B98" s="33"/>
      <c r="C98" s="174" t="s">
        <v>87</v>
      </c>
      <c r="D98" s="174" t="s">
        <v>288</v>
      </c>
      <c r="E98" s="175" t="s">
        <v>1695</v>
      </c>
      <c r="F98" s="176" t="s">
        <v>1696</v>
      </c>
      <c r="G98" s="177" t="s">
        <v>612</v>
      </c>
      <c r="H98" s="178">
        <v>2</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300</v>
      </c>
    </row>
    <row r="99" spans="2:65" s="1" customFormat="1" ht="30" x14ac:dyDescent="0.15">
      <c r="B99" s="33"/>
      <c r="C99" s="34"/>
      <c r="D99" s="187" t="s">
        <v>383</v>
      </c>
      <c r="E99" s="34"/>
      <c r="F99" s="208" t="s">
        <v>1692</v>
      </c>
      <c r="G99" s="34"/>
      <c r="H99" s="34"/>
      <c r="I99" s="111"/>
      <c r="J99" s="34"/>
      <c r="K99" s="34"/>
      <c r="L99" s="37"/>
      <c r="M99" s="209"/>
      <c r="N99" s="59"/>
      <c r="O99" s="59"/>
      <c r="P99" s="59"/>
      <c r="Q99" s="59"/>
      <c r="R99" s="59"/>
      <c r="S99" s="59"/>
      <c r="T99" s="60"/>
      <c r="AT99" s="16" t="s">
        <v>383</v>
      </c>
      <c r="AU99" s="16" t="s">
        <v>77</v>
      </c>
    </row>
    <row r="100" spans="2:65" s="1" customFormat="1" ht="16.5" customHeight="1" x14ac:dyDescent="0.15">
      <c r="B100" s="33"/>
      <c r="C100" s="174" t="s">
        <v>99</v>
      </c>
      <c r="D100" s="174" t="s">
        <v>288</v>
      </c>
      <c r="E100" s="175" t="s">
        <v>1697</v>
      </c>
      <c r="F100" s="176" t="s">
        <v>1698</v>
      </c>
      <c r="G100" s="177" t="s">
        <v>612</v>
      </c>
      <c r="H100" s="178">
        <v>1</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305</v>
      </c>
    </row>
    <row r="101" spans="2:65" s="1" customFormat="1" ht="30" x14ac:dyDescent="0.15">
      <c r="B101" s="33"/>
      <c r="C101" s="34"/>
      <c r="D101" s="187" t="s">
        <v>383</v>
      </c>
      <c r="E101" s="34"/>
      <c r="F101" s="208" t="s">
        <v>1692</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301</v>
      </c>
      <c r="D102" s="174" t="s">
        <v>288</v>
      </c>
      <c r="E102" s="175" t="s">
        <v>1699</v>
      </c>
      <c r="F102" s="176" t="s">
        <v>1700</v>
      </c>
      <c r="G102" s="177" t="s">
        <v>612</v>
      </c>
      <c r="H102" s="178">
        <v>17</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309</v>
      </c>
    </row>
    <row r="103" spans="2:65" s="1" customFormat="1" ht="30" x14ac:dyDescent="0.15">
      <c r="B103" s="33"/>
      <c r="C103" s="34"/>
      <c r="D103" s="187" t="s">
        <v>383</v>
      </c>
      <c r="E103" s="34"/>
      <c r="F103" s="208" t="s">
        <v>1692</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296</v>
      </c>
      <c r="D104" s="174" t="s">
        <v>288</v>
      </c>
      <c r="E104" s="175" t="s">
        <v>1701</v>
      </c>
      <c r="F104" s="176" t="s">
        <v>1702</v>
      </c>
      <c r="G104" s="177" t="s">
        <v>612</v>
      </c>
      <c r="H104" s="178">
        <v>1</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313</v>
      </c>
    </row>
    <row r="105" spans="2:65" s="1" customFormat="1" ht="30" x14ac:dyDescent="0.15">
      <c r="B105" s="33"/>
      <c r="C105" s="34"/>
      <c r="D105" s="187" t="s">
        <v>383</v>
      </c>
      <c r="E105" s="34"/>
      <c r="F105" s="208" t="s">
        <v>1692</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310</v>
      </c>
      <c r="D106" s="174" t="s">
        <v>288</v>
      </c>
      <c r="E106" s="175" t="s">
        <v>1703</v>
      </c>
      <c r="F106" s="176" t="s">
        <v>1704</v>
      </c>
      <c r="G106" s="177" t="s">
        <v>612</v>
      </c>
      <c r="H106" s="178">
        <v>13</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316</v>
      </c>
    </row>
    <row r="107" spans="2:65" s="1" customFormat="1" ht="30" x14ac:dyDescent="0.15">
      <c r="B107" s="33"/>
      <c r="C107" s="34"/>
      <c r="D107" s="187" t="s">
        <v>383</v>
      </c>
      <c r="E107" s="34"/>
      <c r="F107" s="208" t="s">
        <v>1692</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300</v>
      </c>
      <c r="D108" s="174" t="s">
        <v>288</v>
      </c>
      <c r="E108" s="175" t="s">
        <v>1705</v>
      </c>
      <c r="F108" s="176" t="s">
        <v>1706</v>
      </c>
      <c r="G108" s="177" t="s">
        <v>612</v>
      </c>
      <c r="H108" s="178">
        <v>2</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320</v>
      </c>
    </row>
    <row r="109" spans="2:65" s="1" customFormat="1" ht="30" x14ac:dyDescent="0.15">
      <c r="B109" s="33"/>
      <c r="C109" s="34"/>
      <c r="D109" s="187" t="s">
        <v>383</v>
      </c>
      <c r="E109" s="34"/>
      <c r="F109" s="208" t="s">
        <v>1692</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317</v>
      </c>
      <c r="D110" s="174" t="s">
        <v>288</v>
      </c>
      <c r="E110" s="175" t="s">
        <v>1707</v>
      </c>
      <c r="F110" s="176" t="s">
        <v>1708</v>
      </c>
      <c r="G110" s="177" t="s">
        <v>612</v>
      </c>
      <c r="H110" s="178">
        <v>1</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323</v>
      </c>
    </row>
    <row r="111" spans="2:65" s="1" customFormat="1" ht="30" x14ac:dyDescent="0.15">
      <c r="B111" s="33"/>
      <c r="C111" s="34"/>
      <c r="D111" s="187" t="s">
        <v>383</v>
      </c>
      <c r="E111" s="34"/>
      <c r="F111" s="208" t="s">
        <v>1692</v>
      </c>
      <c r="G111" s="34"/>
      <c r="H111" s="34"/>
      <c r="I111" s="111"/>
      <c r="J111" s="34"/>
      <c r="K111" s="34"/>
      <c r="L111" s="37"/>
      <c r="M111" s="209"/>
      <c r="N111" s="59"/>
      <c r="O111" s="59"/>
      <c r="P111" s="59"/>
      <c r="Q111" s="59"/>
      <c r="R111" s="59"/>
      <c r="S111" s="59"/>
      <c r="T111" s="60"/>
      <c r="AT111" s="16" t="s">
        <v>383</v>
      </c>
      <c r="AU111" s="16" t="s">
        <v>77</v>
      </c>
    </row>
    <row r="112" spans="2:65" s="1" customFormat="1" ht="16.5" customHeight="1" x14ac:dyDescent="0.15">
      <c r="B112" s="33"/>
      <c r="C112" s="174" t="s">
        <v>305</v>
      </c>
      <c r="D112" s="174" t="s">
        <v>288</v>
      </c>
      <c r="E112" s="175" t="s">
        <v>1709</v>
      </c>
      <c r="F112" s="176" t="s">
        <v>1710</v>
      </c>
      <c r="G112" s="177" t="s">
        <v>612</v>
      </c>
      <c r="H112" s="178">
        <v>2</v>
      </c>
      <c r="I112" s="179"/>
      <c r="J112" s="178">
        <f>ROUND(I112*H112,2)</f>
        <v>0</v>
      </c>
      <c r="K112" s="176" t="s">
        <v>1517</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327</v>
      </c>
    </row>
    <row r="113" spans="2:65" s="1" customFormat="1" ht="30" x14ac:dyDescent="0.15">
      <c r="B113" s="33"/>
      <c r="C113" s="34"/>
      <c r="D113" s="187" t="s">
        <v>383</v>
      </c>
      <c r="E113" s="34"/>
      <c r="F113" s="208" t="s">
        <v>1692</v>
      </c>
      <c r="G113" s="34"/>
      <c r="H113" s="34"/>
      <c r="I113" s="111"/>
      <c r="J113" s="34"/>
      <c r="K113" s="34"/>
      <c r="L113" s="37"/>
      <c r="M113" s="209"/>
      <c r="N113" s="59"/>
      <c r="O113" s="59"/>
      <c r="P113" s="59"/>
      <c r="Q113" s="59"/>
      <c r="R113" s="59"/>
      <c r="S113" s="59"/>
      <c r="T113" s="60"/>
      <c r="AT113" s="16" t="s">
        <v>383</v>
      </c>
      <c r="AU113" s="16" t="s">
        <v>77</v>
      </c>
    </row>
    <row r="114" spans="2:65" s="1" customFormat="1" ht="16.5" customHeight="1" x14ac:dyDescent="0.15">
      <c r="B114" s="33"/>
      <c r="C114" s="174" t="s">
        <v>324</v>
      </c>
      <c r="D114" s="174" t="s">
        <v>288</v>
      </c>
      <c r="E114" s="175" t="s">
        <v>1711</v>
      </c>
      <c r="F114" s="176" t="s">
        <v>1712</v>
      </c>
      <c r="G114" s="177" t="s">
        <v>612</v>
      </c>
      <c r="H114" s="178">
        <v>1</v>
      </c>
      <c r="I114" s="179"/>
      <c r="J114" s="178">
        <f>ROUND(I114*H114,2)</f>
        <v>0</v>
      </c>
      <c r="K114" s="176" t="s">
        <v>1517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330</v>
      </c>
    </row>
    <row r="115" spans="2:65" s="1" customFormat="1" ht="30" x14ac:dyDescent="0.15">
      <c r="B115" s="33"/>
      <c r="C115" s="34"/>
      <c r="D115" s="187" t="s">
        <v>383</v>
      </c>
      <c r="E115" s="34"/>
      <c r="F115" s="208" t="s">
        <v>1692</v>
      </c>
      <c r="G115" s="34"/>
      <c r="H115" s="34"/>
      <c r="I115" s="111"/>
      <c r="J115" s="34"/>
      <c r="K115" s="34"/>
      <c r="L115" s="37"/>
      <c r="M115" s="209"/>
      <c r="N115" s="59"/>
      <c r="O115" s="59"/>
      <c r="P115" s="59"/>
      <c r="Q115" s="59"/>
      <c r="R115" s="59"/>
      <c r="S115" s="59"/>
      <c r="T115" s="60"/>
      <c r="AT115" s="16" t="s">
        <v>383</v>
      </c>
      <c r="AU115" s="16" t="s">
        <v>77</v>
      </c>
    </row>
    <row r="116" spans="2:65" s="1" customFormat="1" ht="16.5" customHeight="1" x14ac:dyDescent="0.15">
      <c r="B116" s="33"/>
      <c r="C116" s="174" t="s">
        <v>309</v>
      </c>
      <c r="D116" s="174" t="s">
        <v>288</v>
      </c>
      <c r="E116" s="175" t="s">
        <v>1713</v>
      </c>
      <c r="F116" s="176" t="s">
        <v>1714</v>
      </c>
      <c r="G116" s="177" t="s">
        <v>612</v>
      </c>
      <c r="H116" s="178">
        <v>1</v>
      </c>
      <c r="I116" s="179"/>
      <c r="J116" s="178">
        <f>ROUND(I116*H116,2)</f>
        <v>0</v>
      </c>
      <c r="K116" s="176" t="s">
        <v>1517</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334</v>
      </c>
    </row>
    <row r="117" spans="2:65" s="1" customFormat="1" ht="30" x14ac:dyDescent="0.15">
      <c r="B117" s="33"/>
      <c r="C117" s="34"/>
      <c r="D117" s="187" t="s">
        <v>383</v>
      </c>
      <c r="E117" s="34"/>
      <c r="F117" s="208" t="s">
        <v>1692</v>
      </c>
      <c r="G117" s="34"/>
      <c r="H117" s="34"/>
      <c r="I117" s="111"/>
      <c r="J117" s="34"/>
      <c r="K117" s="34"/>
      <c r="L117" s="37"/>
      <c r="M117" s="209"/>
      <c r="N117" s="59"/>
      <c r="O117" s="59"/>
      <c r="P117" s="59"/>
      <c r="Q117" s="59"/>
      <c r="R117" s="59"/>
      <c r="S117" s="59"/>
      <c r="T117" s="60"/>
      <c r="AT117" s="16" t="s">
        <v>383</v>
      </c>
      <c r="AU117" s="16" t="s">
        <v>77</v>
      </c>
    </row>
    <row r="118" spans="2:65" s="1" customFormat="1" ht="16.5" customHeight="1" x14ac:dyDescent="0.15">
      <c r="B118" s="33"/>
      <c r="C118" s="174" t="s">
        <v>331</v>
      </c>
      <c r="D118" s="174" t="s">
        <v>288</v>
      </c>
      <c r="E118" s="175" t="s">
        <v>1715</v>
      </c>
      <c r="F118" s="176" t="s">
        <v>1716</v>
      </c>
      <c r="G118" s="177" t="s">
        <v>612</v>
      </c>
      <c r="H118" s="178">
        <v>1</v>
      </c>
      <c r="I118" s="179"/>
      <c r="J118" s="178">
        <f>ROUND(I118*H118,2)</f>
        <v>0</v>
      </c>
      <c r="K118" s="176" t="s">
        <v>1517</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337</v>
      </c>
    </row>
    <row r="119" spans="2:65" s="1" customFormat="1" ht="30" x14ac:dyDescent="0.15">
      <c r="B119" s="33"/>
      <c r="C119" s="34"/>
      <c r="D119" s="187" t="s">
        <v>383</v>
      </c>
      <c r="E119" s="34"/>
      <c r="F119" s="208" t="s">
        <v>1692</v>
      </c>
      <c r="G119" s="34"/>
      <c r="H119" s="34"/>
      <c r="I119" s="111"/>
      <c r="J119" s="34"/>
      <c r="K119" s="34"/>
      <c r="L119" s="37"/>
      <c r="M119" s="209"/>
      <c r="N119" s="59"/>
      <c r="O119" s="59"/>
      <c r="P119" s="59"/>
      <c r="Q119" s="59"/>
      <c r="R119" s="59"/>
      <c r="S119" s="59"/>
      <c r="T119" s="60"/>
      <c r="AT119" s="16" t="s">
        <v>383</v>
      </c>
      <c r="AU119" s="16" t="s">
        <v>77</v>
      </c>
    </row>
    <row r="120" spans="2:65" s="1" customFormat="1" ht="16.5" customHeight="1" x14ac:dyDescent="0.15">
      <c r="B120" s="33"/>
      <c r="C120" s="174" t="s">
        <v>313</v>
      </c>
      <c r="D120" s="174" t="s">
        <v>288</v>
      </c>
      <c r="E120" s="175" t="s">
        <v>1717</v>
      </c>
      <c r="F120" s="176" t="s">
        <v>1718</v>
      </c>
      <c r="G120" s="177" t="s">
        <v>612</v>
      </c>
      <c r="H120" s="178">
        <v>2</v>
      </c>
      <c r="I120" s="179"/>
      <c r="J120" s="178">
        <f>ROUND(I120*H120,2)</f>
        <v>0</v>
      </c>
      <c r="K120" s="176" t="s">
        <v>1517</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340</v>
      </c>
    </row>
    <row r="121" spans="2:65" s="1" customFormat="1" ht="30" x14ac:dyDescent="0.15">
      <c r="B121" s="33"/>
      <c r="C121" s="34"/>
      <c r="D121" s="187" t="s">
        <v>383</v>
      </c>
      <c r="E121" s="34"/>
      <c r="F121" s="208" t="s">
        <v>1692</v>
      </c>
      <c r="G121" s="34"/>
      <c r="H121" s="34"/>
      <c r="I121" s="111"/>
      <c r="J121" s="34"/>
      <c r="K121" s="34"/>
      <c r="L121" s="37"/>
      <c r="M121" s="209"/>
      <c r="N121" s="59"/>
      <c r="O121" s="59"/>
      <c r="P121" s="59"/>
      <c r="Q121" s="59"/>
      <c r="R121" s="59"/>
      <c r="S121" s="59"/>
      <c r="T121" s="60"/>
      <c r="AT121" s="16" t="s">
        <v>383</v>
      </c>
      <c r="AU121" s="16" t="s">
        <v>77</v>
      </c>
    </row>
    <row r="122" spans="2:65" s="1" customFormat="1" ht="16.5" customHeight="1" x14ac:dyDescent="0.15">
      <c r="B122" s="33"/>
      <c r="C122" s="174" t="s">
        <v>8</v>
      </c>
      <c r="D122" s="174" t="s">
        <v>288</v>
      </c>
      <c r="E122" s="175" t="s">
        <v>1719</v>
      </c>
      <c r="F122" s="176" t="s">
        <v>1720</v>
      </c>
      <c r="G122" s="177" t="s">
        <v>490</v>
      </c>
      <c r="H122" s="178">
        <v>2</v>
      </c>
      <c r="I122" s="179"/>
      <c r="J122" s="178">
        <f>ROUND(I122*H122,2)</f>
        <v>0</v>
      </c>
      <c r="K122" s="176" t="s">
        <v>1517</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343</v>
      </c>
    </row>
    <row r="123" spans="2:65" s="1" customFormat="1" ht="30" x14ac:dyDescent="0.15">
      <c r="B123" s="33"/>
      <c r="C123" s="34"/>
      <c r="D123" s="187" t="s">
        <v>383</v>
      </c>
      <c r="E123" s="34"/>
      <c r="F123" s="208" t="s">
        <v>1692</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316</v>
      </c>
      <c r="D124" s="174" t="s">
        <v>288</v>
      </c>
      <c r="E124" s="175" t="s">
        <v>1721</v>
      </c>
      <c r="F124" s="176" t="s">
        <v>1722</v>
      </c>
      <c r="G124" s="177" t="s">
        <v>612</v>
      </c>
      <c r="H124" s="178">
        <v>1</v>
      </c>
      <c r="I124" s="179"/>
      <c r="J124" s="178">
        <f>ROUND(I124*H124,2)</f>
        <v>0</v>
      </c>
      <c r="K124" s="176" t="s">
        <v>1517</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347</v>
      </c>
    </row>
    <row r="125" spans="2:65" s="1" customFormat="1" ht="30" x14ac:dyDescent="0.15">
      <c r="B125" s="33"/>
      <c r="C125" s="34"/>
      <c r="D125" s="187" t="s">
        <v>383</v>
      </c>
      <c r="E125" s="34"/>
      <c r="F125" s="208" t="s">
        <v>1692</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344</v>
      </c>
      <c r="D126" s="174" t="s">
        <v>288</v>
      </c>
      <c r="E126" s="175" t="s">
        <v>1723</v>
      </c>
      <c r="F126" s="176" t="s">
        <v>1724</v>
      </c>
      <c r="G126" s="177" t="s">
        <v>612</v>
      </c>
      <c r="H126" s="178">
        <v>2</v>
      </c>
      <c r="I126" s="179"/>
      <c r="J126" s="178">
        <f>ROUND(I126*H126,2)</f>
        <v>0</v>
      </c>
      <c r="K126" s="176" t="s">
        <v>1517</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350</v>
      </c>
    </row>
    <row r="127" spans="2:65" s="1" customFormat="1" ht="30" x14ac:dyDescent="0.15">
      <c r="B127" s="33"/>
      <c r="C127" s="34"/>
      <c r="D127" s="187" t="s">
        <v>383</v>
      </c>
      <c r="E127" s="34"/>
      <c r="F127" s="208" t="s">
        <v>1692</v>
      </c>
      <c r="G127" s="34"/>
      <c r="H127" s="34"/>
      <c r="I127" s="111"/>
      <c r="J127" s="34"/>
      <c r="K127" s="34"/>
      <c r="L127" s="37"/>
      <c r="M127" s="209"/>
      <c r="N127" s="59"/>
      <c r="O127" s="59"/>
      <c r="P127" s="59"/>
      <c r="Q127" s="59"/>
      <c r="R127" s="59"/>
      <c r="S127" s="59"/>
      <c r="T127" s="60"/>
      <c r="AT127" s="16" t="s">
        <v>383</v>
      </c>
      <c r="AU127" s="16" t="s">
        <v>77</v>
      </c>
    </row>
    <row r="128" spans="2:65" s="1" customFormat="1" ht="16.5" customHeight="1" x14ac:dyDescent="0.15">
      <c r="B128" s="33"/>
      <c r="C128" s="174" t="s">
        <v>320</v>
      </c>
      <c r="D128" s="174" t="s">
        <v>288</v>
      </c>
      <c r="E128" s="175" t="s">
        <v>1725</v>
      </c>
      <c r="F128" s="176" t="s">
        <v>1726</v>
      </c>
      <c r="G128" s="177" t="s">
        <v>612</v>
      </c>
      <c r="H128" s="178">
        <v>1</v>
      </c>
      <c r="I128" s="179"/>
      <c r="J128" s="178">
        <f>ROUND(I128*H128,2)</f>
        <v>0</v>
      </c>
      <c r="K128" s="176" t="s">
        <v>1517</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355</v>
      </c>
    </row>
    <row r="129" spans="2:65" s="1" customFormat="1" ht="30" x14ac:dyDescent="0.15">
      <c r="B129" s="33"/>
      <c r="C129" s="34"/>
      <c r="D129" s="187" t="s">
        <v>383</v>
      </c>
      <c r="E129" s="34"/>
      <c r="F129" s="208" t="s">
        <v>1692</v>
      </c>
      <c r="G129" s="34"/>
      <c r="H129" s="34"/>
      <c r="I129" s="111"/>
      <c r="J129" s="34"/>
      <c r="K129" s="34"/>
      <c r="L129" s="37"/>
      <c r="M129" s="209"/>
      <c r="N129" s="59"/>
      <c r="O129" s="59"/>
      <c r="P129" s="59"/>
      <c r="Q129" s="59"/>
      <c r="R129" s="59"/>
      <c r="S129" s="59"/>
      <c r="T129" s="60"/>
      <c r="AT129" s="16" t="s">
        <v>383</v>
      </c>
      <c r="AU129" s="16" t="s">
        <v>77</v>
      </c>
    </row>
    <row r="130" spans="2:65" s="1" customFormat="1" ht="16.5" customHeight="1" x14ac:dyDescent="0.15">
      <c r="B130" s="33"/>
      <c r="C130" s="174" t="s">
        <v>352</v>
      </c>
      <c r="D130" s="174" t="s">
        <v>288</v>
      </c>
      <c r="E130" s="175" t="s">
        <v>1640</v>
      </c>
      <c r="F130" s="176" t="s">
        <v>1727</v>
      </c>
      <c r="G130" s="177" t="s">
        <v>612</v>
      </c>
      <c r="H130" s="178">
        <v>1</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363</v>
      </c>
    </row>
    <row r="131" spans="2:65" s="1" customFormat="1" ht="30" x14ac:dyDescent="0.15">
      <c r="B131" s="33"/>
      <c r="C131" s="34"/>
      <c r="D131" s="187" t="s">
        <v>383</v>
      </c>
      <c r="E131" s="34"/>
      <c r="F131" s="208" t="s">
        <v>1692</v>
      </c>
      <c r="G131" s="34"/>
      <c r="H131" s="34"/>
      <c r="I131" s="111"/>
      <c r="J131" s="34"/>
      <c r="K131" s="34"/>
      <c r="L131" s="37"/>
      <c r="M131" s="209"/>
      <c r="N131" s="59"/>
      <c r="O131" s="59"/>
      <c r="P131" s="59"/>
      <c r="Q131" s="59"/>
      <c r="R131" s="59"/>
      <c r="S131" s="59"/>
      <c r="T131" s="60"/>
      <c r="AT131" s="16" t="s">
        <v>383</v>
      </c>
      <c r="AU131" s="16" t="s">
        <v>77</v>
      </c>
    </row>
    <row r="132" spans="2:65" s="1" customFormat="1" ht="16.5" customHeight="1" x14ac:dyDescent="0.15">
      <c r="B132" s="33"/>
      <c r="C132" s="174" t="s">
        <v>323</v>
      </c>
      <c r="D132" s="174" t="s">
        <v>288</v>
      </c>
      <c r="E132" s="175" t="s">
        <v>1728</v>
      </c>
      <c r="F132" s="176" t="s">
        <v>1729</v>
      </c>
      <c r="G132" s="177" t="s">
        <v>612</v>
      </c>
      <c r="H132" s="178">
        <v>1</v>
      </c>
      <c r="I132" s="179"/>
      <c r="J132" s="178">
        <f>ROUND(I132*H132,2)</f>
        <v>0</v>
      </c>
      <c r="K132" s="176" t="s">
        <v>1517</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367</v>
      </c>
    </row>
    <row r="133" spans="2:65" s="1" customFormat="1" ht="30" x14ac:dyDescent="0.15">
      <c r="B133" s="33"/>
      <c r="C133" s="34"/>
      <c r="D133" s="187" t="s">
        <v>383</v>
      </c>
      <c r="E133" s="34"/>
      <c r="F133" s="208" t="s">
        <v>1692</v>
      </c>
      <c r="G133" s="34"/>
      <c r="H133" s="34"/>
      <c r="I133" s="111"/>
      <c r="J133" s="34"/>
      <c r="K133" s="34"/>
      <c r="L133" s="37"/>
      <c r="M133" s="225"/>
      <c r="N133" s="222"/>
      <c r="O133" s="222"/>
      <c r="P133" s="222"/>
      <c r="Q133" s="222"/>
      <c r="R133" s="222"/>
      <c r="S133" s="222"/>
      <c r="T133" s="226"/>
      <c r="AT133" s="16" t="s">
        <v>383</v>
      </c>
      <c r="AU133" s="16" t="s">
        <v>77</v>
      </c>
    </row>
    <row r="134" spans="2:65" s="1" customFormat="1" ht="7" customHeight="1" x14ac:dyDescent="0.15">
      <c r="B134" s="45"/>
      <c r="C134" s="46"/>
      <c r="D134" s="46"/>
      <c r="E134" s="46"/>
      <c r="F134" s="46"/>
      <c r="G134" s="46"/>
      <c r="H134" s="46"/>
      <c r="I134" s="133"/>
      <c r="J134" s="46"/>
      <c r="K134" s="46"/>
      <c r="L134" s="37"/>
    </row>
  </sheetData>
  <sheetProtection algorithmName="SHA-512" hashValue="EBfWbE4XEP7GdZfpKjLF7QIXApDWZC6iPDhRXhBJnnBT9WupaSOPyGFk69uIV/+u82/m6cDZmFB5Dw59s5Grzw==" saltValue="81gIMeCj26Lwak2KsAghKo+z8qyqtKp1quXRTy6jExLVDV4yyguGJw9Le6L4m158i8WxeOS5gdn0YzA+x1DeoQ==" spinCount="100000" sheet="1" objects="1" scenarios="1" formatColumns="0" formatRows="0" autoFilter="0"/>
  <autoFilter ref="C91:K13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8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109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1730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ROUND((SUM(BE94:BE180)),  2)</f>
        <v>0</v>
      </c>
      <c r="I37" s="122">
        <v>0.21</v>
      </c>
      <c r="J37" s="121">
        <f>ROUND(((SUM(BE94:BE180))*I37),  2)</f>
        <v>0</v>
      </c>
      <c r="L37" s="37"/>
    </row>
    <row r="38" spans="2:12" s="1" customFormat="1" ht="14.5" customHeight="1" x14ac:dyDescent="0.15">
      <c r="B38" s="37"/>
      <c r="E38" s="110" t="s">
        <v>42</v>
      </c>
      <c r="F38" s="121">
        <f>ROUND((SUM(BF94:BF180)),  2)</f>
        <v>0</v>
      </c>
      <c r="I38" s="122">
        <v>0.15</v>
      </c>
      <c r="J38" s="121">
        <f>ROUND(((SUM(BF94:BF180))*I38),  2)</f>
        <v>0</v>
      </c>
      <c r="L38" s="37"/>
    </row>
    <row r="39" spans="2:12" s="1" customFormat="1" ht="14.5" hidden="1" customHeight="1" x14ac:dyDescent="0.15">
      <c r="B39" s="37"/>
      <c r="E39" s="110" t="s">
        <v>43</v>
      </c>
      <c r="F39" s="121">
        <f>ROUND((SUM(BG94:BG180)),  2)</f>
        <v>0</v>
      </c>
      <c r="I39" s="122">
        <v>0.21</v>
      </c>
      <c r="J39" s="121">
        <f>0</f>
        <v>0</v>
      </c>
      <c r="L39" s="37"/>
    </row>
    <row r="40" spans="2:12" s="1" customFormat="1" ht="14.5" hidden="1" customHeight="1" x14ac:dyDescent="0.15">
      <c r="B40" s="37"/>
      <c r="E40" s="110" t="s">
        <v>44</v>
      </c>
      <c r="F40" s="121">
        <f>ROUND((SUM(BH94:BH180)),  2)</f>
        <v>0</v>
      </c>
      <c r="I40" s="122">
        <v>0.15</v>
      </c>
      <c r="J40" s="121">
        <f>0</f>
        <v>0</v>
      </c>
      <c r="L40" s="37"/>
    </row>
    <row r="41" spans="2:12" s="1" customFormat="1" ht="14.5" hidden="1" customHeight="1" x14ac:dyDescent="0.15">
      <c r="B41" s="37"/>
      <c r="E41" s="110" t="s">
        <v>45</v>
      </c>
      <c r="F41" s="121">
        <f>ROUND((SUM(BI94:BI180)),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SO 05 - Demolice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257</v>
      </c>
      <c r="E68" s="145"/>
      <c r="F68" s="145"/>
      <c r="G68" s="145"/>
      <c r="H68" s="145"/>
      <c r="I68" s="146"/>
      <c r="J68" s="147">
        <f>J95</f>
        <v>0</v>
      </c>
      <c r="K68" s="143"/>
      <c r="L68" s="148"/>
    </row>
    <row r="69" spans="2:47" s="8" customFormat="1" ht="25" customHeight="1" x14ac:dyDescent="0.15">
      <c r="B69" s="142"/>
      <c r="C69" s="143"/>
      <c r="D69" s="144" t="s">
        <v>1303</v>
      </c>
      <c r="E69" s="145"/>
      <c r="F69" s="145"/>
      <c r="G69" s="145"/>
      <c r="H69" s="145"/>
      <c r="I69" s="146"/>
      <c r="J69" s="147">
        <f>J102</f>
        <v>0</v>
      </c>
      <c r="K69" s="143"/>
      <c r="L69" s="148"/>
    </row>
    <row r="70" spans="2:47" s="8" customFormat="1" ht="25" customHeight="1" x14ac:dyDescent="0.15">
      <c r="B70" s="142"/>
      <c r="C70" s="143"/>
      <c r="D70" s="144" t="s">
        <v>272</v>
      </c>
      <c r="E70" s="145"/>
      <c r="F70" s="145"/>
      <c r="G70" s="145"/>
      <c r="H70" s="145"/>
      <c r="I70" s="146"/>
      <c r="J70" s="147">
        <f>J154</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241</v>
      </c>
      <c r="D85" s="34"/>
      <c r="E85" s="34"/>
      <c r="F85" s="34"/>
      <c r="G85" s="34"/>
      <c r="H85" s="34"/>
      <c r="I85" s="111"/>
      <c r="J85" s="34"/>
      <c r="K85" s="34"/>
      <c r="L85" s="37"/>
    </row>
    <row r="86" spans="2:65" s="1" customFormat="1" ht="16.5" customHeight="1" x14ac:dyDescent="0.15">
      <c r="B86" s="33"/>
      <c r="C86" s="34"/>
      <c r="D86" s="34"/>
      <c r="E86" s="285" t="str">
        <f>E13</f>
        <v>SO 05 - Demolice</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P95+P102+P154</f>
        <v>0</v>
      </c>
      <c r="Q94" s="67"/>
      <c r="R94" s="157">
        <f>R95+R102+R154</f>
        <v>0</v>
      </c>
      <c r="S94" s="67"/>
      <c r="T94" s="158">
        <f>T95+T102+T154</f>
        <v>0</v>
      </c>
      <c r="AT94" s="16" t="s">
        <v>69</v>
      </c>
      <c r="AU94" s="16" t="s">
        <v>246</v>
      </c>
      <c r="BK94" s="159">
        <f>BK95+BK102+BK154</f>
        <v>0</v>
      </c>
    </row>
    <row r="95" spans="2:65" s="10" customFormat="1" ht="26" customHeight="1" x14ac:dyDescent="0.2">
      <c r="B95" s="160"/>
      <c r="C95" s="161"/>
      <c r="D95" s="162" t="s">
        <v>69</v>
      </c>
      <c r="E95" s="163" t="s">
        <v>517</v>
      </c>
      <c r="F95" s="163" t="s">
        <v>863</v>
      </c>
      <c r="G95" s="161"/>
      <c r="H95" s="161"/>
      <c r="I95" s="164"/>
      <c r="J95" s="165">
        <f>BK95</f>
        <v>0</v>
      </c>
      <c r="K95" s="161"/>
      <c r="L95" s="166"/>
      <c r="M95" s="167"/>
      <c r="N95" s="168"/>
      <c r="O95" s="168"/>
      <c r="P95" s="169">
        <f>SUM(P96:P101)</f>
        <v>0</v>
      </c>
      <c r="Q95" s="168"/>
      <c r="R95" s="169">
        <f>SUM(R96:R101)</f>
        <v>0</v>
      </c>
      <c r="S95" s="168"/>
      <c r="T95" s="170">
        <f>SUM(T96:T101)</f>
        <v>0</v>
      </c>
      <c r="AR95" s="171" t="s">
        <v>77</v>
      </c>
      <c r="AT95" s="172" t="s">
        <v>69</v>
      </c>
      <c r="AU95" s="172" t="s">
        <v>70</v>
      </c>
      <c r="AY95" s="171" t="s">
        <v>287</v>
      </c>
      <c r="BK95" s="173">
        <f>SUM(BK96:BK101)</f>
        <v>0</v>
      </c>
    </row>
    <row r="96" spans="2:65" s="1" customFormat="1" ht="16.5" customHeight="1" x14ac:dyDescent="0.15">
      <c r="B96" s="33"/>
      <c r="C96" s="174" t="s">
        <v>77</v>
      </c>
      <c r="D96" s="174" t="s">
        <v>288</v>
      </c>
      <c r="E96" s="175" t="s">
        <v>1731</v>
      </c>
      <c r="F96" s="176" t="s">
        <v>1732</v>
      </c>
      <c r="G96" s="177" t="s">
        <v>291</v>
      </c>
      <c r="H96" s="178">
        <v>114</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1" customFormat="1" ht="11" x14ac:dyDescent="0.15">
      <c r="B97" s="185"/>
      <c r="C97" s="186"/>
      <c r="D97" s="187" t="s">
        <v>356</v>
      </c>
      <c r="E97" s="188" t="s">
        <v>1</v>
      </c>
      <c r="F97" s="189" t="s">
        <v>1733</v>
      </c>
      <c r="G97" s="186"/>
      <c r="H97" s="190">
        <v>114</v>
      </c>
      <c r="I97" s="191"/>
      <c r="J97" s="186"/>
      <c r="K97" s="186"/>
      <c r="L97" s="192"/>
      <c r="M97" s="193"/>
      <c r="N97" s="194"/>
      <c r="O97" s="194"/>
      <c r="P97" s="194"/>
      <c r="Q97" s="194"/>
      <c r="R97" s="194"/>
      <c r="S97" s="194"/>
      <c r="T97" s="195"/>
      <c r="AT97" s="196" t="s">
        <v>356</v>
      </c>
      <c r="AU97" s="196" t="s">
        <v>77</v>
      </c>
      <c r="AV97" s="11" t="s">
        <v>79</v>
      </c>
      <c r="AW97" s="11" t="s">
        <v>33</v>
      </c>
      <c r="AX97" s="11" t="s">
        <v>70</v>
      </c>
      <c r="AY97" s="196" t="s">
        <v>287</v>
      </c>
    </row>
    <row r="98" spans="2:65" s="12" customFormat="1" ht="11" x14ac:dyDescent="0.15">
      <c r="B98" s="197"/>
      <c r="C98" s="198"/>
      <c r="D98" s="187" t="s">
        <v>356</v>
      </c>
      <c r="E98" s="199" t="s">
        <v>1</v>
      </c>
      <c r="F98" s="200" t="s">
        <v>359</v>
      </c>
      <c r="G98" s="198"/>
      <c r="H98" s="201">
        <v>114</v>
      </c>
      <c r="I98" s="202"/>
      <c r="J98" s="198"/>
      <c r="K98" s="198"/>
      <c r="L98" s="203"/>
      <c r="M98" s="204"/>
      <c r="N98" s="205"/>
      <c r="O98" s="205"/>
      <c r="P98" s="205"/>
      <c r="Q98" s="205"/>
      <c r="R98" s="205"/>
      <c r="S98" s="205"/>
      <c r="T98" s="206"/>
      <c r="AT98" s="207" t="s">
        <v>356</v>
      </c>
      <c r="AU98" s="207" t="s">
        <v>77</v>
      </c>
      <c r="AV98" s="12" t="s">
        <v>99</v>
      </c>
      <c r="AW98" s="12" t="s">
        <v>33</v>
      </c>
      <c r="AX98" s="12" t="s">
        <v>77</v>
      </c>
      <c r="AY98" s="207" t="s">
        <v>287</v>
      </c>
    </row>
    <row r="99" spans="2:65" s="1" customFormat="1" ht="16.5" customHeight="1" x14ac:dyDescent="0.15">
      <c r="B99" s="33"/>
      <c r="C99" s="174" t="s">
        <v>79</v>
      </c>
      <c r="D99" s="174" t="s">
        <v>288</v>
      </c>
      <c r="E99" s="175" t="s">
        <v>1734</v>
      </c>
      <c r="F99" s="176" t="s">
        <v>1735</v>
      </c>
      <c r="G99" s="177" t="s">
        <v>291</v>
      </c>
      <c r="H99" s="178">
        <v>596</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1" customFormat="1" ht="11" x14ac:dyDescent="0.15">
      <c r="B100" s="185"/>
      <c r="C100" s="186"/>
      <c r="D100" s="187" t="s">
        <v>356</v>
      </c>
      <c r="E100" s="188" t="s">
        <v>1</v>
      </c>
      <c r="F100" s="189" t="s">
        <v>1736</v>
      </c>
      <c r="G100" s="186"/>
      <c r="H100" s="190">
        <v>596</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596</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0" customFormat="1" ht="26" customHeight="1" x14ac:dyDescent="0.2">
      <c r="B102" s="160"/>
      <c r="C102" s="161"/>
      <c r="D102" s="162" t="s">
        <v>69</v>
      </c>
      <c r="E102" s="163" t="s">
        <v>521</v>
      </c>
      <c r="F102" s="163" t="s">
        <v>1416</v>
      </c>
      <c r="G102" s="161"/>
      <c r="H102" s="161"/>
      <c r="I102" s="164"/>
      <c r="J102" s="165">
        <f>BK102</f>
        <v>0</v>
      </c>
      <c r="K102" s="161"/>
      <c r="L102" s="166"/>
      <c r="M102" s="167"/>
      <c r="N102" s="168"/>
      <c r="O102" s="168"/>
      <c r="P102" s="169">
        <f>SUM(P103:P153)</f>
        <v>0</v>
      </c>
      <c r="Q102" s="168"/>
      <c r="R102" s="169">
        <f>SUM(R103:R153)</f>
        <v>0</v>
      </c>
      <c r="S102" s="168"/>
      <c r="T102" s="170">
        <f>SUM(T103:T153)</f>
        <v>0</v>
      </c>
      <c r="AR102" s="171" t="s">
        <v>77</v>
      </c>
      <c r="AT102" s="172" t="s">
        <v>69</v>
      </c>
      <c r="AU102" s="172" t="s">
        <v>70</v>
      </c>
      <c r="AY102" s="171" t="s">
        <v>287</v>
      </c>
      <c r="BK102" s="173">
        <f>SUM(BK103:BK153)</f>
        <v>0</v>
      </c>
    </row>
    <row r="103" spans="2:65" s="1" customFormat="1" ht="16.5" customHeight="1" x14ac:dyDescent="0.15">
      <c r="B103" s="33"/>
      <c r="C103" s="174" t="s">
        <v>87</v>
      </c>
      <c r="D103" s="174" t="s">
        <v>288</v>
      </c>
      <c r="E103" s="175" t="s">
        <v>1737</v>
      </c>
      <c r="F103" s="176" t="s">
        <v>1738</v>
      </c>
      <c r="G103" s="177" t="s">
        <v>308</v>
      </c>
      <c r="H103" s="178">
        <v>0.9</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1" customFormat="1" ht="11" x14ac:dyDescent="0.15">
      <c r="B104" s="185"/>
      <c r="C104" s="186"/>
      <c r="D104" s="187" t="s">
        <v>356</v>
      </c>
      <c r="E104" s="188" t="s">
        <v>1</v>
      </c>
      <c r="F104" s="189" t="s">
        <v>1739</v>
      </c>
      <c r="G104" s="186"/>
      <c r="H104" s="190">
        <v>0.9</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0.9</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99</v>
      </c>
      <c r="D106" s="174" t="s">
        <v>288</v>
      </c>
      <c r="E106" s="175" t="s">
        <v>1424</v>
      </c>
      <c r="F106" s="176" t="s">
        <v>1425</v>
      </c>
      <c r="G106" s="177" t="s">
        <v>308</v>
      </c>
      <c r="H106" s="178">
        <v>6.86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1" customFormat="1" ht="11" x14ac:dyDescent="0.15">
      <c r="B107" s="185"/>
      <c r="C107" s="186"/>
      <c r="D107" s="187" t="s">
        <v>356</v>
      </c>
      <c r="E107" s="188" t="s">
        <v>1</v>
      </c>
      <c r="F107" s="189" t="s">
        <v>1740</v>
      </c>
      <c r="G107" s="186"/>
      <c r="H107" s="190">
        <v>6.86</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6.86</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22.5" customHeight="1" x14ac:dyDescent="0.15">
      <c r="B109" s="33"/>
      <c r="C109" s="174" t="s">
        <v>301</v>
      </c>
      <c r="D109" s="174" t="s">
        <v>288</v>
      </c>
      <c r="E109" s="175" t="s">
        <v>1741</v>
      </c>
      <c r="F109" s="176" t="s">
        <v>1742</v>
      </c>
      <c r="G109" s="177" t="s">
        <v>308</v>
      </c>
      <c r="H109" s="178">
        <v>0.22</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305</v>
      </c>
    </row>
    <row r="110" spans="2:65" s="1" customFormat="1" ht="30" x14ac:dyDescent="0.15">
      <c r="B110" s="33"/>
      <c r="C110" s="34"/>
      <c r="D110" s="187" t="s">
        <v>383</v>
      </c>
      <c r="E110" s="34"/>
      <c r="F110" s="208" t="s">
        <v>1743</v>
      </c>
      <c r="G110" s="34"/>
      <c r="H110" s="34"/>
      <c r="I110" s="111"/>
      <c r="J110" s="34"/>
      <c r="K110" s="34"/>
      <c r="L110" s="37"/>
      <c r="M110" s="209"/>
      <c r="N110" s="59"/>
      <c r="O110" s="59"/>
      <c r="P110" s="59"/>
      <c r="Q110" s="59"/>
      <c r="R110" s="59"/>
      <c r="S110" s="59"/>
      <c r="T110" s="60"/>
      <c r="AT110" s="16" t="s">
        <v>383</v>
      </c>
      <c r="AU110" s="16" t="s">
        <v>77</v>
      </c>
    </row>
    <row r="111" spans="2:65" s="11" customFormat="1" ht="11" x14ac:dyDescent="0.15">
      <c r="B111" s="185"/>
      <c r="C111" s="186"/>
      <c r="D111" s="187" t="s">
        <v>356</v>
      </c>
      <c r="E111" s="188" t="s">
        <v>1</v>
      </c>
      <c r="F111" s="189" t="s">
        <v>1744</v>
      </c>
      <c r="G111" s="186"/>
      <c r="H111" s="190">
        <v>0.22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0.22</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296</v>
      </c>
      <c r="D113" s="174" t="s">
        <v>288</v>
      </c>
      <c r="E113" s="175" t="s">
        <v>1745</v>
      </c>
      <c r="F113" s="176" t="s">
        <v>1746</v>
      </c>
      <c r="G113" s="177" t="s">
        <v>362</v>
      </c>
      <c r="H113" s="178">
        <v>490</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1" customFormat="1" ht="11" x14ac:dyDescent="0.15">
      <c r="B114" s="185"/>
      <c r="C114" s="186"/>
      <c r="D114" s="187" t="s">
        <v>356</v>
      </c>
      <c r="E114" s="188" t="s">
        <v>1</v>
      </c>
      <c r="F114" s="189" t="s">
        <v>1747</v>
      </c>
      <c r="G114" s="186"/>
      <c r="H114" s="190">
        <v>490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490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310</v>
      </c>
      <c r="D116" s="174" t="s">
        <v>288</v>
      </c>
      <c r="E116" s="175" t="s">
        <v>1748</v>
      </c>
      <c r="F116" s="176" t="s">
        <v>1749</v>
      </c>
      <c r="G116" s="177" t="s">
        <v>291</v>
      </c>
      <c r="H116" s="178">
        <v>399.37</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313</v>
      </c>
    </row>
    <row r="117" spans="2:65" s="11" customFormat="1" ht="11" x14ac:dyDescent="0.15">
      <c r="B117" s="185"/>
      <c r="C117" s="186"/>
      <c r="D117" s="187" t="s">
        <v>356</v>
      </c>
      <c r="E117" s="188" t="s">
        <v>1</v>
      </c>
      <c r="F117" s="189" t="s">
        <v>1750</v>
      </c>
      <c r="G117" s="186"/>
      <c r="H117" s="190">
        <v>48.22</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1" customFormat="1" ht="11" x14ac:dyDescent="0.15">
      <c r="B118" s="185"/>
      <c r="C118" s="186"/>
      <c r="D118" s="187" t="s">
        <v>356</v>
      </c>
      <c r="E118" s="188" t="s">
        <v>1</v>
      </c>
      <c r="F118" s="189" t="s">
        <v>1751</v>
      </c>
      <c r="G118" s="186"/>
      <c r="H118" s="190">
        <v>265.64999999999998</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1752</v>
      </c>
      <c r="G119" s="186"/>
      <c r="H119" s="190">
        <v>85.5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399.37</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300</v>
      </c>
      <c r="D121" s="174" t="s">
        <v>288</v>
      </c>
      <c r="E121" s="175" t="s">
        <v>1445</v>
      </c>
      <c r="F121" s="176" t="s">
        <v>1446</v>
      </c>
      <c r="G121" s="177" t="s">
        <v>291</v>
      </c>
      <c r="H121" s="178">
        <v>80.5</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316</v>
      </c>
    </row>
    <row r="122" spans="2:65" s="11" customFormat="1" ht="11" x14ac:dyDescent="0.15">
      <c r="B122" s="185"/>
      <c r="C122" s="186"/>
      <c r="D122" s="187" t="s">
        <v>356</v>
      </c>
      <c r="E122" s="188" t="s">
        <v>1</v>
      </c>
      <c r="F122" s="189" t="s">
        <v>1753</v>
      </c>
      <c r="G122" s="186"/>
      <c r="H122" s="190">
        <v>80.5</v>
      </c>
      <c r="I122" s="191"/>
      <c r="J122" s="186"/>
      <c r="K122" s="186"/>
      <c r="L122" s="192"/>
      <c r="M122" s="193"/>
      <c r="N122" s="194"/>
      <c r="O122" s="194"/>
      <c r="P122" s="194"/>
      <c r="Q122" s="194"/>
      <c r="R122" s="194"/>
      <c r="S122" s="194"/>
      <c r="T122" s="195"/>
      <c r="AT122" s="196" t="s">
        <v>356</v>
      </c>
      <c r="AU122" s="196" t="s">
        <v>77</v>
      </c>
      <c r="AV122" s="11" t="s">
        <v>79</v>
      </c>
      <c r="AW122" s="11" t="s">
        <v>33</v>
      </c>
      <c r="AX122" s="11" t="s">
        <v>70</v>
      </c>
      <c r="AY122" s="196" t="s">
        <v>287</v>
      </c>
    </row>
    <row r="123" spans="2:65" s="12" customFormat="1" ht="11" x14ac:dyDescent="0.15">
      <c r="B123" s="197"/>
      <c r="C123" s="198"/>
      <c r="D123" s="187" t="s">
        <v>356</v>
      </c>
      <c r="E123" s="199" t="s">
        <v>1</v>
      </c>
      <c r="F123" s="200" t="s">
        <v>359</v>
      </c>
      <c r="G123" s="198"/>
      <c r="H123" s="201">
        <v>80.5</v>
      </c>
      <c r="I123" s="202"/>
      <c r="J123" s="198"/>
      <c r="K123" s="198"/>
      <c r="L123" s="203"/>
      <c r="M123" s="204"/>
      <c r="N123" s="205"/>
      <c r="O123" s="205"/>
      <c r="P123" s="205"/>
      <c r="Q123" s="205"/>
      <c r="R123" s="205"/>
      <c r="S123" s="205"/>
      <c r="T123" s="206"/>
      <c r="AT123" s="207" t="s">
        <v>356</v>
      </c>
      <c r="AU123" s="207" t="s">
        <v>77</v>
      </c>
      <c r="AV123" s="12" t="s">
        <v>99</v>
      </c>
      <c r="AW123" s="12" t="s">
        <v>33</v>
      </c>
      <c r="AX123" s="12" t="s">
        <v>77</v>
      </c>
      <c r="AY123" s="207" t="s">
        <v>287</v>
      </c>
    </row>
    <row r="124" spans="2:65" s="1" customFormat="1" ht="16.5" customHeight="1" x14ac:dyDescent="0.15">
      <c r="B124" s="33"/>
      <c r="C124" s="174" t="s">
        <v>317</v>
      </c>
      <c r="D124" s="174" t="s">
        <v>288</v>
      </c>
      <c r="E124" s="175" t="s">
        <v>1754</v>
      </c>
      <c r="F124" s="176" t="s">
        <v>1755</v>
      </c>
      <c r="G124" s="177" t="s">
        <v>291</v>
      </c>
      <c r="H124" s="178">
        <v>231.77</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320</v>
      </c>
    </row>
    <row r="125" spans="2:65" s="11" customFormat="1" ht="11" x14ac:dyDescent="0.15">
      <c r="B125" s="185"/>
      <c r="C125" s="186"/>
      <c r="D125" s="187" t="s">
        <v>356</v>
      </c>
      <c r="E125" s="188" t="s">
        <v>1</v>
      </c>
      <c r="F125" s="189" t="s">
        <v>1756</v>
      </c>
      <c r="G125" s="186"/>
      <c r="H125" s="190">
        <v>231.77</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231.77</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305</v>
      </c>
      <c r="D127" s="174" t="s">
        <v>288</v>
      </c>
      <c r="E127" s="175" t="s">
        <v>1757</v>
      </c>
      <c r="F127" s="176" t="s">
        <v>1758</v>
      </c>
      <c r="G127" s="177" t="s">
        <v>291</v>
      </c>
      <c r="H127" s="178">
        <v>442.86</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323</v>
      </c>
    </row>
    <row r="128" spans="2:65" s="11" customFormat="1" ht="11" x14ac:dyDescent="0.15">
      <c r="B128" s="185"/>
      <c r="C128" s="186"/>
      <c r="D128" s="187" t="s">
        <v>356</v>
      </c>
      <c r="E128" s="188" t="s">
        <v>1</v>
      </c>
      <c r="F128" s="189" t="s">
        <v>1759</v>
      </c>
      <c r="G128" s="186"/>
      <c r="H128" s="190">
        <v>51.85</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1" customFormat="1" ht="11" x14ac:dyDescent="0.15">
      <c r="B129" s="185"/>
      <c r="C129" s="186"/>
      <c r="D129" s="187" t="s">
        <v>356</v>
      </c>
      <c r="E129" s="188" t="s">
        <v>1</v>
      </c>
      <c r="F129" s="189" t="s">
        <v>1760</v>
      </c>
      <c r="G129" s="186"/>
      <c r="H129" s="190">
        <v>296.01</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1" customFormat="1" ht="11" x14ac:dyDescent="0.15">
      <c r="B130" s="185"/>
      <c r="C130" s="186"/>
      <c r="D130" s="187" t="s">
        <v>356</v>
      </c>
      <c r="E130" s="188" t="s">
        <v>1</v>
      </c>
      <c r="F130" s="189" t="s">
        <v>1761</v>
      </c>
      <c r="G130" s="186"/>
      <c r="H130" s="190">
        <v>95</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442.86</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 customFormat="1" ht="16.5" customHeight="1" x14ac:dyDescent="0.15">
      <c r="B132" s="33"/>
      <c r="C132" s="174" t="s">
        <v>324</v>
      </c>
      <c r="D132" s="174" t="s">
        <v>288</v>
      </c>
      <c r="E132" s="175" t="s">
        <v>1762</v>
      </c>
      <c r="F132" s="176" t="s">
        <v>1763</v>
      </c>
      <c r="G132" s="177" t="s">
        <v>291</v>
      </c>
      <c r="H132" s="178">
        <v>80.5</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327</v>
      </c>
    </row>
    <row r="133" spans="2:65" s="11" customFormat="1" ht="11" x14ac:dyDescent="0.15">
      <c r="B133" s="185"/>
      <c r="C133" s="186"/>
      <c r="D133" s="187" t="s">
        <v>356</v>
      </c>
      <c r="E133" s="188" t="s">
        <v>1</v>
      </c>
      <c r="F133" s="189" t="s">
        <v>1753</v>
      </c>
      <c r="G133" s="186"/>
      <c r="H133" s="190">
        <v>80.5</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80.5</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309</v>
      </c>
      <c r="D135" s="174" t="s">
        <v>288</v>
      </c>
      <c r="E135" s="175" t="s">
        <v>1764</v>
      </c>
      <c r="F135" s="176" t="s">
        <v>1765</v>
      </c>
      <c r="G135" s="177" t="s">
        <v>612</v>
      </c>
      <c r="H135" s="178">
        <v>1</v>
      </c>
      <c r="I135" s="179"/>
      <c r="J135" s="178">
        <f t="shared" ref="J135:J153" si="0">ROUND(I135*H135,2)</f>
        <v>0</v>
      </c>
      <c r="K135" s="176" t="s">
        <v>1</v>
      </c>
      <c r="L135" s="37"/>
      <c r="M135" s="180" t="s">
        <v>1</v>
      </c>
      <c r="N135" s="181" t="s">
        <v>41</v>
      </c>
      <c r="O135" s="59"/>
      <c r="P135" s="182">
        <f t="shared" ref="P135:P153" si="1">O135*H135</f>
        <v>0</v>
      </c>
      <c r="Q135" s="182">
        <v>0</v>
      </c>
      <c r="R135" s="182">
        <f t="shared" ref="R135:R153" si="2">Q135*H135</f>
        <v>0</v>
      </c>
      <c r="S135" s="182">
        <v>0</v>
      </c>
      <c r="T135" s="183">
        <f t="shared" ref="T135:T153" si="3">S135*H135</f>
        <v>0</v>
      </c>
      <c r="AR135" s="16" t="s">
        <v>99</v>
      </c>
      <c r="AT135" s="16" t="s">
        <v>288</v>
      </c>
      <c r="AU135" s="16" t="s">
        <v>77</v>
      </c>
      <c r="AY135" s="16" t="s">
        <v>287</v>
      </c>
      <c r="BE135" s="184">
        <f t="shared" ref="BE135:BE153" si="4">IF(N135="základní",J135,0)</f>
        <v>0</v>
      </c>
      <c r="BF135" s="184">
        <f t="shared" ref="BF135:BF153" si="5">IF(N135="snížená",J135,0)</f>
        <v>0</v>
      </c>
      <c r="BG135" s="184">
        <f t="shared" ref="BG135:BG153" si="6">IF(N135="zákl. přenesená",J135,0)</f>
        <v>0</v>
      </c>
      <c r="BH135" s="184">
        <f t="shared" ref="BH135:BH153" si="7">IF(N135="sníž. přenesená",J135,0)</f>
        <v>0</v>
      </c>
      <c r="BI135" s="184">
        <f t="shared" ref="BI135:BI153" si="8">IF(N135="nulová",J135,0)</f>
        <v>0</v>
      </c>
      <c r="BJ135" s="16" t="s">
        <v>77</v>
      </c>
      <c r="BK135" s="184">
        <f t="shared" ref="BK135:BK153" si="9">ROUND(I135*H135,2)</f>
        <v>0</v>
      </c>
      <c r="BL135" s="16" t="s">
        <v>99</v>
      </c>
      <c r="BM135" s="16" t="s">
        <v>330</v>
      </c>
    </row>
    <row r="136" spans="2:65" s="1" customFormat="1" ht="16.5" customHeight="1" x14ac:dyDescent="0.15">
      <c r="B136" s="33"/>
      <c r="C136" s="174" t="s">
        <v>331</v>
      </c>
      <c r="D136" s="174" t="s">
        <v>288</v>
      </c>
      <c r="E136" s="175" t="s">
        <v>1766</v>
      </c>
      <c r="F136" s="176" t="s">
        <v>1767</v>
      </c>
      <c r="G136" s="177" t="s">
        <v>612</v>
      </c>
      <c r="H136" s="178">
        <v>1</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334</v>
      </c>
    </row>
    <row r="137" spans="2:65" s="1" customFormat="1" ht="16.5" customHeight="1" x14ac:dyDescent="0.15">
      <c r="B137" s="33"/>
      <c r="C137" s="174" t="s">
        <v>313</v>
      </c>
      <c r="D137" s="174" t="s">
        <v>288</v>
      </c>
      <c r="E137" s="175" t="s">
        <v>1768</v>
      </c>
      <c r="F137" s="176" t="s">
        <v>1769</v>
      </c>
      <c r="G137" s="177" t="s">
        <v>612</v>
      </c>
      <c r="H137" s="178">
        <v>10</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337</v>
      </c>
    </row>
    <row r="138" spans="2:65" s="1" customFormat="1" ht="16.5" customHeight="1" x14ac:dyDescent="0.15">
      <c r="B138" s="33"/>
      <c r="C138" s="174" t="s">
        <v>8</v>
      </c>
      <c r="D138" s="174" t="s">
        <v>288</v>
      </c>
      <c r="E138" s="175" t="s">
        <v>1770</v>
      </c>
      <c r="F138" s="176" t="s">
        <v>1771</v>
      </c>
      <c r="G138" s="177" t="s">
        <v>612</v>
      </c>
      <c r="H138" s="178">
        <v>10</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340</v>
      </c>
    </row>
    <row r="139" spans="2:65" s="1" customFormat="1" ht="16.5" customHeight="1" x14ac:dyDescent="0.15">
      <c r="B139" s="33"/>
      <c r="C139" s="174" t="s">
        <v>316</v>
      </c>
      <c r="D139" s="174" t="s">
        <v>288</v>
      </c>
      <c r="E139" s="175" t="s">
        <v>1772</v>
      </c>
      <c r="F139" s="176" t="s">
        <v>1773</v>
      </c>
      <c r="G139" s="177" t="s">
        <v>612</v>
      </c>
      <c r="H139" s="178">
        <v>1</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343</v>
      </c>
    </row>
    <row r="140" spans="2:65" s="1" customFormat="1" ht="16.5" customHeight="1" x14ac:dyDescent="0.15">
      <c r="B140" s="33"/>
      <c r="C140" s="174" t="s">
        <v>344</v>
      </c>
      <c r="D140" s="174" t="s">
        <v>288</v>
      </c>
      <c r="E140" s="175" t="s">
        <v>1774</v>
      </c>
      <c r="F140" s="176" t="s">
        <v>1775</v>
      </c>
      <c r="G140" s="177" t="s">
        <v>612</v>
      </c>
      <c r="H140" s="178">
        <v>1</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347</v>
      </c>
    </row>
    <row r="141" spans="2:65" s="1" customFormat="1" ht="16.5" customHeight="1" x14ac:dyDescent="0.15">
      <c r="B141" s="33"/>
      <c r="C141" s="174" t="s">
        <v>320</v>
      </c>
      <c r="D141" s="174" t="s">
        <v>288</v>
      </c>
      <c r="E141" s="175" t="s">
        <v>1776</v>
      </c>
      <c r="F141" s="176" t="s">
        <v>1777</v>
      </c>
      <c r="G141" s="177" t="s">
        <v>612</v>
      </c>
      <c r="H141" s="178">
        <v>8</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350</v>
      </c>
    </row>
    <row r="142" spans="2:65" s="1" customFormat="1" ht="16.5" customHeight="1" x14ac:dyDescent="0.15">
      <c r="B142" s="33"/>
      <c r="C142" s="174" t="s">
        <v>352</v>
      </c>
      <c r="D142" s="174" t="s">
        <v>288</v>
      </c>
      <c r="E142" s="175" t="s">
        <v>1778</v>
      </c>
      <c r="F142" s="176" t="s">
        <v>1779</v>
      </c>
      <c r="G142" s="177" t="s">
        <v>612</v>
      </c>
      <c r="H142" s="178">
        <v>14</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355</v>
      </c>
    </row>
    <row r="143" spans="2:65" s="1" customFormat="1" ht="16.5" customHeight="1" x14ac:dyDescent="0.15">
      <c r="B143" s="33"/>
      <c r="C143" s="174" t="s">
        <v>323</v>
      </c>
      <c r="D143" s="174" t="s">
        <v>288</v>
      </c>
      <c r="E143" s="175" t="s">
        <v>1780</v>
      </c>
      <c r="F143" s="176" t="s">
        <v>1781</v>
      </c>
      <c r="G143" s="177" t="s">
        <v>612</v>
      </c>
      <c r="H143" s="178">
        <v>3</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363</v>
      </c>
    </row>
    <row r="144" spans="2:65" s="1" customFormat="1" ht="16.5" customHeight="1" x14ac:dyDescent="0.15">
      <c r="B144" s="33"/>
      <c r="C144" s="174" t="s">
        <v>7</v>
      </c>
      <c r="D144" s="174" t="s">
        <v>288</v>
      </c>
      <c r="E144" s="175" t="s">
        <v>1782</v>
      </c>
      <c r="F144" s="176" t="s">
        <v>1783</v>
      </c>
      <c r="G144" s="177" t="s">
        <v>612</v>
      </c>
      <c r="H144" s="178">
        <v>7</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367</v>
      </c>
    </row>
    <row r="145" spans="2:65" s="1" customFormat="1" ht="16.5" customHeight="1" x14ac:dyDescent="0.15">
      <c r="B145" s="33"/>
      <c r="C145" s="174" t="s">
        <v>327</v>
      </c>
      <c r="D145" s="174" t="s">
        <v>288</v>
      </c>
      <c r="E145" s="175" t="s">
        <v>1784</v>
      </c>
      <c r="F145" s="176" t="s">
        <v>1785</v>
      </c>
      <c r="G145" s="177" t="s">
        <v>612</v>
      </c>
      <c r="H145" s="178">
        <v>1</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371</v>
      </c>
    </row>
    <row r="146" spans="2:65" s="1" customFormat="1" ht="16.5" customHeight="1" x14ac:dyDescent="0.15">
      <c r="B146" s="33"/>
      <c r="C146" s="174" t="s">
        <v>374</v>
      </c>
      <c r="D146" s="174" t="s">
        <v>288</v>
      </c>
      <c r="E146" s="175" t="s">
        <v>1786</v>
      </c>
      <c r="F146" s="176" t="s">
        <v>1787</v>
      </c>
      <c r="G146" s="177" t="s">
        <v>612</v>
      </c>
      <c r="H146" s="178">
        <v>1</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377</v>
      </c>
    </row>
    <row r="147" spans="2:65" s="1" customFormat="1" ht="16.5" customHeight="1" x14ac:dyDescent="0.15">
      <c r="B147" s="33"/>
      <c r="C147" s="174" t="s">
        <v>330</v>
      </c>
      <c r="D147" s="174" t="s">
        <v>288</v>
      </c>
      <c r="E147" s="175" t="s">
        <v>1788</v>
      </c>
      <c r="F147" s="176" t="s">
        <v>1789</v>
      </c>
      <c r="G147" s="177" t="s">
        <v>612</v>
      </c>
      <c r="H147" s="178">
        <v>1</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382</v>
      </c>
    </row>
    <row r="148" spans="2:65" s="1" customFormat="1" ht="16.5" customHeight="1" x14ac:dyDescent="0.15">
      <c r="B148" s="33"/>
      <c r="C148" s="174" t="s">
        <v>385</v>
      </c>
      <c r="D148" s="174" t="s">
        <v>288</v>
      </c>
      <c r="E148" s="175" t="s">
        <v>1790</v>
      </c>
      <c r="F148" s="176" t="s">
        <v>1791</v>
      </c>
      <c r="G148" s="177" t="s">
        <v>612</v>
      </c>
      <c r="H148" s="178">
        <v>1</v>
      </c>
      <c r="I148" s="179"/>
      <c r="J148" s="178">
        <f t="shared" si="0"/>
        <v>0</v>
      </c>
      <c r="K148" s="176" t="s">
        <v>1</v>
      </c>
      <c r="L148" s="37"/>
      <c r="M148" s="180" t="s">
        <v>1</v>
      </c>
      <c r="N148" s="181" t="s">
        <v>41</v>
      </c>
      <c r="O148" s="59"/>
      <c r="P148" s="182">
        <f t="shared" si="1"/>
        <v>0</v>
      </c>
      <c r="Q148" s="182">
        <v>0</v>
      </c>
      <c r="R148" s="182">
        <f t="shared" si="2"/>
        <v>0</v>
      </c>
      <c r="S148" s="182">
        <v>0</v>
      </c>
      <c r="T148" s="183">
        <f t="shared" si="3"/>
        <v>0</v>
      </c>
      <c r="AR148" s="16" t="s">
        <v>99</v>
      </c>
      <c r="AT148" s="16" t="s">
        <v>288</v>
      </c>
      <c r="AU148" s="16" t="s">
        <v>77</v>
      </c>
      <c r="AY148" s="16" t="s">
        <v>287</v>
      </c>
      <c r="BE148" s="184">
        <f t="shared" si="4"/>
        <v>0</v>
      </c>
      <c r="BF148" s="184">
        <f t="shared" si="5"/>
        <v>0</v>
      </c>
      <c r="BG148" s="184">
        <f t="shared" si="6"/>
        <v>0</v>
      </c>
      <c r="BH148" s="184">
        <f t="shared" si="7"/>
        <v>0</v>
      </c>
      <c r="BI148" s="184">
        <f t="shared" si="8"/>
        <v>0</v>
      </c>
      <c r="BJ148" s="16" t="s">
        <v>77</v>
      </c>
      <c r="BK148" s="184">
        <f t="shared" si="9"/>
        <v>0</v>
      </c>
      <c r="BL148" s="16" t="s">
        <v>99</v>
      </c>
      <c r="BM148" s="16" t="s">
        <v>389</v>
      </c>
    </row>
    <row r="149" spans="2:65" s="1" customFormat="1" ht="16.5" customHeight="1" x14ac:dyDescent="0.15">
      <c r="B149" s="33"/>
      <c r="C149" s="174" t="s">
        <v>334</v>
      </c>
      <c r="D149" s="174" t="s">
        <v>288</v>
      </c>
      <c r="E149" s="175" t="s">
        <v>1792</v>
      </c>
      <c r="F149" s="176" t="s">
        <v>1793</v>
      </c>
      <c r="G149" s="177" t="s">
        <v>612</v>
      </c>
      <c r="H149" s="178">
        <v>1</v>
      </c>
      <c r="I149" s="179"/>
      <c r="J149" s="178">
        <f t="shared" si="0"/>
        <v>0</v>
      </c>
      <c r="K149" s="176" t="s">
        <v>1</v>
      </c>
      <c r="L149" s="37"/>
      <c r="M149" s="180" t="s">
        <v>1</v>
      </c>
      <c r="N149" s="181" t="s">
        <v>41</v>
      </c>
      <c r="O149" s="59"/>
      <c r="P149" s="182">
        <f t="shared" si="1"/>
        <v>0</v>
      </c>
      <c r="Q149" s="182">
        <v>0</v>
      </c>
      <c r="R149" s="182">
        <f t="shared" si="2"/>
        <v>0</v>
      </c>
      <c r="S149" s="182">
        <v>0</v>
      </c>
      <c r="T149" s="183">
        <f t="shared" si="3"/>
        <v>0</v>
      </c>
      <c r="AR149" s="16" t="s">
        <v>99</v>
      </c>
      <c r="AT149" s="16" t="s">
        <v>288</v>
      </c>
      <c r="AU149" s="16" t="s">
        <v>77</v>
      </c>
      <c r="AY149" s="16" t="s">
        <v>287</v>
      </c>
      <c r="BE149" s="184">
        <f t="shared" si="4"/>
        <v>0</v>
      </c>
      <c r="BF149" s="184">
        <f t="shared" si="5"/>
        <v>0</v>
      </c>
      <c r="BG149" s="184">
        <f t="shared" si="6"/>
        <v>0</v>
      </c>
      <c r="BH149" s="184">
        <f t="shared" si="7"/>
        <v>0</v>
      </c>
      <c r="BI149" s="184">
        <f t="shared" si="8"/>
        <v>0</v>
      </c>
      <c r="BJ149" s="16" t="s">
        <v>77</v>
      </c>
      <c r="BK149" s="184">
        <f t="shared" si="9"/>
        <v>0</v>
      </c>
      <c r="BL149" s="16" t="s">
        <v>99</v>
      </c>
      <c r="BM149" s="16" t="s">
        <v>397</v>
      </c>
    </row>
    <row r="150" spans="2:65" s="1" customFormat="1" ht="16.5" customHeight="1" x14ac:dyDescent="0.15">
      <c r="B150" s="33"/>
      <c r="C150" s="174" t="s">
        <v>401</v>
      </c>
      <c r="D150" s="174" t="s">
        <v>288</v>
      </c>
      <c r="E150" s="175" t="s">
        <v>1794</v>
      </c>
      <c r="F150" s="176" t="s">
        <v>1795</v>
      </c>
      <c r="G150" s="177" t="s">
        <v>612</v>
      </c>
      <c r="H150" s="178">
        <v>1</v>
      </c>
      <c r="I150" s="179"/>
      <c r="J150" s="178">
        <f t="shared" si="0"/>
        <v>0</v>
      </c>
      <c r="K150" s="176" t="s">
        <v>1</v>
      </c>
      <c r="L150" s="37"/>
      <c r="M150" s="180" t="s">
        <v>1</v>
      </c>
      <c r="N150" s="181" t="s">
        <v>41</v>
      </c>
      <c r="O150" s="59"/>
      <c r="P150" s="182">
        <f t="shared" si="1"/>
        <v>0</v>
      </c>
      <c r="Q150" s="182">
        <v>0</v>
      </c>
      <c r="R150" s="182">
        <f t="shared" si="2"/>
        <v>0</v>
      </c>
      <c r="S150" s="182">
        <v>0</v>
      </c>
      <c r="T150" s="183">
        <f t="shared" si="3"/>
        <v>0</v>
      </c>
      <c r="AR150" s="16" t="s">
        <v>99</v>
      </c>
      <c r="AT150" s="16" t="s">
        <v>288</v>
      </c>
      <c r="AU150" s="16" t="s">
        <v>77</v>
      </c>
      <c r="AY150" s="16" t="s">
        <v>287</v>
      </c>
      <c r="BE150" s="184">
        <f t="shared" si="4"/>
        <v>0</v>
      </c>
      <c r="BF150" s="184">
        <f t="shared" si="5"/>
        <v>0</v>
      </c>
      <c r="BG150" s="184">
        <f t="shared" si="6"/>
        <v>0</v>
      </c>
      <c r="BH150" s="184">
        <f t="shared" si="7"/>
        <v>0</v>
      </c>
      <c r="BI150" s="184">
        <f t="shared" si="8"/>
        <v>0</v>
      </c>
      <c r="BJ150" s="16" t="s">
        <v>77</v>
      </c>
      <c r="BK150" s="184">
        <f t="shared" si="9"/>
        <v>0</v>
      </c>
      <c r="BL150" s="16" t="s">
        <v>99</v>
      </c>
      <c r="BM150" s="16" t="s">
        <v>404</v>
      </c>
    </row>
    <row r="151" spans="2:65" s="1" customFormat="1" ht="16.5" customHeight="1" x14ac:dyDescent="0.15">
      <c r="B151" s="33"/>
      <c r="C151" s="174" t="s">
        <v>337</v>
      </c>
      <c r="D151" s="174" t="s">
        <v>288</v>
      </c>
      <c r="E151" s="175" t="s">
        <v>1796</v>
      </c>
      <c r="F151" s="176" t="s">
        <v>1797</v>
      </c>
      <c r="G151" s="177" t="s">
        <v>612</v>
      </c>
      <c r="H151" s="178">
        <v>3</v>
      </c>
      <c r="I151" s="179"/>
      <c r="J151" s="178">
        <f t="shared" si="0"/>
        <v>0</v>
      </c>
      <c r="K151" s="176" t="s">
        <v>1</v>
      </c>
      <c r="L151" s="37"/>
      <c r="M151" s="180" t="s">
        <v>1</v>
      </c>
      <c r="N151" s="181" t="s">
        <v>41</v>
      </c>
      <c r="O151" s="59"/>
      <c r="P151" s="182">
        <f t="shared" si="1"/>
        <v>0</v>
      </c>
      <c r="Q151" s="182">
        <v>0</v>
      </c>
      <c r="R151" s="182">
        <f t="shared" si="2"/>
        <v>0</v>
      </c>
      <c r="S151" s="182">
        <v>0</v>
      </c>
      <c r="T151" s="183">
        <f t="shared" si="3"/>
        <v>0</v>
      </c>
      <c r="AR151" s="16" t="s">
        <v>99</v>
      </c>
      <c r="AT151" s="16" t="s">
        <v>288</v>
      </c>
      <c r="AU151" s="16" t="s">
        <v>77</v>
      </c>
      <c r="AY151" s="16" t="s">
        <v>287</v>
      </c>
      <c r="BE151" s="184">
        <f t="shared" si="4"/>
        <v>0</v>
      </c>
      <c r="BF151" s="184">
        <f t="shared" si="5"/>
        <v>0</v>
      </c>
      <c r="BG151" s="184">
        <f t="shared" si="6"/>
        <v>0</v>
      </c>
      <c r="BH151" s="184">
        <f t="shared" si="7"/>
        <v>0</v>
      </c>
      <c r="BI151" s="184">
        <f t="shared" si="8"/>
        <v>0</v>
      </c>
      <c r="BJ151" s="16" t="s">
        <v>77</v>
      </c>
      <c r="BK151" s="184">
        <f t="shared" si="9"/>
        <v>0</v>
      </c>
      <c r="BL151" s="16" t="s">
        <v>99</v>
      </c>
      <c r="BM151" s="16" t="s">
        <v>408</v>
      </c>
    </row>
    <row r="152" spans="2:65" s="1" customFormat="1" ht="16.5" customHeight="1" x14ac:dyDescent="0.15">
      <c r="B152" s="33"/>
      <c r="C152" s="174" t="s">
        <v>412</v>
      </c>
      <c r="D152" s="174" t="s">
        <v>288</v>
      </c>
      <c r="E152" s="175" t="s">
        <v>1798</v>
      </c>
      <c r="F152" s="176" t="s">
        <v>1799</v>
      </c>
      <c r="G152" s="177" t="s">
        <v>612</v>
      </c>
      <c r="H152" s="178">
        <v>40</v>
      </c>
      <c r="I152" s="179"/>
      <c r="J152" s="178">
        <f t="shared" si="0"/>
        <v>0</v>
      </c>
      <c r="K152" s="176" t="s">
        <v>1</v>
      </c>
      <c r="L152" s="37"/>
      <c r="M152" s="180" t="s">
        <v>1</v>
      </c>
      <c r="N152" s="181" t="s">
        <v>41</v>
      </c>
      <c r="O152" s="59"/>
      <c r="P152" s="182">
        <f t="shared" si="1"/>
        <v>0</v>
      </c>
      <c r="Q152" s="182">
        <v>0</v>
      </c>
      <c r="R152" s="182">
        <f t="shared" si="2"/>
        <v>0</v>
      </c>
      <c r="S152" s="182">
        <v>0</v>
      </c>
      <c r="T152" s="183">
        <f t="shared" si="3"/>
        <v>0</v>
      </c>
      <c r="AR152" s="16" t="s">
        <v>99</v>
      </c>
      <c r="AT152" s="16" t="s">
        <v>288</v>
      </c>
      <c r="AU152" s="16" t="s">
        <v>77</v>
      </c>
      <c r="AY152" s="16" t="s">
        <v>287</v>
      </c>
      <c r="BE152" s="184">
        <f t="shared" si="4"/>
        <v>0</v>
      </c>
      <c r="BF152" s="184">
        <f t="shared" si="5"/>
        <v>0</v>
      </c>
      <c r="BG152" s="184">
        <f t="shared" si="6"/>
        <v>0</v>
      </c>
      <c r="BH152" s="184">
        <f t="shared" si="7"/>
        <v>0</v>
      </c>
      <c r="BI152" s="184">
        <f t="shared" si="8"/>
        <v>0</v>
      </c>
      <c r="BJ152" s="16" t="s">
        <v>77</v>
      </c>
      <c r="BK152" s="184">
        <f t="shared" si="9"/>
        <v>0</v>
      </c>
      <c r="BL152" s="16" t="s">
        <v>99</v>
      </c>
      <c r="BM152" s="16" t="s">
        <v>415</v>
      </c>
    </row>
    <row r="153" spans="2:65" s="1" customFormat="1" ht="16.5" customHeight="1" x14ac:dyDescent="0.15">
      <c r="B153" s="33"/>
      <c r="C153" s="174" t="s">
        <v>340</v>
      </c>
      <c r="D153" s="174" t="s">
        <v>288</v>
      </c>
      <c r="E153" s="175" t="s">
        <v>1800</v>
      </c>
      <c r="F153" s="176" t="s">
        <v>1801</v>
      </c>
      <c r="G153" s="177" t="s">
        <v>612</v>
      </c>
      <c r="H153" s="178">
        <v>25</v>
      </c>
      <c r="I153" s="179"/>
      <c r="J153" s="178">
        <f t="shared" si="0"/>
        <v>0</v>
      </c>
      <c r="K153" s="176" t="s">
        <v>1</v>
      </c>
      <c r="L153" s="37"/>
      <c r="M153" s="180" t="s">
        <v>1</v>
      </c>
      <c r="N153" s="181" t="s">
        <v>41</v>
      </c>
      <c r="O153" s="59"/>
      <c r="P153" s="182">
        <f t="shared" si="1"/>
        <v>0</v>
      </c>
      <c r="Q153" s="182">
        <v>0</v>
      </c>
      <c r="R153" s="182">
        <f t="shared" si="2"/>
        <v>0</v>
      </c>
      <c r="S153" s="182">
        <v>0</v>
      </c>
      <c r="T153" s="183">
        <f t="shared" si="3"/>
        <v>0</v>
      </c>
      <c r="AR153" s="16" t="s">
        <v>99</v>
      </c>
      <c r="AT153" s="16" t="s">
        <v>288</v>
      </c>
      <c r="AU153" s="16" t="s">
        <v>77</v>
      </c>
      <c r="AY153" s="16" t="s">
        <v>287</v>
      </c>
      <c r="BE153" s="184">
        <f t="shared" si="4"/>
        <v>0</v>
      </c>
      <c r="BF153" s="184">
        <f t="shared" si="5"/>
        <v>0</v>
      </c>
      <c r="BG153" s="184">
        <f t="shared" si="6"/>
        <v>0</v>
      </c>
      <c r="BH153" s="184">
        <f t="shared" si="7"/>
        <v>0</v>
      </c>
      <c r="BI153" s="184">
        <f t="shared" si="8"/>
        <v>0</v>
      </c>
      <c r="BJ153" s="16" t="s">
        <v>77</v>
      </c>
      <c r="BK153" s="184">
        <f t="shared" si="9"/>
        <v>0</v>
      </c>
      <c r="BL153" s="16" t="s">
        <v>99</v>
      </c>
      <c r="BM153" s="16" t="s">
        <v>419</v>
      </c>
    </row>
    <row r="154" spans="2:65" s="10" customFormat="1" ht="26" customHeight="1" x14ac:dyDescent="0.2">
      <c r="B154" s="160"/>
      <c r="C154" s="161"/>
      <c r="D154" s="162" t="s">
        <v>69</v>
      </c>
      <c r="E154" s="163" t="s">
        <v>1196</v>
      </c>
      <c r="F154" s="163" t="s">
        <v>1197</v>
      </c>
      <c r="G154" s="161"/>
      <c r="H154" s="161"/>
      <c r="I154" s="164"/>
      <c r="J154" s="165">
        <f>BK154</f>
        <v>0</v>
      </c>
      <c r="K154" s="161"/>
      <c r="L154" s="166"/>
      <c r="M154" s="167"/>
      <c r="N154" s="168"/>
      <c r="O154" s="168"/>
      <c r="P154" s="169">
        <f>SUM(P155:P180)</f>
        <v>0</v>
      </c>
      <c r="Q154" s="168"/>
      <c r="R154" s="169">
        <f>SUM(R155:R180)</f>
        <v>0</v>
      </c>
      <c r="S154" s="168"/>
      <c r="T154" s="170">
        <f>SUM(T155:T180)</f>
        <v>0</v>
      </c>
      <c r="AR154" s="171" t="s">
        <v>77</v>
      </c>
      <c r="AT154" s="172" t="s">
        <v>69</v>
      </c>
      <c r="AU154" s="172" t="s">
        <v>70</v>
      </c>
      <c r="AY154" s="171" t="s">
        <v>287</v>
      </c>
      <c r="BK154" s="173">
        <f>SUM(BK155:BK180)</f>
        <v>0</v>
      </c>
    </row>
    <row r="155" spans="2:65" s="1" customFormat="1" ht="16.5" customHeight="1" x14ac:dyDescent="0.15">
      <c r="B155" s="33"/>
      <c r="C155" s="174" t="s">
        <v>421</v>
      </c>
      <c r="D155" s="174" t="s">
        <v>288</v>
      </c>
      <c r="E155" s="175" t="s">
        <v>1500</v>
      </c>
      <c r="F155" s="176" t="s">
        <v>1501</v>
      </c>
      <c r="G155" s="177" t="s">
        <v>388</v>
      </c>
      <c r="H155" s="178">
        <v>52.73</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424</v>
      </c>
    </row>
    <row r="156" spans="2:65" s="1" customFormat="1" ht="30" x14ac:dyDescent="0.15">
      <c r="B156" s="33"/>
      <c r="C156" s="34"/>
      <c r="D156" s="187" t="s">
        <v>383</v>
      </c>
      <c r="E156" s="34"/>
      <c r="F156" s="208" t="s">
        <v>1502</v>
      </c>
      <c r="G156" s="34"/>
      <c r="H156" s="34"/>
      <c r="I156" s="111"/>
      <c r="J156" s="34"/>
      <c r="K156" s="34"/>
      <c r="L156" s="37"/>
      <c r="M156" s="209"/>
      <c r="N156" s="59"/>
      <c r="O156" s="59"/>
      <c r="P156" s="59"/>
      <c r="Q156" s="59"/>
      <c r="R156" s="59"/>
      <c r="S156" s="59"/>
      <c r="T156" s="60"/>
      <c r="AT156" s="16" t="s">
        <v>383</v>
      </c>
      <c r="AU156" s="16" t="s">
        <v>77</v>
      </c>
    </row>
    <row r="157" spans="2:65" s="13" customFormat="1" ht="11" x14ac:dyDescent="0.15">
      <c r="B157" s="210"/>
      <c r="C157" s="211"/>
      <c r="D157" s="187" t="s">
        <v>356</v>
      </c>
      <c r="E157" s="212" t="s">
        <v>1</v>
      </c>
      <c r="F157" s="213" t="s">
        <v>1497</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65" s="13" customFormat="1" ht="11" x14ac:dyDescent="0.15">
      <c r="B158" s="210"/>
      <c r="C158" s="211"/>
      <c r="D158" s="187" t="s">
        <v>356</v>
      </c>
      <c r="E158" s="212" t="s">
        <v>1</v>
      </c>
      <c r="F158" s="213" t="s">
        <v>1802</v>
      </c>
      <c r="G158" s="211"/>
      <c r="H158" s="212" t="s">
        <v>1</v>
      </c>
      <c r="I158" s="214"/>
      <c r="J158" s="211"/>
      <c r="K158" s="211"/>
      <c r="L158" s="215"/>
      <c r="M158" s="216"/>
      <c r="N158" s="217"/>
      <c r="O158" s="217"/>
      <c r="P158" s="217"/>
      <c r="Q158" s="217"/>
      <c r="R158" s="217"/>
      <c r="S158" s="217"/>
      <c r="T158" s="218"/>
      <c r="AT158" s="219" t="s">
        <v>356</v>
      </c>
      <c r="AU158" s="219" t="s">
        <v>77</v>
      </c>
      <c r="AV158" s="13" t="s">
        <v>77</v>
      </c>
      <c r="AW158" s="13" t="s">
        <v>33</v>
      </c>
      <c r="AX158" s="13" t="s">
        <v>70</v>
      </c>
      <c r="AY158" s="219" t="s">
        <v>287</v>
      </c>
    </row>
    <row r="159" spans="2:65" s="11" customFormat="1" ht="11" x14ac:dyDescent="0.15">
      <c r="B159" s="185"/>
      <c r="C159" s="186"/>
      <c r="D159" s="187" t="s">
        <v>356</v>
      </c>
      <c r="E159" s="188" t="s">
        <v>1</v>
      </c>
      <c r="F159" s="189" t="s">
        <v>1803</v>
      </c>
      <c r="G159" s="186"/>
      <c r="H159" s="190">
        <v>52.73</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1460</v>
      </c>
      <c r="G160" s="198"/>
      <c r="H160" s="201">
        <v>52.73</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343</v>
      </c>
      <c r="D161" s="174" t="s">
        <v>288</v>
      </c>
      <c r="E161" s="175" t="s">
        <v>1503</v>
      </c>
      <c r="F161" s="176" t="s">
        <v>1504</v>
      </c>
      <c r="G161" s="177" t="s">
        <v>388</v>
      </c>
      <c r="H161" s="178">
        <v>474.54</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428</v>
      </c>
    </row>
    <row r="162" spans="2:65" s="13" customFormat="1" ht="11" x14ac:dyDescent="0.15">
      <c r="B162" s="210"/>
      <c r="C162" s="211"/>
      <c r="D162" s="187" t="s">
        <v>356</v>
      </c>
      <c r="E162" s="212" t="s">
        <v>1</v>
      </c>
      <c r="F162" s="213" t="s">
        <v>1497</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65" s="13" customFormat="1" ht="11" x14ac:dyDescent="0.15">
      <c r="B163" s="210"/>
      <c r="C163" s="211"/>
      <c r="D163" s="187" t="s">
        <v>356</v>
      </c>
      <c r="E163" s="212" t="s">
        <v>1</v>
      </c>
      <c r="F163" s="213" t="s">
        <v>1802</v>
      </c>
      <c r="G163" s="211"/>
      <c r="H163" s="212" t="s">
        <v>1</v>
      </c>
      <c r="I163" s="214"/>
      <c r="J163" s="211"/>
      <c r="K163" s="211"/>
      <c r="L163" s="215"/>
      <c r="M163" s="216"/>
      <c r="N163" s="217"/>
      <c r="O163" s="217"/>
      <c r="P163" s="217"/>
      <c r="Q163" s="217"/>
      <c r="R163" s="217"/>
      <c r="S163" s="217"/>
      <c r="T163" s="218"/>
      <c r="AT163" s="219" t="s">
        <v>356</v>
      </c>
      <c r="AU163" s="219" t="s">
        <v>77</v>
      </c>
      <c r="AV163" s="13" t="s">
        <v>77</v>
      </c>
      <c r="AW163" s="13" t="s">
        <v>33</v>
      </c>
      <c r="AX163" s="13" t="s">
        <v>70</v>
      </c>
      <c r="AY163" s="219" t="s">
        <v>287</v>
      </c>
    </row>
    <row r="164" spans="2:65" s="11" customFormat="1" ht="11" x14ac:dyDescent="0.15">
      <c r="B164" s="185"/>
      <c r="C164" s="186"/>
      <c r="D164" s="187" t="s">
        <v>356</v>
      </c>
      <c r="E164" s="188" t="s">
        <v>1</v>
      </c>
      <c r="F164" s="189" t="s">
        <v>1804</v>
      </c>
      <c r="G164" s="186"/>
      <c r="H164" s="190">
        <v>474.54</v>
      </c>
      <c r="I164" s="191"/>
      <c r="J164" s="186"/>
      <c r="K164" s="186"/>
      <c r="L164" s="192"/>
      <c r="M164" s="193"/>
      <c r="N164" s="194"/>
      <c r="O164" s="194"/>
      <c r="P164" s="194"/>
      <c r="Q164" s="194"/>
      <c r="R164" s="194"/>
      <c r="S164" s="194"/>
      <c r="T164" s="195"/>
      <c r="AT164" s="196" t="s">
        <v>356</v>
      </c>
      <c r="AU164" s="196" t="s">
        <v>77</v>
      </c>
      <c r="AV164" s="11" t="s">
        <v>79</v>
      </c>
      <c r="AW164" s="11" t="s">
        <v>33</v>
      </c>
      <c r="AX164" s="11" t="s">
        <v>70</v>
      </c>
      <c r="AY164" s="196" t="s">
        <v>287</v>
      </c>
    </row>
    <row r="165" spans="2:65" s="12" customFormat="1" ht="11" x14ac:dyDescent="0.15">
      <c r="B165" s="197"/>
      <c r="C165" s="198"/>
      <c r="D165" s="187" t="s">
        <v>356</v>
      </c>
      <c r="E165" s="199" t="s">
        <v>1</v>
      </c>
      <c r="F165" s="200" t="s">
        <v>1460</v>
      </c>
      <c r="G165" s="198"/>
      <c r="H165" s="201">
        <v>474.54</v>
      </c>
      <c r="I165" s="202"/>
      <c r="J165" s="198"/>
      <c r="K165" s="198"/>
      <c r="L165" s="203"/>
      <c r="M165" s="204"/>
      <c r="N165" s="205"/>
      <c r="O165" s="205"/>
      <c r="P165" s="205"/>
      <c r="Q165" s="205"/>
      <c r="R165" s="205"/>
      <c r="S165" s="205"/>
      <c r="T165" s="206"/>
      <c r="AT165" s="207" t="s">
        <v>356</v>
      </c>
      <c r="AU165" s="207" t="s">
        <v>77</v>
      </c>
      <c r="AV165" s="12" t="s">
        <v>99</v>
      </c>
      <c r="AW165" s="12" t="s">
        <v>33</v>
      </c>
      <c r="AX165" s="12" t="s">
        <v>77</v>
      </c>
      <c r="AY165" s="207" t="s">
        <v>287</v>
      </c>
    </row>
    <row r="166" spans="2:65" s="1" customFormat="1" ht="16.5" customHeight="1" x14ac:dyDescent="0.15">
      <c r="B166" s="33"/>
      <c r="C166" s="174" t="s">
        <v>431</v>
      </c>
      <c r="D166" s="174" t="s">
        <v>288</v>
      </c>
      <c r="E166" s="175" t="s">
        <v>1506</v>
      </c>
      <c r="F166" s="176" t="s">
        <v>1507</v>
      </c>
      <c r="G166" s="177" t="s">
        <v>388</v>
      </c>
      <c r="H166" s="178">
        <v>52.73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434</v>
      </c>
    </row>
    <row r="167" spans="2:65" s="13" customFormat="1" ht="11" x14ac:dyDescent="0.15">
      <c r="B167" s="210"/>
      <c r="C167" s="211"/>
      <c r="D167" s="187" t="s">
        <v>356</v>
      </c>
      <c r="E167" s="212" t="s">
        <v>1</v>
      </c>
      <c r="F167" s="213" t="s">
        <v>1497</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65" s="13" customFormat="1" ht="11" x14ac:dyDescent="0.15">
      <c r="B168" s="210"/>
      <c r="C168" s="211"/>
      <c r="D168" s="187" t="s">
        <v>356</v>
      </c>
      <c r="E168" s="212" t="s">
        <v>1</v>
      </c>
      <c r="F168" s="213" t="s">
        <v>1802</v>
      </c>
      <c r="G168" s="211"/>
      <c r="H168" s="212" t="s">
        <v>1</v>
      </c>
      <c r="I168" s="214"/>
      <c r="J168" s="211"/>
      <c r="K168" s="211"/>
      <c r="L168" s="215"/>
      <c r="M168" s="216"/>
      <c r="N168" s="217"/>
      <c r="O168" s="217"/>
      <c r="P168" s="217"/>
      <c r="Q168" s="217"/>
      <c r="R168" s="217"/>
      <c r="S168" s="217"/>
      <c r="T168" s="218"/>
      <c r="AT168" s="219" t="s">
        <v>356</v>
      </c>
      <c r="AU168" s="219" t="s">
        <v>77</v>
      </c>
      <c r="AV168" s="13" t="s">
        <v>77</v>
      </c>
      <c r="AW168" s="13" t="s">
        <v>33</v>
      </c>
      <c r="AX168" s="13" t="s">
        <v>70</v>
      </c>
      <c r="AY168" s="219" t="s">
        <v>287</v>
      </c>
    </row>
    <row r="169" spans="2:65" s="11" customFormat="1" ht="11" x14ac:dyDescent="0.15">
      <c r="B169" s="185"/>
      <c r="C169" s="186"/>
      <c r="D169" s="187" t="s">
        <v>356</v>
      </c>
      <c r="E169" s="188" t="s">
        <v>1</v>
      </c>
      <c r="F169" s="189" t="s">
        <v>1803</v>
      </c>
      <c r="G169" s="186"/>
      <c r="H169" s="190">
        <v>52.73</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1460</v>
      </c>
      <c r="G170" s="198"/>
      <c r="H170" s="201">
        <v>52.73</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347</v>
      </c>
      <c r="D171" s="174" t="s">
        <v>288</v>
      </c>
      <c r="E171" s="175" t="s">
        <v>1508</v>
      </c>
      <c r="F171" s="176" t="s">
        <v>1509</v>
      </c>
      <c r="G171" s="177" t="s">
        <v>388</v>
      </c>
      <c r="H171" s="178">
        <v>210.91</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440</v>
      </c>
    </row>
    <row r="172" spans="2:65" s="13" customFormat="1" ht="11" x14ac:dyDescent="0.15">
      <c r="B172" s="210"/>
      <c r="C172" s="211"/>
      <c r="D172" s="187" t="s">
        <v>356</v>
      </c>
      <c r="E172" s="212" t="s">
        <v>1</v>
      </c>
      <c r="F172" s="213" t="s">
        <v>1497</v>
      </c>
      <c r="G172" s="211"/>
      <c r="H172" s="212" t="s">
        <v>1</v>
      </c>
      <c r="I172" s="214"/>
      <c r="J172" s="211"/>
      <c r="K172" s="211"/>
      <c r="L172" s="215"/>
      <c r="M172" s="216"/>
      <c r="N172" s="217"/>
      <c r="O172" s="217"/>
      <c r="P172" s="217"/>
      <c r="Q172" s="217"/>
      <c r="R172" s="217"/>
      <c r="S172" s="217"/>
      <c r="T172" s="218"/>
      <c r="AT172" s="219" t="s">
        <v>356</v>
      </c>
      <c r="AU172" s="219" t="s">
        <v>77</v>
      </c>
      <c r="AV172" s="13" t="s">
        <v>77</v>
      </c>
      <c r="AW172" s="13" t="s">
        <v>33</v>
      </c>
      <c r="AX172" s="13" t="s">
        <v>70</v>
      </c>
      <c r="AY172" s="219" t="s">
        <v>287</v>
      </c>
    </row>
    <row r="173" spans="2:65" s="13" customFormat="1" ht="11" x14ac:dyDescent="0.15">
      <c r="B173" s="210"/>
      <c r="C173" s="211"/>
      <c r="D173" s="187" t="s">
        <v>356</v>
      </c>
      <c r="E173" s="212" t="s">
        <v>1</v>
      </c>
      <c r="F173" s="213" t="s">
        <v>1802</v>
      </c>
      <c r="G173" s="211"/>
      <c r="H173" s="212" t="s">
        <v>1</v>
      </c>
      <c r="I173" s="214"/>
      <c r="J173" s="211"/>
      <c r="K173" s="211"/>
      <c r="L173" s="215"/>
      <c r="M173" s="216"/>
      <c r="N173" s="217"/>
      <c r="O173" s="217"/>
      <c r="P173" s="217"/>
      <c r="Q173" s="217"/>
      <c r="R173" s="217"/>
      <c r="S173" s="217"/>
      <c r="T173" s="218"/>
      <c r="AT173" s="219" t="s">
        <v>356</v>
      </c>
      <c r="AU173" s="219" t="s">
        <v>77</v>
      </c>
      <c r="AV173" s="13" t="s">
        <v>77</v>
      </c>
      <c r="AW173" s="13" t="s">
        <v>33</v>
      </c>
      <c r="AX173" s="13" t="s">
        <v>70</v>
      </c>
      <c r="AY173" s="219" t="s">
        <v>287</v>
      </c>
    </row>
    <row r="174" spans="2:65" s="11" customFormat="1" ht="11" x14ac:dyDescent="0.15">
      <c r="B174" s="185"/>
      <c r="C174" s="186"/>
      <c r="D174" s="187" t="s">
        <v>356</v>
      </c>
      <c r="E174" s="188" t="s">
        <v>1</v>
      </c>
      <c r="F174" s="189" t="s">
        <v>1805</v>
      </c>
      <c r="G174" s="186"/>
      <c r="H174" s="190">
        <v>210.91</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1460</v>
      </c>
      <c r="G175" s="198"/>
      <c r="H175" s="201">
        <v>210.91</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442</v>
      </c>
      <c r="D176" s="174" t="s">
        <v>288</v>
      </c>
      <c r="E176" s="175" t="s">
        <v>1198</v>
      </c>
      <c r="F176" s="176" t="s">
        <v>1199</v>
      </c>
      <c r="G176" s="177" t="s">
        <v>388</v>
      </c>
      <c r="H176" s="178">
        <v>52.73</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445</v>
      </c>
    </row>
    <row r="177" spans="2:51" s="13" customFormat="1" ht="11" x14ac:dyDescent="0.15">
      <c r="B177" s="210"/>
      <c r="C177" s="211"/>
      <c r="D177" s="187" t="s">
        <v>356</v>
      </c>
      <c r="E177" s="212" t="s">
        <v>1</v>
      </c>
      <c r="F177" s="213" t="s">
        <v>1497</v>
      </c>
      <c r="G177" s="211"/>
      <c r="H177" s="212" t="s">
        <v>1</v>
      </c>
      <c r="I177" s="214"/>
      <c r="J177" s="211"/>
      <c r="K177" s="211"/>
      <c r="L177" s="215"/>
      <c r="M177" s="216"/>
      <c r="N177" s="217"/>
      <c r="O177" s="217"/>
      <c r="P177" s="217"/>
      <c r="Q177" s="217"/>
      <c r="R177" s="217"/>
      <c r="S177" s="217"/>
      <c r="T177" s="218"/>
      <c r="AT177" s="219" t="s">
        <v>356</v>
      </c>
      <c r="AU177" s="219" t="s">
        <v>77</v>
      </c>
      <c r="AV177" s="13" t="s">
        <v>77</v>
      </c>
      <c r="AW177" s="13" t="s">
        <v>33</v>
      </c>
      <c r="AX177" s="13" t="s">
        <v>70</v>
      </c>
      <c r="AY177" s="219" t="s">
        <v>287</v>
      </c>
    </row>
    <row r="178" spans="2:51" s="13" customFormat="1" ht="11" x14ac:dyDescent="0.15">
      <c r="B178" s="210"/>
      <c r="C178" s="211"/>
      <c r="D178" s="187" t="s">
        <v>356</v>
      </c>
      <c r="E178" s="212" t="s">
        <v>1</v>
      </c>
      <c r="F178" s="213" t="s">
        <v>1802</v>
      </c>
      <c r="G178" s="211"/>
      <c r="H178" s="212" t="s">
        <v>1</v>
      </c>
      <c r="I178" s="214"/>
      <c r="J178" s="211"/>
      <c r="K178" s="211"/>
      <c r="L178" s="215"/>
      <c r="M178" s="216"/>
      <c r="N178" s="217"/>
      <c r="O178" s="217"/>
      <c r="P178" s="217"/>
      <c r="Q178" s="217"/>
      <c r="R178" s="217"/>
      <c r="S178" s="217"/>
      <c r="T178" s="218"/>
      <c r="AT178" s="219" t="s">
        <v>356</v>
      </c>
      <c r="AU178" s="219" t="s">
        <v>77</v>
      </c>
      <c r="AV178" s="13" t="s">
        <v>77</v>
      </c>
      <c r="AW178" s="13" t="s">
        <v>33</v>
      </c>
      <c r="AX178" s="13" t="s">
        <v>70</v>
      </c>
      <c r="AY178" s="219" t="s">
        <v>287</v>
      </c>
    </row>
    <row r="179" spans="2:51" s="11" customFormat="1" ht="11" x14ac:dyDescent="0.15">
      <c r="B179" s="185"/>
      <c r="C179" s="186"/>
      <c r="D179" s="187" t="s">
        <v>356</v>
      </c>
      <c r="E179" s="188" t="s">
        <v>1</v>
      </c>
      <c r="F179" s="189" t="s">
        <v>1803</v>
      </c>
      <c r="G179" s="186"/>
      <c r="H179" s="190">
        <v>52.73</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51" s="12" customFormat="1" ht="11" x14ac:dyDescent="0.15">
      <c r="B180" s="197"/>
      <c r="C180" s="198"/>
      <c r="D180" s="187" t="s">
        <v>356</v>
      </c>
      <c r="E180" s="199" t="s">
        <v>1</v>
      </c>
      <c r="F180" s="200" t="s">
        <v>1460</v>
      </c>
      <c r="G180" s="198"/>
      <c r="H180" s="201">
        <v>52.73</v>
      </c>
      <c r="I180" s="202"/>
      <c r="J180" s="198"/>
      <c r="K180" s="198"/>
      <c r="L180" s="203"/>
      <c r="M180" s="227"/>
      <c r="N180" s="228"/>
      <c r="O180" s="228"/>
      <c r="P180" s="228"/>
      <c r="Q180" s="228"/>
      <c r="R180" s="228"/>
      <c r="S180" s="228"/>
      <c r="T180" s="229"/>
      <c r="AT180" s="207" t="s">
        <v>356</v>
      </c>
      <c r="AU180" s="207" t="s">
        <v>77</v>
      </c>
      <c r="AV180" s="12" t="s">
        <v>99</v>
      </c>
      <c r="AW180" s="12" t="s">
        <v>33</v>
      </c>
      <c r="AX180" s="12" t="s">
        <v>77</v>
      </c>
      <c r="AY180" s="207" t="s">
        <v>287</v>
      </c>
    </row>
    <row r="181" spans="2:51" s="1" customFormat="1" ht="7" customHeight="1" x14ac:dyDescent="0.15">
      <c r="B181" s="45"/>
      <c r="C181" s="46"/>
      <c r="D181" s="46"/>
      <c r="E181" s="46"/>
      <c r="F181" s="46"/>
      <c r="G181" s="46"/>
      <c r="H181" s="46"/>
      <c r="I181" s="133"/>
      <c r="J181" s="46"/>
      <c r="K181" s="46"/>
      <c r="L181" s="37"/>
    </row>
  </sheetData>
  <sheetProtection algorithmName="SHA-512" hashValue="7G5sr21PZX09a9AqLOnvBpQ/x7Rod0b0SRkCYUL/rVcEJY3wNinyLwqs5A+YRX0e+rERYWYxiJwuUDPnyh6+Pg==" saltValue="1oNv42JkeIUkBqK1vLfbGE3fbtAlRXf0UfHIEsRdk7m2hy9pp1oIsCGKz+OibzbMlCn8eN/E4Iw1Vk9dYreTQA==" spinCount="100000" sheet="1" objects="1" scenarios="1" formatColumns="0" formatRows="0" autoFilter="0"/>
  <autoFilter ref="C93:K18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1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112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1806</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ROUND(J100,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ROUND((SUM(BE100:BE218)),  2)</f>
        <v>0</v>
      </c>
      <c r="I37" s="122">
        <v>0.21</v>
      </c>
      <c r="J37" s="121">
        <f>ROUND(((SUM(BE100:BE218))*I37),  2)</f>
        <v>0</v>
      </c>
      <c r="L37" s="37"/>
    </row>
    <row r="38" spans="2:12" s="1" customFormat="1" ht="14.5" customHeight="1" x14ac:dyDescent="0.15">
      <c r="B38" s="37"/>
      <c r="E38" s="110" t="s">
        <v>42</v>
      </c>
      <c r="F38" s="121">
        <f>ROUND((SUM(BF100:BF218)),  2)</f>
        <v>0</v>
      </c>
      <c r="I38" s="122">
        <v>0.15</v>
      </c>
      <c r="J38" s="121">
        <f>ROUND(((SUM(BF100:BF218))*I38),  2)</f>
        <v>0</v>
      </c>
      <c r="L38" s="37"/>
    </row>
    <row r="39" spans="2:12" s="1" customFormat="1" ht="14.5" hidden="1" customHeight="1" x14ac:dyDescent="0.15">
      <c r="B39" s="37"/>
      <c r="E39" s="110" t="s">
        <v>43</v>
      </c>
      <c r="F39" s="121">
        <f>ROUND((SUM(BG100:BG218)),  2)</f>
        <v>0</v>
      </c>
      <c r="I39" s="122">
        <v>0.21</v>
      </c>
      <c r="J39" s="121">
        <f>0</f>
        <v>0</v>
      </c>
      <c r="L39" s="37"/>
    </row>
    <row r="40" spans="2:12" s="1" customFormat="1" ht="14.5" hidden="1" customHeight="1" x14ac:dyDescent="0.15">
      <c r="B40" s="37"/>
      <c r="E40" s="110" t="s">
        <v>44</v>
      </c>
      <c r="F40" s="121">
        <f>ROUND((SUM(BH100:BH218)),  2)</f>
        <v>0</v>
      </c>
      <c r="I40" s="122">
        <v>0.15</v>
      </c>
      <c r="J40" s="121">
        <f>0</f>
        <v>0</v>
      </c>
      <c r="L40" s="37"/>
    </row>
    <row r="41" spans="2:12" s="1" customFormat="1" ht="14.5" hidden="1" customHeight="1" x14ac:dyDescent="0.15">
      <c r="B41" s="37"/>
      <c r="E41" s="110" t="s">
        <v>45</v>
      </c>
      <c r="F41" s="121">
        <f>ROUND((SUM(BI100:BI218)),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D.1.4a - Technické prostředí budov - vytápění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J100</f>
        <v>0</v>
      </c>
      <c r="K67" s="34"/>
      <c r="L67" s="37"/>
      <c r="AU67" s="16" t="s">
        <v>246</v>
      </c>
    </row>
    <row r="68" spans="2:47" s="8" customFormat="1" ht="25" customHeight="1" x14ac:dyDescent="0.15">
      <c r="B68" s="142"/>
      <c r="C68" s="143"/>
      <c r="D68" s="144" t="s">
        <v>1807</v>
      </c>
      <c r="E68" s="145"/>
      <c r="F68" s="145"/>
      <c r="G68" s="145"/>
      <c r="H68" s="145"/>
      <c r="I68" s="146"/>
      <c r="J68" s="147">
        <f>J101</f>
        <v>0</v>
      </c>
      <c r="K68" s="143"/>
      <c r="L68" s="148"/>
    </row>
    <row r="69" spans="2:47" s="8" customFormat="1" ht="25" customHeight="1" x14ac:dyDescent="0.15">
      <c r="B69" s="142"/>
      <c r="C69" s="143"/>
      <c r="D69" s="144" t="s">
        <v>1808</v>
      </c>
      <c r="E69" s="145"/>
      <c r="F69" s="145"/>
      <c r="G69" s="145"/>
      <c r="H69" s="145"/>
      <c r="I69" s="146"/>
      <c r="J69" s="147">
        <f>J115</f>
        <v>0</v>
      </c>
      <c r="K69" s="143"/>
      <c r="L69" s="148"/>
    </row>
    <row r="70" spans="2:47" s="8" customFormat="1" ht="25" customHeight="1" x14ac:dyDescent="0.15">
      <c r="B70" s="142"/>
      <c r="C70" s="143"/>
      <c r="D70" s="144" t="s">
        <v>1809</v>
      </c>
      <c r="E70" s="145"/>
      <c r="F70" s="145"/>
      <c r="G70" s="145"/>
      <c r="H70" s="145"/>
      <c r="I70" s="146"/>
      <c r="J70" s="147">
        <f>J122</f>
        <v>0</v>
      </c>
      <c r="K70" s="143"/>
      <c r="L70" s="148"/>
    </row>
    <row r="71" spans="2:47" s="8" customFormat="1" ht="25" customHeight="1" x14ac:dyDescent="0.15">
      <c r="B71" s="142"/>
      <c r="C71" s="143"/>
      <c r="D71" s="144" t="s">
        <v>1810</v>
      </c>
      <c r="E71" s="145"/>
      <c r="F71" s="145"/>
      <c r="G71" s="145"/>
      <c r="H71" s="145"/>
      <c r="I71" s="146"/>
      <c r="J71" s="147">
        <f>J136</f>
        <v>0</v>
      </c>
      <c r="K71" s="143"/>
      <c r="L71" s="148"/>
    </row>
    <row r="72" spans="2:47" s="8" customFormat="1" ht="25" customHeight="1" x14ac:dyDescent="0.15">
      <c r="B72" s="142"/>
      <c r="C72" s="143"/>
      <c r="D72" s="144" t="s">
        <v>1811</v>
      </c>
      <c r="E72" s="145"/>
      <c r="F72" s="145"/>
      <c r="G72" s="145"/>
      <c r="H72" s="145"/>
      <c r="I72" s="146"/>
      <c r="J72" s="147">
        <f>J152</f>
        <v>0</v>
      </c>
      <c r="K72" s="143"/>
      <c r="L72" s="148"/>
    </row>
    <row r="73" spans="2:47" s="8" customFormat="1" ht="25" customHeight="1" x14ac:dyDescent="0.15">
      <c r="B73" s="142"/>
      <c r="C73" s="143"/>
      <c r="D73" s="144" t="s">
        <v>1812</v>
      </c>
      <c r="E73" s="145"/>
      <c r="F73" s="145"/>
      <c r="G73" s="145"/>
      <c r="H73" s="145"/>
      <c r="I73" s="146"/>
      <c r="J73" s="147">
        <f>J178</f>
        <v>0</v>
      </c>
      <c r="K73" s="143"/>
      <c r="L73" s="148"/>
    </row>
    <row r="74" spans="2:47" s="8" customFormat="1" ht="25" customHeight="1" x14ac:dyDescent="0.15">
      <c r="B74" s="142"/>
      <c r="C74" s="143"/>
      <c r="D74" s="144" t="s">
        <v>1813</v>
      </c>
      <c r="E74" s="145"/>
      <c r="F74" s="145"/>
      <c r="G74" s="145"/>
      <c r="H74" s="145"/>
      <c r="I74" s="146"/>
      <c r="J74" s="147">
        <f>J205</f>
        <v>0</v>
      </c>
      <c r="K74" s="143"/>
      <c r="L74" s="148"/>
    </row>
    <row r="75" spans="2:47" s="8" customFormat="1" ht="25" customHeight="1" x14ac:dyDescent="0.15">
      <c r="B75" s="142"/>
      <c r="C75" s="143"/>
      <c r="D75" s="144" t="s">
        <v>264</v>
      </c>
      <c r="E75" s="145"/>
      <c r="F75" s="145"/>
      <c r="G75" s="145"/>
      <c r="H75" s="145"/>
      <c r="I75" s="146"/>
      <c r="J75" s="147">
        <f>J211</f>
        <v>0</v>
      </c>
      <c r="K75" s="143"/>
      <c r="L75" s="148"/>
    </row>
    <row r="76" spans="2:47" s="8" customFormat="1" ht="25" customHeight="1" x14ac:dyDescent="0.15">
      <c r="B76" s="142"/>
      <c r="C76" s="143"/>
      <c r="D76" s="144" t="s">
        <v>267</v>
      </c>
      <c r="E76" s="145"/>
      <c r="F76" s="145"/>
      <c r="G76" s="145"/>
      <c r="H76" s="145"/>
      <c r="I76" s="146"/>
      <c r="J76" s="147">
        <f>J216</f>
        <v>0</v>
      </c>
      <c r="K76" s="143"/>
      <c r="L76" s="148"/>
    </row>
    <row r="77" spans="2:47" s="1" customFormat="1" ht="21.75" customHeight="1" x14ac:dyDescent="0.15">
      <c r="B77" s="33"/>
      <c r="C77" s="34"/>
      <c r="D77" s="34"/>
      <c r="E77" s="34"/>
      <c r="F77" s="34"/>
      <c r="G77" s="34"/>
      <c r="H77" s="34"/>
      <c r="I77" s="111"/>
      <c r="J77" s="34"/>
      <c r="K77" s="34"/>
      <c r="L77" s="37"/>
    </row>
    <row r="78" spans="2:47" s="1" customFormat="1" ht="7" customHeight="1" x14ac:dyDescent="0.15">
      <c r="B78" s="45"/>
      <c r="C78" s="46"/>
      <c r="D78" s="46"/>
      <c r="E78" s="46"/>
      <c r="F78" s="46"/>
      <c r="G78" s="46"/>
      <c r="H78" s="46"/>
      <c r="I78" s="133"/>
      <c r="J78" s="46"/>
      <c r="K78" s="46"/>
      <c r="L78" s="37"/>
    </row>
    <row r="82" spans="2:12" s="1" customFormat="1" ht="7" customHeight="1" x14ac:dyDescent="0.15">
      <c r="B82" s="47"/>
      <c r="C82" s="48"/>
      <c r="D82" s="48"/>
      <c r="E82" s="48"/>
      <c r="F82" s="48"/>
      <c r="G82" s="48"/>
      <c r="H82" s="48"/>
      <c r="I82" s="136"/>
      <c r="J82" s="48"/>
      <c r="K82" s="48"/>
      <c r="L82" s="37"/>
    </row>
    <row r="83" spans="2:12" s="1" customFormat="1" ht="25" customHeight="1" x14ac:dyDescent="0.15">
      <c r="B83" s="33"/>
      <c r="C83" s="22" t="s">
        <v>273</v>
      </c>
      <c r="D83" s="34"/>
      <c r="E83" s="34"/>
      <c r="F83" s="34"/>
      <c r="G83" s="34"/>
      <c r="H83" s="34"/>
      <c r="I83" s="111"/>
      <c r="J83" s="34"/>
      <c r="K83" s="34"/>
      <c r="L83" s="37"/>
    </row>
    <row r="84" spans="2:12" s="1" customFormat="1" ht="7" customHeight="1" x14ac:dyDescent="0.15">
      <c r="B84" s="33"/>
      <c r="C84" s="34"/>
      <c r="D84" s="34"/>
      <c r="E84" s="34"/>
      <c r="F84" s="34"/>
      <c r="G84" s="34"/>
      <c r="H84" s="34"/>
      <c r="I84" s="111"/>
      <c r="J84" s="34"/>
      <c r="K84" s="34"/>
      <c r="L84" s="37"/>
    </row>
    <row r="85" spans="2:12" s="1" customFormat="1" ht="12" customHeight="1" x14ac:dyDescent="0.15">
      <c r="B85" s="33"/>
      <c r="C85" s="28" t="s">
        <v>15</v>
      </c>
      <c r="D85" s="34"/>
      <c r="E85" s="34"/>
      <c r="F85" s="34"/>
      <c r="G85" s="34"/>
      <c r="H85" s="34"/>
      <c r="I85" s="111"/>
      <c r="J85" s="34"/>
      <c r="K85" s="34"/>
      <c r="L85" s="37"/>
    </row>
    <row r="86" spans="2:12" s="1" customFormat="1" ht="16.5" customHeight="1" x14ac:dyDescent="0.15">
      <c r="B86" s="33"/>
      <c r="C86" s="34"/>
      <c r="D86" s="34"/>
      <c r="E86" s="302" t="str">
        <f>E7</f>
        <v>Terminál Benešov I.Etapa</v>
      </c>
      <c r="F86" s="303"/>
      <c r="G86" s="303"/>
      <c r="H86" s="303"/>
      <c r="I86" s="111"/>
      <c r="J86" s="34"/>
      <c r="K86" s="34"/>
      <c r="L86" s="37"/>
    </row>
    <row r="87" spans="2:12" ht="12" customHeight="1" x14ac:dyDescent="0.15">
      <c r="B87" s="20"/>
      <c r="C87" s="28" t="s">
        <v>237</v>
      </c>
      <c r="D87" s="21"/>
      <c r="E87" s="21"/>
      <c r="F87" s="21"/>
      <c r="G87" s="21"/>
      <c r="H87" s="21"/>
      <c r="J87" s="21"/>
      <c r="K87" s="21"/>
      <c r="L87" s="19"/>
    </row>
    <row r="88" spans="2:12" ht="16.5" customHeight="1" x14ac:dyDescent="0.15">
      <c r="B88" s="20"/>
      <c r="C88" s="21"/>
      <c r="D88" s="21"/>
      <c r="E88" s="302" t="s">
        <v>238</v>
      </c>
      <c r="F88" s="259"/>
      <c r="G88" s="259"/>
      <c r="H88" s="259"/>
      <c r="J88" s="21"/>
      <c r="K88" s="21"/>
      <c r="L88" s="19"/>
    </row>
    <row r="89" spans="2:12" ht="12" customHeight="1" x14ac:dyDescent="0.15">
      <c r="B89" s="20"/>
      <c r="C89" s="28" t="s">
        <v>239</v>
      </c>
      <c r="D89" s="21"/>
      <c r="E89" s="21"/>
      <c r="F89" s="21"/>
      <c r="G89" s="21"/>
      <c r="H89" s="21"/>
      <c r="J89" s="21"/>
      <c r="K89" s="21"/>
      <c r="L89" s="19"/>
    </row>
    <row r="90" spans="2:12" s="1" customFormat="1" ht="16.5" customHeight="1" x14ac:dyDescent="0.15">
      <c r="B90" s="33"/>
      <c r="C90" s="34"/>
      <c r="D90" s="34"/>
      <c r="E90" s="303" t="s">
        <v>240</v>
      </c>
      <c r="F90" s="284"/>
      <c r="G90" s="284"/>
      <c r="H90" s="284"/>
      <c r="I90" s="111"/>
      <c r="J90" s="34"/>
      <c r="K90" s="34"/>
      <c r="L90" s="37"/>
    </row>
    <row r="91" spans="2:12" s="1" customFormat="1" ht="12" customHeight="1" x14ac:dyDescent="0.15">
      <c r="B91" s="33"/>
      <c r="C91" s="28" t="s">
        <v>241</v>
      </c>
      <c r="D91" s="34"/>
      <c r="E91" s="34"/>
      <c r="F91" s="34"/>
      <c r="G91" s="34"/>
      <c r="H91" s="34"/>
      <c r="I91" s="111"/>
      <c r="J91" s="34"/>
      <c r="K91" s="34"/>
      <c r="L91" s="37"/>
    </row>
    <row r="92" spans="2:12" s="1" customFormat="1" ht="16.5" customHeight="1" x14ac:dyDescent="0.15">
      <c r="B92" s="33"/>
      <c r="C92" s="34"/>
      <c r="D92" s="34"/>
      <c r="E92" s="285" t="str">
        <f>E13</f>
        <v>D.1.4a - Technické prostředí budov - vytápění</v>
      </c>
      <c r="F92" s="284"/>
      <c r="G92" s="284"/>
      <c r="H92" s="284"/>
      <c r="I92" s="111"/>
      <c r="J92" s="34"/>
      <c r="K92" s="34"/>
      <c r="L92" s="37"/>
    </row>
    <row r="93" spans="2:12" s="1" customFormat="1" ht="7" customHeight="1" x14ac:dyDescent="0.15">
      <c r="B93" s="33"/>
      <c r="C93" s="34"/>
      <c r="D93" s="34"/>
      <c r="E93" s="34"/>
      <c r="F93" s="34"/>
      <c r="G93" s="34"/>
      <c r="H93" s="34"/>
      <c r="I93" s="111"/>
      <c r="J93" s="34"/>
      <c r="K93" s="34"/>
      <c r="L93" s="37"/>
    </row>
    <row r="94" spans="2:12" s="1" customFormat="1" ht="12" customHeight="1" x14ac:dyDescent="0.15">
      <c r="B94" s="33"/>
      <c r="C94" s="28" t="s">
        <v>20</v>
      </c>
      <c r="D94" s="34"/>
      <c r="E94" s="34"/>
      <c r="F94" s="26" t="str">
        <f>F16</f>
        <v xml:space="preserve"> </v>
      </c>
      <c r="G94" s="34"/>
      <c r="H94" s="34"/>
      <c r="I94" s="112" t="s">
        <v>22</v>
      </c>
      <c r="J94" s="54" t="str">
        <f>IF(J16="","",J16)</f>
        <v>13. 8. 2018</v>
      </c>
      <c r="K94" s="34"/>
      <c r="L94" s="37"/>
    </row>
    <row r="95" spans="2:12" s="1" customFormat="1" ht="7" customHeight="1" x14ac:dyDescent="0.15">
      <c r="B95" s="33"/>
      <c r="C95" s="34"/>
      <c r="D95" s="34"/>
      <c r="E95" s="34"/>
      <c r="F95" s="34"/>
      <c r="G95" s="34"/>
      <c r="H95" s="34"/>
      <c r="I95" s="111"/>
      <c r="J95" s="34"/>
      <c r="K95" s="34"/>
      <c r="L95" s="37"/>
    </row>
    <row r="96" spans="2:12" s="1" customFormat="1" ht="13.75" customHeight="1" x14ac:dyDescent="0.15">
      <c r="B96" s="33"/>
      <c r="C96" s="28" t="s">
        <v>24</v>
      </c>
      <c r="D96" s="34"/>
      <c r="E96" s="34"/>
      <c r="F96" s="26" t="str">
        <f>E19</f>
        <v>Město Benešov</v>
      </c>
      <c r="G96" s="34"/>
      <c r="H96" s="34"/>
      <c r="I96" s="112" t="s">
        <v>31</v>
      </c>
      <c r="J96" s="31" t="str">
        <f>E25</f>
        <v xml:space="preserve"> </v>
      </c>
      <c r="K96" s="34"/>
      <c r="L96" s="37"/>
    </row>
    <row r="97" spans="2:65" s="1" customFormat="1" ht="13.75" customHeight="1" x14ac:dyDescent="0.15">
      <c r="B97" s="33"/>
      <c r="C97" s="28" t="s">
        <v>29</v>
      </c>
      <c r="D97" s="34"/>
      <c r="E97" s="34"/>
      <c r="F97" s="26" t="str">
        <f>IF(E22="","",E22)</f>
        <v>Vyplň údaj</v>
      </c>
      <c r="G97" s="34"/>
      <c r="H97" s="34"/>
      <c r="I97" s="112" t="s">
        <v>34</v>
      </c>
      <c r="J97" s="31" t="str">
        <f>E28</f>
        <v xml:space="preserve"> </v>
      </c>
      <c r="K97" s="34"/>
      <c r="L97" s="37"/>
    </row>
    <row r="98" spans="2:65" s="1" customFormat="1" ht="10.25" customHeight="1" x14ac:dyDescent="0.15">
      <c r="B98" s="33"/>
      <c r="C98" s="34"/>
      <c r="D98" s="34"/>
      <c r="E98" s="34"/>
      <c r="F98" s="34"/>
      <c r="G98" s="34"/>
      <c r="H98" s="34"/>
      <c r="I98" s="111"/>
      <c r="J98" s="34"/>
      <c r="K98" s="34"/>
      <c r="L98" s="37"/>
    </row>
    <row r="99" spans="2:65" s="9" customFormat="1" ht="29.25" customHeight="1" x14ac:dyDescent="0.15">
      <c r="B99" s="149"/>
      <c r="C99" s="150" t="s">
        <v>274</v>
      </c>
      <c r="D99" s="151" t="s">
        <v>55</v>
      </c>
      <c r="E99" s="151" t="s">
        <v>51</v>
      </c>
      <c r="F99" s="151" t="s">
        <v>52</v>
      </c>
      <c r="G99" s="151" t="s">
        <v>275</v>
      </c>
      <c r="H99" s="151" t="s">
        <v>276</v>
      </c>
      <c r="I99" s="152" t="s">
        <v>277</v>
      </c>
      <c r="J99" s="153" t="s">
        <v>244</v>
      </c>
      <c r="K99" s="154" t="s">
        <v>278</v>
      </c>
      <c r="L99" s="155"/>
      <c r="M99" s="63" t="s">
        <v>1</v>
      </c>
      <c r="N99" s="64" t="s">
        <v>40</v>
      </c>
      <c r="O99" s="64" t="s">
        <v>279</v>
      </c>
      <c r="P99" s="64" t="s">
        <v>280</v>
      </c>
      <c r="Q99" s="64" t="s">
        <v>281</v>
      </c>
      <c r="R99" s="64" t="s">
        <v>282</v>
      </c>
      <c r="S99" s="64" t="s">
        <v>283</v>
      </c>
      <c r="T99" s="65" t="s">
        <v>284</v>
      </c>
    </row>
    <row r="100" spans="2:65" s="1" customFormat="1" ht="22.75" customHeight="1" x14ac:dyDescent="0.2">
      <c r="B100" s="33"/>
      <c r="C100" s="70" t="s">
        <v>285</v>
      </c>
      <c r="D100" s="34"/>
      <c r="E100" s="34"/>
      <c r="F100" s="34"/>
      <c r="G100" s="34"/>
      <c r="H100" s="34"/>
      <c r="I100" s="111"/>
      <c r="J100" s="156">
        <f>BK100</f>
        <v>0</v>
      </c>
      <c r="K100" s="34"/>
      <c r="L100" s="37"/>
      <c r="M100" s="66"/>
      <c r="N100" s="67"/>
      <c r="O100" s="67"/>
      <c r="P100" s="157">
        <f>P101+P115+P122+P136+P152+P178+P205+P211+P216</f>
        <v>0</v>
      </c>
      <c r="Q100" s="67"/>
      <c r="R100" s="157">
        <f>R101+R115+R122+R136+R152+R178+R205+R211+R216</f>
        <v>0</v>
      </c>
      <c r="S100" s="67"/>
      <c r="T100" s="158">
        <f>T101+T115+T122+T136+T152+T178+T205+T211+T216</f>
        <v>0</v>
      </c>
      <c r="AT100" s="16" t="s">
        <v>69</v>
      </c>
      <c r="AU100" s="16" t="s">
        <v>246</v>
      </c>
      <c r="BK100" s="159">
        <f>BK101+BK115+BK122+BK136+BK152+BK178+BK205+BK211+BK216</f>
        <v>0</v>
      </c>
    </row>
    <row r="101" spans="2:65" s="10" customFormat="1" ht="26" customHeight="1" x14ac:dyDescent="0.2">
      <c r="B101" s="160"/>
      <c r="C101" s="161"/>
      <c r="D101" s="162" t="s">
        <v>69</v>
      </c>
      <c r="E101" s="163" t="s">
        <v>965</v>
      </c>
      <c r="F101" s="163" t="s">
        <v>1814</v>
      </c>
      <c r="G101" s="161"/>
      <c r="H101" s="161"/>
      <c r="I101" s="164"/>
      <c r="J101" s="165">
        <f>BK101</f>
        <v>0</v>
      </c>
      <c r="K101" s="161"/>
      <c r="L101" s="166"/>
      <c r="M101" s="167"/>
      <c r="N101" s="168"/>
      <c r="O101" s="168"/>
      <c r="P101" s="169">
        <f>SUM(P102:P114)</f>
        <v>0</v>
      </c>
      <c r="Q101" s="168"/>
      <c r="R101" s="169">
        <f>SUM(R102:R114)</f>
        <v>0</v>
      </c>
      <c r="S101" s="168"/>
      <c r="T101" s="170">
        <f>SUM(T102:T114)</f>
        <v>0</v>
      </c>
      <c r="AR101" s="171" t="s">
        <v>79</v>
      </c>
      <c r="AT101" s="172" t="s">
        <v>69</v>
      </c>
      <c r="AU101" s="172" t="s">
        <v>70</v>
      </c>
      <c r="AY101" s="171" t="s">
        <v>287</v>
      </c>
      <c r="BK101" s="173">
        <f>SUM(BK102:BK114)</f>
        <v>0</v>
      </c>
    </row>
    <row r="102" spans="2:65" s="1" customFormat="1" ht="16.5" customHeight="1" x14ac:dyDescent="0.15">
      <c r="B102" s="33"/>
      <c r="C102" s="174" t="s">
        <v>77</v>
      </c>
      <c r="D102" s="174" t="s">
        <v>288</v>
      </c>
      <c r="E102" s="175" t="s">
        <v>1815</v>
      </c>
      <c r="F102" s="176" t="s">
        <v>1816</v>
      </c>
      <c r="G102" s="177" t="s">
        <v>362</v>
      </c>
      <c r="H102" s="178">
        <v>22</v>
      </c>
      <c r="I102" s="179"/>
      <c r="J102" s="178">
        <f t="shared" ref="J102:J114" si="0">ROUND(I102*H102,2)</f>
        <v>0</v>
      </c>
      <c r="K102" s="176" t="s">
        <v>1</v>
      </c>
      <c r="L102" s="37"/>
      <c r="M102" s="180" t="s">
        <v>1</v>
      </c>
      <c r="N102" s="181" t="s">
        <v>41</v>
      </c>
      <c r="O102" s="59"/>
      <c r="P102" s="182">
        <f t="shared" ref="P102:P114" si="1">O102*H102</f>
        <v>0</v>
      </c>
      <c r="Q102" s="182">
        <v>0</v>
      </c>
      <c r="R102" s="182">
        <f t="shared" ref="R102:R114" si="2">Q102*H102</f>
        <v>0</v>
      </c>
      <c r="S102" s="182">
        <v>0</v>
      </c>
      <c r="T102" s="183">
        <f t="shared" ref="T102:T114" si="3">S102*H102</f>
        <v>0</v>
      </c>
      <c r="AR102" s="16" t="s">
        <v>316</v>
      </c>
      <c r="AT102" s="16" t="s">
        <v>288</v>
      </c>
      <c r="AU102" s="16" t="s">
        <v>77</v>
      </c>
      <c r="AY102" s="16" t="s">
        <v>287</v>
      </c>
      <c r="BE102" s="184">
        <f t="shared" ref="BE102:BE114" si="4">IF(N102="základní",J102,0)</f>
        <v>0</v>
      </c>
      <c r="BF102" s="184">
        <f t="shared" ref="BF102:BF114" si="5">IF(N102="snížená",J102,0)</f>
        <v>0</v>
      </c>
      <c r="BG102" s="184">
        <f t="shared" ref="BG102:BG114" si="6">IF(N102="zákl. přenesená",J102,0)</f>
        <v>0</v>
      </c>
      <c r="BH102" s="184">
        <f t="shared" ref="BH102:BH114" si="7">IF(N102="sníž. přenesená",J102,0)</f>
        <v>0</v>
      </c>
      <c r="BI102" s="184">
        <f t="shared" ref="BI102:BI114" si="8">IF(N102="nulová",J102,0)</f>
        <v>0</v>
      </c>
      <c r="BJ102" s="16" t="s">
        <v>77</v>
      </c>
      <c r="BK102" s="184">
        <f t="shared" ref="BK102:BK114" si="9">ROUND(I102*H102,2)</f>
        <v>0</v>
      </c>
      <c r="BL102" s="16" t="s">
        <v>316</v>
      </c>
      <c r="BM102" s="16" t="s">
        <v>79</v>
      </c>
    </row>
    <row r="103" spans="2:65" s="1" customFormat="1" ht="16.5" customHeight="1" x14ac:dyDescent="0.15">
      <c r="B103" s="33"/>
      <c r="C103" s="174" t="s">
        <v>79</v>
      </c>
      <c r="D103" s="174" t="s">
        <v>288</v>
      </c>
      <c r="E103" s="175" t="s">
        <v>1817</v>
      </c>
      <c r="F103" s="176" t="s">
        <v>1818</v>
      </c>
      <c r="G103" s="177" t="s">
        <v>362</v>
      </c>
      <c r="H103" s="178">
        <v>16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316</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316</v>
      </c>
      <c r="BM103" s="16" t="s">
        <v>99</v>
      </c>
    </row>
    <row r="104" spans="2:65" s="1" customFormat="1" ht="16.5" customHeight="1" x14ac:dyDescent="0.15">
      <c r="B104" s="33"/>
      <c r="C104" s="174" t="s">
        <v>87</v>
      </c>
      <c r="D104" s="174" t="s">
        <v>288</v>
      </c>
      <c r="E104" s="175" t="s">
        <v>1819</v>
      </c>
      <c r="F104" s="176" t="s">
        <v>1820</v>
      </c>
      <c r="G104" s="177" t="s">
        <v>362</v>
      </c>
      <c r="H104" s="178">
        <v>8</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316</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316</v>
      </c>
      <c r="BM104" s="16" t="s">
        <v>296</v>
      </c>
    </row>
    <row r="105" spans="2:65" s="1" customFormat="1" ht="16.5" customHeight="1" x14ac:dyDescent="0.15">
      <c r="B105" s="33"/>
      <c r="C105" s="174" t="s">
        <v>99</v>
      </c>
      <c r="D105" s="174" t="s">
        <v>288</v>
      </c>
      <c r="E105" s="175" t="s">
        <v>1821</v>
      </c>
      <c r="F105" s="176" t="s">
        <v>1822</v>
      </c>
      <c r="G105" s="177" t="s">
        <v>362</v>
      </c>
      <c r="H105" s="178">
        <v>110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316</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316</v>
      </c>
      <c r="BM105" s="16" t="s">
        <v>300</v>
      </c>
    </row>
    <row r="106" spans="2:65" s="1" customFormat="1" ht="16.5" customHeight="1" x14ac:dyDescent="0.15">
      <c r="B106" s="33"/>
      <c r="C106" s="174" t="s">
        <v>301</v>
      </c>
      <c r="D106" s="174" t="s">
        <v>288</v>
      </c>
      <c r="E106" s="175" t="s">
        <v>1823</v>
      </c>
      <c r="F106" s="176" t="s">
        <v>1824</v>
      </c>
      <c r="G106" s="177" t="s">
        <v>362</v>
      </c>
      <c r="H106" s="178">
        <v>72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316</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316</v>
      </c>
      <c r="BM106" s="16" t="s">
        <v>305</v>
      </c>
    </row>
    <row r="107" spans="2:65" s="1" customFormat="1" ht="16.5" customHeight="1" x14ac:dyDescent="0.15">
      <c r="B107" s="33"/>
      <c r="C107" s="174" t="s">
        <v>296</v>
      </c>
      <c r="D107" s="174" t="s">
        <v>288</v>
      </c>
      <c r="E107" s="175" t="s">
        <v>1825</v>
      </c>
      <c r="F107" s="176" t="s">
        <v>1826</v>
      </c>
      <c r="G107" s="177" t="s">
        <v>362</v>
      </c>
      <c r="H107" s="178">
        <v>46</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316</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316</v>
      </c>
      <c r="BM107" s="16" t="s">
        <v>309</v>
      </c>
    </row>
    <row r="108" spans="2:65" s="1" customFormat="1" ht="16.5" customHeight="1" x14ac:dyDescent="0.15">
      <c r="B108" s="33"/>
      <c r="C108" s="174" t="s">
        <v>310</v>
      </c>
      <c r="D108" s="174" t="s">
        <v>288</v>
      </c>
      <c r="E108" s="175" t="s">
        <v>1827</v>
      </c>
      <c r="F108" s="176" t="s">
        <v>1828</v>
      </c>
      <c r="G108" s="177" t="s">
        <v>362</v>
      </c>
      <c r="H108" s="178">
        <v>182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316</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316</v>
      </c>
      <c r="BM108" s="16" t="s">
        <v>313</v>
      </c>
    </row>
    <row r="109" spans="2:65" s="1" customFormat="1" ht="16.5" customHeight="1" x14ac:dyDescent="0.15">
      <c r="B109" s="33"/>
      <c r="C109" s="174" t="s">
        <v>300</v>
      </c>
      <c r="D109" s="174" t="s">
        <v>288</v>
      </c>
      <c r="E109" s="175" t="s">
        <v>1829</v>
      </c>
      <c r="F109" s="176" t="s">
        <v>1830</v>
      </c>
      <c r="G109" s="177" t="s">
        <v>291</v>
      </c>
      <c r="H109" s="178">
        <v>24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316</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316</v>
      </c>
      <c r="BM109" s="16" t="s">
        <v>316</v>
      </c>
    </row>
    <row r="110" spans="2:65" s="1" customFormat="1" ht="16.5" customHeight="1" x14ac:dyDescent="0.15">
      <c r="B110" s="33"/>
      <c r="C110" s="174" t="s">
        <v>317</v>
      </c>
      <c r="D110" s="174" t="s">
        <v>288</v>
      </c>
      <c r="E110" s="175" t="s">
        <v>1831</v>
      </c>
      <c r="F110" s="176" t="s">
        <v>1814</v>
      </c>
      <c r="G110" s="177" t="s">
        <v>291</v>
      </c>
      <c r="H110" s="178">
        <v>24</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316</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316</v>
      </c>
      <c r="BM110" s="16" t="s">
        <v>320</v>
      </c>
    </row>
    <row r="111" spans="2:65" s="1" customFormat="1" ht="16.5" customHeight="1" x14ac:dyDescent="0.15">
      <c r="B111" s="33"/>
      <c r="C111" s="174" t="s">
        <v>305</v>
      </c>
      <c r="D111" s="174" t="s">
        <v>288</v>
      </c>
      <c r="E111" s="175" t="s">
        <v>1832</v>
      </c>
      <c r="F111" s="176" t="s">
        <v>1833</v>
      </c>
      <c r="G111" s="177" t="s">
        <v>291</v>
      </c>
      <c r="H111" s="178">
        <v>24</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316</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316</v>
      </c>
      <c r="BM111" s="16" t="s">
        <v>323</v>
      </c>
    </row>
    <row r="112" spans="2:65" s="1" customFormat="1" ht="16.5" customHeight="1" x14ac:dyDescent="0.15">
      <c r="B112" s="33"/>
      <c r="C112" s="174" t="s">
        <v>324</v>
      </c>
      <c r="D112" s="174" t="s">
        <v>288</v>
      </c>
      <c r="E112" s="175" t="s">
        <v>1834</v>
      </c>
      <c r="F112" s="176" t="s">
        <v>1835</v>
      </c>
      <c r="G112" s="177" t="s">
        <v>291</v>
      </c>
      <c r="H112" s="178">
        <v>24</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316</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316</v>
      </c>
      <c r="BM112" s="16" t="s">
        <v>327</v>
      </c>
    </row>
    <row r="113" spans="2:65" s="1" customFormat="1" ht="16.5" customHeight="1" x14ac:dyDescent="0.15">
      <c r="B113" s="33"/>
      <c r="C113" s="174" t="s">
        <v>309</v>
      </c>
      <c r="D113" s="174" t="s">
        <v>288</v>
      </c>
      <c r="E113" s="175" t="s">
        <v>1836</v>
      </c>
      <c r="F113" s="176" t="s">
        <v>1837</v>
      </c>
      <c r="G113" s="177" t="s">
        <v>1838</v>
      </c>
      <c r="H113" s="179"/>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316</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316</v>
      </c>
      <c r="BM113" s="16" t="s">
        <v>330</v>
      </c>
    </row>
    <row r="114" spans="2:65" s="1" customFormat="1" ht="16.5" customHeight="1" x14ac:dyDescent="0.15">
      <c r="B114" s="33"/>
      <c r="C114" s="174" t="s">
        <v>331</v>
      </c>
      <c r="D114" s="174" t="s">
        <v>288</v>
      </c>
      <c r="E114" s="175" t="s">
        <v>1839</v>
      </c>
      <c r="F114" s="176" t="s">
        <v>1840</v>
      </c>
      <c r="G114" s="177" t="s">
        <v>1838</v>
      </c>
      <c r="H114" s="179"/>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316</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316</v>
      </c>
      <c r="BM114" s="16" t="s">
        <v>334</v>
      </c>
    </row>
    <row r="115" spans="2:65" s="10" customFormat="1" ht="26" customHeight="1" x14ac:dyDescent="0.2">
      <c r="B115" s="160"/>
      <c r="C115" s="161"/>
      <c r="D115" s="162" t="s">
        <v>69</v>
      </c>
      <c r="E115" s="163" t="s">
        <v>1841</v>
      </c>
      <c r="F115" s="163" t="s">
        <v>1842</v>
      </c>
      <c r="G115" s="161"/>
      <c r="H115" s="161"/>
      <c r="I115" s="164"/>
      <c r="J115" s="165">
        <f>BK115</f>
        <v>0</v>
      </c>
      <c r="K115" s="161"/>
      <c r="L115" s="166"/>
      <c r="M115" s="167"/>
      <c r="N115" s="168"/>
      <c r="O115" s="168"/>
      <c r="P115" s="169">
        <f>SUM(P116:P121)</f>
        <v>0</v>
      </c>
      <c r="Q115" s="168"/>
      <c r="R115" s="169">
        <f>SUM(R116:R121)</f>
        <v>0</v>
      </c>
      <c r="S115" s="168"/>
      <c r="T115" s="170">
        <f>SUM(T116:T121)</f>
        <v>0</v>
      </c>
      <c r="AR115" s="171" t="s">
        <v>77</v>
      </c>
      <c r="AT115" s="172" t="s">
        <v>69</v>
      </c>
      <c r="AU115" s="172" t="s">
        <v>70</v>
      </c>
      <c r="AY115" s="171" t="s">
        <v>287</v>
      </c>
      <c r="BK115" s="173">
        <f>SUM(BK116:BK121)</f>
        <v>0</v>
      </c>
    </row>
    <row r="116" spans="2:65" s="1" customFormat="1" ht="16.5" customHeight="1" x14ac:dyDescent="0.15">
      <c r="B116" s="33"/>
      <c r="C116" s="174" t="s">
        <v>313</v>
      </c>
      <c r="D116" s="174" t="s">
        <v>288</v>
      </c>
      <c r="E116" s="175" t="s">
        <v>1843</v>
      </c>
      <c r="F116" s="176" t="s">
        <v>1844</v>
      </c>
      <c r="G116" s="177" t="s">
        <v>1845</v>
      </c>
      <c r="H116" s="178">
        <v>4</v>
      </c>
      <c r="I116" s="179"/>
      <c r="J116" s="178">
        <f t="shared" ref="J116:J121" si="10">ROUND(I116*H116,2)</f>
        <v>0</v>
      </c>
      <c r="K116" s="176" t="s">
        <v>1</v>
      </c>
      <c r="L116" s="37"/>
      <c r="M116" s="180" t="s">
        <v>1</v>
      </c>
      <c r="N116" s="181" t="s">
        <v>41</v>
      </c>
      <c r="O116" s="59"/>
      <c r="P116" s="182">
        <f t="shared" ref="P116:P121" si="11">O116*H116</f>
        <v>0</v>
      </c>
      <c r="Q116" s="182">
        <v>0</v>
      </c>
      <c r="R116" s="182">
        <f t="shared" ref="R116:R121" si="12">Q116*H116</f>
        <v>0</v>
      </c>
      <c r="S116" s="182">
        <v>0</v>
      </c>
      <c r="T116" s="183">
        <f t="shared" ref="T116:T121" si="13">S116*H116</f>
        <v>0</v>
      </c>
      <c r="AR116" s="16" t="s">
        <v>99</v>
      </c>
      <c r="AT116" s="16" t="s">
        <v>288</v>
      </c>
      <c r="AU116" s="16" t="s">
        <v>77</v>
      </c>
      <c r="AY116" s="16" t="s">
        <v>287</v>
      </c>
      <c r="BE116" s="184">
        <f t="shared" ref="BE116:BE121" si="14">IF(N116="základní",J116,0)</f>
        <v>0</v>
      </c>
      <c r="BF116" s="184">
        <f t="shared" ref="BF116:BF121" si="15">IF(N116="snížená",J116,0)</f>
        <v>0</v>
      </c>
      <c r="BG116" s="184">
        <f t="shared" ref="BG116:BG121" si="16">IF(N116="zákl. přenesená",J116,0)</f>
        <v>0</v>
      </c>
      <c r="BH116" s="184">
        <f t="shared" ref="BH116:BH121" si="17">IF(N116="sníž. přenesená",J116,0)</f>
        <v>0</v>
      </c>
      <c r="BI116" s="184">
        <f t="shared" ref="BI116:BI121" si="18">IF(N116="nulová",J116,0)</f>
        <v>0</v>
      </c>
      <c r="BJ116" s="16" t="s">
        <v>77</v>
      </c>
      <c r="BK116" s="184">
        <f t="shared" ref="BK116:BK121" si="19">ROUND(I116*H116,2)</f>
        <v>0</v>
      </c>
      <c r="BL116" s="16" t="s">
        <v>99</v>
      </c>
      <c r="BM116" s="16" t="s">
        <v>337</v>
      </c>
    </row>
    <row r="117" spans="2:65" s="1" customFormat="1" ht="16.5" customHeight="1" x14ac:dyDescent="0.15">
      <c r="B117" s="33"/>
      <c r="C117" s="174" t="s">
        <v>8</v>
      </c>
      <c r="D117" s="174" t="s">
        <v>288</v>
      </c>
      <c r="E117" s="175" t="s">
        <v>1846</v>
      </c>
      <c r="F117" s="176" t="s">
        <v>1847</v>
      </c>
      <c r="G117" s="177" t="s">
        <v>1845</v>
      </c>
      <c r="H117" s="178">
        <v>6</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340</v>
      </c>
    </row>
    <row r="118" spans="2:65" s="1" customFormat="1" ht="16.5" customHeight="1" x14ac:dyDescent="0.15">
      <c r="B118" s="33"/>
      <c r="C118" s="174" t="s">
        <v>316</v>
      </c>
      <c r="D118" s="174" t="s">
        <v>288</v>
      </c>
      <c r="E118" s="175" t="s">
        <v>1848</v>
      </c>
      <c r="F118" s="176" t="s">
        <v>1849</v>
      </c>
      <c r="G118" s="177" t="s">
        <v>1845</v>
      </c>
      <c r="H118" s="178">
        <v>72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343</v>
      </c>
    </row>
    <row r="119" spans="2:65" s="1" customFormat="1" ht="16.5" customHeight="1" x14ac:dyDescent="0.15">
      <c r="B119" s="33"/>
      <c r="C119" s="174" t="s">
        <v>344</v>
      </c>
      <c r="D119" s="174" t="s">
        <v>288</v>
      </c>
      <c r="E119" s="175" t="s">
        <v>1850</v>
      </c>
      <c r="F119" s="176" t="s">
        <v>1851</v>
      </c>
      <c r="G119" s="177" t="s">
        <v>1845</v>
      </c>
      <c r="H119" s="178">
        <v>20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347</v>
      </c>
    </row>
    <row r="120" spans="2:65" s="1" customFormat="1" ht="16.5" customHeight="1" x14ac:dyDescent="0.15">
      <c r="B120" s="33"/>
      <c r="C120" s="174" t="s">
        <v>320</v>
      </c>
      <c r="D120" s="174" t="s">
        <v>288</v>
      </c>
      <c r="E120" s="175" t="s">
        <v>1852</v>
      </c>
      <c r="F120" s="176" t="s">
        <v>1853</v>
      </c>
      <c r="G120" s="177" t="s">
        <v>1845</v>
      </c>
      <c r="H120" s="178">
        <v>6</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350</v>
      </c>
    </row>
    <row r="121" spans="2:65" s="1" customFormat="1" ht="16.5" customHeight="1" x14ac:dyDescent="0.15">
      <c r="B121" s="33"/>
      <c r="C121" s="174" t="s">
        <v>352</v>
      </c>
      <c r="D121" s="174" t="s">
        <v>288</v>
      </c>
      <c r="E121" s="175" t="s">
        <v>1854</v>
      </c>
      <c r="F121" s="176" t="s">
        <v>1855</v>
      </c>
      <c r="G121" s="177" t="s">
        <v>1845</v>
      </c>
      <c r="H121" s="178">
        <v>8</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0" customFormat="1" ht="26" customHeight="1" x14ac:dyDescent="0.2">
      <c r="B122" s="160"/>
      <c r="C122" s="161"/>
      <c r="D122" s="162" t="s">
        <v>69</v>
      </c>
      <c r="E122" s="163" t="s">
        <v>1856</v>
      </c>
      <c r="F122" s="163" t="s">
        <v>1857</v>
      </c>
      <c r="G122" s="161"/>
      <c r="H122" s="161"/>
      <c r="I122" s="164"/>
      <c r="J122" s="165">
        <f>BK122</f>
        <v>0</v>
      </c>
      <c r="K122" s="161"/>
      <c r="L122" s="166"/>
      <c r="M122" s="167"/>
      <c r="N122" s="168"/>
      <c r="O122" s="168"/>
      <c r="P122" s="169">
        <f>SUM(P123:P135)</f>
        <v>0</v>
      </c>
      <c r="Q122" s="168"/>
      <c r="R122" s="169">
        <f>SUM(R123:R135)</f>
        <v>0</v>
      </c>
      <c r="S122" s="168"/>
      <c r="T122" s="170">
        <f>SUM(T123:T135)</f>
        <v>0</v>
      </c>
      <c r="AR122" s="171" t="s">
        <v>79</v>
      </c>
      <c r="AT122" s="172" t="s">
        <v>69</v>
      </c>
      <c r="AU122" s="172" t="s">
        <v>70</v>
      </c>
      <c r="AY122" s="171" t="s">
        <v>287</v>
      </c>
      <c r="BK122" s="173">
        <f>SUM(BK123:BK135)</f>
        <v>0</v>
      </c>
    </row>
    <row r="123" spans="2:65" s="1" customFormat="1" ht="16.5" customHeight="1" x14ac:dyDescent="0.15">
      <c r="B123" s="33"/>
      <c r="C123" s="174" t="s">
        <v>327</v>
      </c>
      <c r="D123" s="174" t="s">
        <v>288</v>
      </c>
      <c r="E123" s="175" t="s">
        <v>1858</v>
      </c>
      <c r="F123" s="176" t="s">
        <v>1859</v>
      </c>
      <c r="G123" s="177" t="s">
        <v>612</v>
      </c>
      <c r="H123" s="178">
        <v>2</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316</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316</v>
      </c>
      <c r="BM123" s="16" t="s">
        <v>371</v>
      </c>
    </row>
    <row r="124" spans="2:65" s="1" customFormat="1" ht="50" x14ac:dyDescent="0.15">
      <c r="B124" s="33"/>
      <c r="C124" s="34"/>
      <c r="D124" s="187" t="s">
        <v>383</v>
      </c>
      <c r="E124" s="34"/>
      <c r="F124" s="208" t="s">
        <v>1860</v>
      </c>
      <c r="G124" s="34"/>
      <c r="H124" s="34"/>
      <c r="I124" s="111"/>
      <c r="J124" s="34"/>
      <c r="K124" s="34"/>
      <c r="L124" s="37"/>
      <c r="M124" s="209"/>
      <c r="N124" s="59"/>
      <c r="O124" s="59"/>
      <c r="P124" s="59"/>
      <c r="Q124" s="59"/>
      <c r="R124" s="59"/>
      <c r="S124" s="59"/>
      <c r="T124" s="60"/>
      <c r="AT124" s="16" t="s">
        <v>383</v>
      </c>
      <c r="AU124" s="16" t="s">
        <v>77</v>
      </c>
    </row>
    <row r="125" spans="2:65" s="1" customFormat="1" ht="16.5" customHeight="1" x14ac:dyDescent="0.15">
      <c r="B125" s="33"/>
      <c r="C125" s="174" t="s">
        <v>374</v>
      </c>
      <c r="D125" s="174" t="s">
        <v>288</v>
      </c>
      <c r="E125" s="175" t="s">
        <v>1861</v>
      </c>
      <c r="F125" s="176" t="s">
        <v>1862</v>
      </c>
      <c r="G125" s="177" t="s">
        <v>612</v>
      </c>
      <c r="H125" s="178">
        <v>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316</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316</v>
      </c>
      <c r="BM125" s="16" t="s">
        <v>377</v>
      </c>
    </row>
    <row r="126" spans="2:65" s="1" customFormat="1" ht="70" x14ac:dyDescent="0.15">
      <c r="B126" s="33"/>
      <c r="C126" s="34"/>
      <c r="D126" s="187" t="s">
        <v>383</v>
      </c>
      <c r="E126" s="34"/>
      <c r="F126" s="208" t="s">
        <v>1863</v>
      </c>
      <c r="G126" s="34"/>
      <c r="H126" s="34"/>
      <c r="I126" s="111"/>
      <c r="J126" s="34"/>
      <c r="K126" s="34"/>
      <c r="L126" s="37"/>
      <c r="M126" s="209"/>
      <c r="N126" s="59"/>
      <c r="O126" s="59"/>
      <c r="P126" s="59"/>
      <c r="Q126" s="59"/>
      <c r="R126" s="59"/>
      <c r="S126" s="59"/>
      <c r="T126" s="60"/>
      <c r="AT126" s="16" t="s">
        <v>383</v>
      </c>
      <c r="AU126" s="16" t="s">
        <v>77</v>
      </c>
    </row>
    <row r="127" spans="2:65" s="1" customFormat="1" ht="16.5" customHeight="1" x14ac:dyDescent="0.15">
      <c r="B127" s="33"/>
      <c r="C127" s="174" t="s">
        <v>330</v>
      </c>
      <c r="D127" s="174" t="s">
        <v>288</v>
      </c>
      <c r="E127" s="175" t="s">
        <v>1864</v>
      </c>
      <c r="F127" s="176" t="s">
        <v>1865</v>
      </c>
      <c r="G127" s="177" t="s">
        <v>612</v>
      </c>
      <c r="H127" s="178">
        <v>2</v>
      </c>
      <c r="I127" s="179"/>
      <c r="J127" s="178">
        <f t="shared" ref="J127:J135" si="20">ROUND(I127*H127,2)</f>
        <v>0</v>
      </c>
      <c r="K127" s="176" t="s">
        <v>1</v>
      </c>
      <c r="L127" s="37"/>
      <c r="M127" s="180" t="s">
        <v>1</v>
      </c>
      <c r="N127" s="181" t="s">
        <v>41</v>
      </c>
      <c r="O127" s="59"/>
      <c r="P127" s="182">
        <f t="shared" ref="P127:P135" si="21">O127*H127</f>
        <v>0</v>
      </c>
      <c r="Q127" s="182">
        <v>0</v>
      </c>
      <c r="R127" s="182">
        <f t="shared" ref="R127:R135" si="22">Q127*H127</f>
        <v>0</v>
      </c>
      <c r="S127" s="182">
        <v>0</v>
      </c>
      <c r="T127" s="183">
        <f t="shared" ref="T127:T135" si="23">S127*H127</f>
        <v>0</v>
      </c>
      <c r="AR127" s="16" t="s">
        <v>316</v>
      </c>
      <c r="AT127" s="16" t="s">
        <v>288</v>
      </c>
      <c r="AU127" s="16" t="s">
        <v>77</v>
      </c>
      <c r="AY127" s="16" t="s">
        <v>287</v>
      </c>
      <c r="BE127" s="184">
        <f t="shared" ref="BE127:BE135" si="24">IF(N127="základní",J127,0)</f>
        <v>0</v>
      </c>
      <c r="BF127" s="184">
        <f t="shared" ref="BF127:BF135" si="25">IF(N127="snížená",J127,0)</f>
        <v>0</v>
      </c>
      <c r="BG127" s="184">
        <f t="shared" ref="BG127:BG135" si="26">IF(N127="zákl. přenesená",J127,0)</f>
        <v>0</v>
      </c>
      <c r="BH127" s="184">
        <f t="shared" ref="BH127:BH135" si="27">IF(N127="sníž. přenesená",J127,0)</f>
        <v>0</v>
      </c>
      <c r="BI127" s="184">
        <f t="shared" ref="BI127:BI135" si="28">IF(N127="nulová",J127,0)</f>
        <v>0</v>
      </c>
      <c r="BJ127" s="16" t="s">
        <v>77</v>
      </c>
      <c r="BK127" s="184">
        <f t="shared" ref="BK127:BK135" si="29">ROUND(I127*H127,2)</f>
        <v>0</v>
      </c>
      <c r="BL127" s="16" t="s">
        <v>316</v>
      </c>
      <c r="BM127" s="16" t="s">
        <v>382</v>
      </c>
    </row>
    <row r="128" spans="2:65" s="1" customFormat="1" ht="16.5" customHeight="1" x14ac:dyDescent="0.15">
      <c r="B128" s="33"/>
      <c r="C128" s="174" t="s">
        <v>385</v>
      </c>
      <c r="D128" s="174" t="s">
        <v>288</v>
      </c>
      <c r="E128" s="175" t="s">
        <v>1866</v>
      </c>
      <c r="F128" s="176" t="s">
        <v>1867</v>
      </c>
      <c r="G128" s="177" t="s">
        <v>612</v>
      </c>
      <c r="H128" s="178">
        <v>2</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316</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316</v>
      </c>
      <c r="BM128" s="16" t="s">
        <v>389</v>
      </c>
    </row>
    <row r="129" spans="2:65" s="1" customFormat="1" ht="16.5" customHeight="1" x14ac:dyDescent="0.15">
      <c r="B129" s="33"/>
      <c r="C129" s="174" t="s">
        <v>337</v>
      </c>
      <c r="D129" s="174" t="s">
        <v>288</v>
      </c>
      <c r="E129" s="175" t="s">
        <v>1868</v>
      </c>
      <c r="F129" s="176" t="s">
        <v>1869</v>
      </c>
      <c r="G129" s="177" t="s">
        <v>362</v>
      </c>
      <c r="H129" s="178">
        <v>24</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316</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316</v>
      </c>
      <c r="BM129" s="16" t="s">
        <v>408</v>
      </c>
    </row>
    <row r="130" spans="2:65" s="1" customFormat="1" ht="16.5" customHeight="1" x14ac:dyDescent="0.15">
      <c r="B130" s="33"/>
      <c r="C130" s="174" t="s">
        <v>412</v>
      </c>
      <c r="D130" s="174" t="s">
        <v>288</v>
      </c>
      <c r="E130" s="175" t="s">
        <v>1870</v>
      </c>
      <c r="F130" s="176" t="s">
        <v>1871</v>
      </c>
      <c r="G130" s="177" t="s">
        <v>1845</v>
      </c>
      <c r="H130" s="178">
        <v>10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316</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316</v>
      </c>
      <c r="BM130" s="16" t="s">
        <v>415</v>
      </c>
    </row>
    <row r="131" spans="2:65" s="1" customFormat="1" ht="16.5" customHeight="1" x14ac:dyDescent="0.15">
      <c r="B131" s="33"/>
      <c r="C131" s="174" t="s">
        <v>340</v>
      </c>
      <c r="D131" s="174" t="s">
        <v>288</v>
      </c>
      <c r="E131" s="175" t="s">
        <v>1872</v>
      </c>
      <c r="F131" s="176" t="s">
        <v>1873</v>
      </c>
      <c r="G131" s="177" t="s">
        <v>612</v>
      </c>
      <c r="H131" s="178">
        <v>2</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316</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316</v>
      </c>
      <c r="BM131" s="16" t="s">
        <v>419</v>
      </c>
    </row>
    <row r="132" spans="2:65" s="1" customFormat="1" ht="16.5" customHeight="1" x14ac:dyDescent="0.15">
      <c r="B132" s="33"/>
      <c r="C132" s="174" t="s">
        <v>421</v>
      </c>
      <c r="D132" s="174" t="s">
        <v>288</v>
      </c>
      <c r="E132" s="175" t="s">
        <v>1874</v>
      </c>
      <c r="F132" s="176" t="s">
        <v>1875</v>
      </c>
      <c r="G132" s="177" t="s">
        <v>612</v>
      </c>
      <c r="H132" s="178">
        <v>1</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316</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316</v>
      </c>
      <c r="BM132" s="16" t="s">
        <v>424</v>
      </c>
    </row>
    <row r="133" spans="2:65" s="1" customFormat="1" ht="16.5" customHeight="1" x14ac:dyDescent="0.15">
      <c r="B133" s="33"/>
      <c r="C133" s="174" t="s">
        <v>343</v>
      </c>
      <c r="D133" s="174" t="s">
        <v>288</v>
      </c>
      <c r="E133" s="175" t="s">
        <v>1876</v>
      </c>
      <c r="F133" s="176" t="s">
        <v>1877</v>
      </c>
      <c r="G133" s="177" t="s">
        <v>612</v>
      </c>
      <c r="H133" s="178">
        <v>1</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316</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316</v>
      </c>
      <c r="BM133" s="16" t="s">
        <v>428</v>
      </c>
    </row>
    <row r="134" spans="2:65" s="1" customFormat="1" ht="16.5" customHeight="1" x14ac:dyDescent="0.15">
      <c r="B134" s="33"/>
      <c r="C134" s="174" t="s">
        <v>431</v>
      </c>
      <c r="D134" s="174" t="s">
        <v>288</v>
      </c>
      <c r="E134" s="175" t="s">
        <v>1878</v>
      </c>
      <c r="F134" s="176" t="s">
        <v>1879</v>
      </c>
      <c r="G134" s="177" t="s">
        <v>1838</v>
      </c>
      <c r="H134" s="179"/>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316</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316</v>
      </c>
      <c r="BM134" s="16" t="s">
        <v>434</v>
      </c>
    </row>
    <row r="135" spans="2:65" s="1" customFormat="1" ht="16.5" customHeight="1" x14ac:dyDescent="0.15">
      <c r="B135" s="33"/>
      <c r="C135" s="174" t="s">
        <v>347</v>
      </c>
      <c r="D135" s="174" t="s">
        <v>288</v>
      </c>
      <c r="E135" s="175" t="s">
        <v>1880</v>
      </c>
      <c r="F135" s="176" t="s">
        <v>1881</v>
      </c>
      <c r="G135" s="177" t="s">
        <v>1838</v>
      </c>
      <c r="H135" s="179"/>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316</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316</v>
      </c>
      <c r="BM135" s="16" t="s">
        <v>440</v>
      </c>
    </row>
    <row r="136" spans="2:65" s="10" customFormat="1" ht="26" customHeight="1" x14ac:dyDescent="0.2">
      <c r="B136" s="160"/>
      <c r="C136" s="161"/>
      <c r="D136" s="162" t="s">
        <v>69</v>
      </c>
      <c r="E136" s="163" t="s">
        <v>1882</v>
      </c>
      <c r="F136" s="163" t="s">
        <v>1883</v>
      </c>
      <c r="G136" s="161"/>
      <c r="H136" s="161"/>
      <c r="I136" s="164"/>
      <c r="J136" s="165">
        <f>BK136</f>
        <v>0</v>
      </c>
      <c r="K136" s="161"/>
      <c r="L136" s="166"/>
      <c r="M136" s="167"/>
      <c r="N136" s="168"/>
      <c r="O136" s="168"/>
      <c r="P136" s="169">
        <f>SUM(P137:P151)</f>
        <v>0</v>
      </c>
      <c r="Q136" s="168"/>
      <c r="R136" s="169">
        <f>SUM(R137:R151)</f>
        <v>0</v>
      </c>
      <c r="S136" s="168"/>
      <c r="T136" s="170">
        <f>SUM(T137:T151)</f>
        <v>0</v>
      </c>
      <c r="AR136" s="171" t="s">
        <v>79</v>
      </c>
      <c r="AT136" s="172" t="s">
        <v>69</v>
      </c>
      <c r="AU136" s="172" t="s">
        <v>70</v>
      </c>
      <c r="AY136" s="171" t="s">
        <v>287</v>
      </c>
      <c r="BK136" s="173">
        <f>SUM(BK137:BK151)</f>
        <v>0</v>
      </c>
    </row>
    <row r="137" spans="2:65" s="1" customFormat="1" ht="16.5" customHeight="1" x14ac:dyDescent="0.15">
      <c r="B137" s="33"/>
      <c r="C137" s="174" t="s">
        <v>442</v>
      </c>
      <c r="D137" s="174" t="s">
        <v>288</v>
      </c>
      <c r="E137" s="175" t="s">
        <v>1884</v>
      </c>
      <c r="F137" s="176" t="s">
        <v>1885</v>
      </c>
      <c r="G137" s="177" t="s">
        <v>612</v>
      </c>
      <c r="H137" s="178">
        <v>1</v>
      </c>
      <c r="I137" s="179"/>
      <c r="J137" s="178">
        <f t="shared" ref="J137:J151" si="30">ROUND(I137*H137,2)</f>
        <v>0</v>
      </c>
      <c r="K137" s="176" t="s">
        <v>1</v>
      </c>
      <c r="L137" s="37"/>
      <c r="M137" s="180" t="s">
        <v>1</v>
      </c>
      <c r="N137" s="181" t="s">
        <v>41</v>
      </c>
      <c r="O137" s="59"/>
      <c r="P137" s="182">
        <f t="shared" ref="P137:P151" si="31">O137*H137</f>
        <v>0</v>
      </c>
      <c r="Q137" s="182">
        <v>0</v>
      </c>
      <c r="R137" s="182">
        <f t="shared" ref="R137:R151" si="32">Q137*H137</f>
        <v>0</v>
      </c>
      <c r="S137" s="182">
        <v>0</v>
      </c>
      <c r="T137" s="183">
        <f t="shared" ref="T137:T151" si="33">S137*H137</f>
        <v>0</v>
      </c>
      <c r="AR137" s="16" t="s">
        <v>316</v>
      </c>
      <c r="AT137" s="16" t="s">
        <v>288</v>
      </c>
      <c r="AU137" s="16" t="s">
        <v>77</v>
      </c>
      <c r="AY137" s="16" t="s">
        <v>287</v>
      </c>
      <c r="BE137" s="184">
        <f t="shared" ref="BE137:BE151" si="34">IF(N137="základní",J137,0)</f>
        <v>0</v>
      </c>
      <c r="BF137" s="184">
        <f t="shared" ref="BF137:BF151" si="35">IF(N137="snížená",J137,0)</f>
        <v>0</v>
      </c>
      <c r="BG137" s="184">
        <f t="shared" ref="BG137:BG151" si="36">IF(N137="zákl. přenesená",J137,0)</f>
        <v>0</v>
      </c>
      <c r="BH137" s="184">
        <f t="shared" ref="BH137:BH151" si="37">IF(N137="sníž. přenesená",J137,0)</f>
        <v>0</v>
      </c>
      <c r="BI137" s="184">
        <f t="shared" ref="BI137:BI151" si="38">IF(N137="nulová",J137,0)</f>
        <v>0</v>
      </c>
      <c r="BJ137" s="16" t="s">
        <v>77</v>
      </c>
      <c r="BK137" s="184">
        <f t="shared" ref="BK137:BK151" si="39">ROUND(I137*H137,2)</f>
        <v>0</v>
      </c>
      <c r="BL137" s="16" t="s">
        <v>316</v>
      </c>
      <c r="BM137" s="16" t="s">
        <v>445</v>
      </c>
    </row>
    <row r="138" spans="2:65" s="1" customFormat="1" ht="16.5" customHeight="1" x14ac:dyDescent="0.15">
      <c r="B138" s="33"/>
      <c r="C138" s="174" t="s">
        <v>350</v>
      </c>
      <c r="D138" s="174" t="s">
        <v>288</v>
      </c>
      <c r="E138" s="175" t="s">
        <v>1886</v>
      </c>
      <c r="F138" s="176" t="s">
        <v>1887</v>
      </c>
      <c r="G138" s="177" t="s">
        <v>612</v>
      </c>
      <c r="H138" s="178">
        <v>1</v>
      </c>
      <c r="I138" s="179"/>
      <c r="J138" s="178">
        <f t="shared" si="30"/>
        <v>0</v>
      </c>
      <c r="K138" s="176" t="s">
        <v>1</v>
      </c>
      <c r="L138" s="37"/>
      <c r="M138" s="180" t="s">
        <v>1</v>
      </c>
      <c r="N138" s="181" t="s">
        <v>41</v>
      </c>
      <c r="O138" s="59"/>
      <c r="P138" s="182">
        <f t="shared" si="31"/>
        <v>0</v>
      </c>
      <c r="Q138" s="182">
        <v>0</v>
      </c>
      <c r="R138" s="182">
        <f t="shared" si="32"/>
        <v>0</v>
      </c>
      <c r="S138" s="182">
        <v>0</v>
      </c>
      <c r="T138" s="183">
        <f t="shared" si="33"/>
        <v>0</v>
      </c>
      <c r="AR138" s="16" t="s">
        <v>316</v>
      </c>
      <c r="AT138" s="16" t="s">
        <v>288</v>
      </c>
      <c r="AU138" s="16" t="s">
        <v>77</v>
      </c>
      <c r="AY138" s="16" t="s">
        <v>287</v>
      </c>
      <c r="BE138" s="184">
        <f t="shared" si="34"/>
        <v>0</v>
      </c>
      <c r="BF138" s="184">
        <f t="shared" si="35"/>
        <v>0</v>
      </c>
      <c r="BG138" s="184">
        <f t="shared" si="36"/>
        <v>0</v>
      </c>
      <c r="BH138" s="184">
        <f t="shared" si="37"/>
        <v>0</v>
      </c>
      <c r="BI138" s="184">
        <f t="shared" si="38"/>
        <v>0</v>
      </c>
      <c r="BJ138" s="16" t="s">
        <v>77</v>
      </c>
      <c r="BK138" s="184">
        <f t="shared" si="39"/>
        <v>0</v>
      </c>
      <c r="BL138" s="16" t="s">
        <v>316</v>
      </c>
      <c r="BM138" s="16" t="s">
        <v>449</v>
      </c>
    </row>
    <row r="139" spans="2:65" s="1" customFormat="1" ht="16.5" customHeight="1" x14ac:dyDescent="0.15">
      <c r="B139" s="33"/>
      <c r="C139" s="174" t="s">
        <v>452</v>
      </c>
      <c r="D139" s="174" t="s">
        <v>288</v>
      </c>
      <c r="E139" s="175" t="s">
        <v>1888</v>
      </c>
      <c r="F139" s="176" t="s">
        <v>1889</v>
      </c>
      <c r="G139" s="177" t="s">
        <v>612</v>
      </c>
      <c r="H139" s="178">
        <v>1</v>
      </c>
      <c r="I139" s="179"/>
      <c r="J139" s="178">
        <f t="shared" si="30"/>
        <v>0</v>
      </c>
      <c r="K139" s="176" t="s">
        <v>1</v>
      </c>
      <c r="L139" s="37"/>
      <c r="M139" s="180" t="s">
        <v>1</v>
      </c>
      <c r="N139" s="181" t="s">
        <v>41</v>
      </c>
      <c r="O139" s="59"/>
      <c r="P139" s="182">
        <f t="shared" si="31"/>
        <v>0</v>
      </c>
      <c r="Q139" s="182">
        <v>0</v>
      </c>
      <c r="R139" s="182">
        <f t="shared" si="32"/>
        <v>0</v>
      </c>
      <c r="S139" s="182">
        <v>0</v>
      </c>
      <c r="T139" s="183">
        <f t="shared" si="33"/>
        <v>0</v>
      </c>
      <c r="AR139" s="16" t="s">
        <v>316</v>
      </c>
      <c r="AT139" s="16" t="s">
        <v>288</v>
      </c>
      <c r="AU139" s="16" t="s">
        <v>77</v>
      </c>
      <c r="AY139" s="16" t="s">
        <v>287</v>
      </c>
      <c r="BE139" s="184">
        <f t="shared" si="34"/>
        <v>0</v>
      </c>
      <c r="BF139" s="184">
        <f t="shared" si="35"/>
        <v>0</v>
      </c>
      <c r="BG139" s="184">
        <f t="shared" si="36"/>
        <v>0</v>
      </c>
      <c r="BH139" s="184">
        <f t="shared" si="37"/>
        <v>0</v>
      </c>
      <c r="BI139" s="184">
        <f t="shared" si="38"/>
        <v>0</v>
      </c>
      <c r="BJ139" s="16" t="s">
        <v>77</v>
      </c>
      <c r="BK139" s="184">
        <f t="shared" si="39"/>
        <v>0</v>
      </c>
      <c r="BL139" s="16" t="s">
        <v>316</v>
      </c>
      <c r="BM139" s="16" t="s">
        <v>455</v>
      </c>
    </row>
    <row r="140" spans="2:65" s="1" customFormat="1" ht="16.5" customHeight="1" x14ac:dyDescent="0.15">
      <c r="B140" s="33"/>
      <c r="C140" s="174" t="s">
        <v>355</v>
      </c>
      <c r="D140" s="174" t="s">
        <v>288</v>
      </c>
      <c r="E140" s="175" t="s">
        <v>1890</v>
      </c>
      <c r="F140" s="176" t="s">
        <v>1891</v>
      </c>
      <c r="G140" s="177" t="s">
        <v>612</v>
      </c>
      <c r="H140" s="178">
        <v>1</v>
      </c>
      <c r="I140" s="179"/>
      <c r="J140" s="178">
        <f t="shared" si="30"/>
        <v>0</v>
      </c>
      <c r="K140" s="176" t="s">
        <v>1</v>
      </c>
      <c r="L140" s="37"/>
      <c r="M140" s="180" t="s">
        <v>1</v>
      </c>
      <c r="N140" s="181" t="s">
        <v>41</v>
      </c>
      <c r="O140" s="59"/>
      <c r="P140" s="182">
        <f t="shared" si="31"/>
        <v>0</v>
      </c>
      <c r="Q140" s="182">
        <v>0</v>
      </c>
      <c r="R140" s="182">
        <f t="shared" si="32"/>
        <v>0</v>
      </c>
      <c r="S140" s="182">
        <v>0</v>
      </c>
      <c r="T140" s="183">
        <f t="shared" si="33"/>
        <v>0</v>
      </c>
      <c r="AR140" s="16" t="s">
        <v>316</v>
      </c>
      <c r="AT140" s="16" t="s">
        <v>288</v>
      </c>
      <c r="AU140" s="16" t="s">
        <v>77</v>
      </c>
      <c r="AY140" s="16" t="s">
        <v>287</v>
      </c>
      <c r="BE140" s="184">
        <f t="shared" si="34"/>
        <v>0</v>
      </c>
      <c r="BF140" s="184">
        <f t="shared" si="35"/>
        <v>0</v>
      </c>
      <c r="BG140" s="184">
        <f t="shared" si="36"/>
        <v>0</v>
      </c>
      <c r="BH140" s="184">
        <f t="shared" si="37"/>
        <v>0</v>
      </c>
      <c r="BI140" s="184">
        <f t="shared" si="38"/>
        <v>0</v>
      </c>
      <c r="BJ140" s="16" t="s">
        <v>77</v>
      </c>
      <c r="BK140" s="184">
        <f t="shared" si="39"/>
        <v>0</v>
      </c>
      <c r="BL140" s="16" t="s">
        <v>316</v>
      </c>
      <c r="BM140" s="16" t="s">
        <v>473</v>
      </c>
    </row>
    <row r="141" spans="2:65" s="1" customFormat="1" ht="16.5" customHeight="1" x14ac:dyDescent="0.15">
      <c r="B141" s="33"/>
      <c r="C141" s="174" t="s">
        <v>475</v>
      </c>
      <c r="D141" s="174" t="s">
        <v>288</v>
      </c>
      <c r="E141" s="175" t="s">
        <v>1892</v>
      </c>
      <c r="F141" s="176" t="s">
        <v>1893</v>
      </c>
      <c r="G141" s="177" t="s">
        <v>490</v>
      </c>
      <c r="H141" s="178">
        <v>1</v>
      </c>
      <c r="I141" s="179"/>
      <c r="J141" s="178">
        <f t="shared" si="30"/>
        <v>0</v>
      </c>
      <c r="K141" s="176" t="s">
        <v>1</v>
      </c>
      <c r="L141" s="37"/>
      <c r="M141" s="180" t="s">
        <v>1</v>
      </c>
      <c r="N141" s="181" t="s">
        <v>41</v>
      </c>
      <c r="O141" s="59"/>
      <c r="P141" s="182">
        <f t="shared" si="31"/>
        <v>0</v>
      </c>
      <c r="Q141" s="182">
        <v>0</v>
      </c>
      <c r="R141" s="182">
        <f t="shared" si="32"/>
        <v>0</v>
      </c>
      <c r="S141" s="182">
        <v>0</v>
      </c>
      <c r="T141" s="183">
        <f t="shared" si="33"/>
        <v>0</v>
      </c>
      <c r="AR141" s="16" t="s">
        <v>316</v>
      </c>
      <c r="AT141" s="16" t="s">
        <v>288</v>
      </c>
      <c r="AU141" s="16" t="s">
        <v>77</v>
      </c>
      <c r="AY141" s="16" t="s">
        <v>287</v>
      </c>
      <c r="BE141" s="184">
        <f t="shared" si="34"/>
        <v>0</v>
      </c>
      <c r="BF141" s="184">
        <f t="shared" si="35"/>
        <v>0</v>
      </c>
      <c r="BG141" s="184">
        <f t="shared" si="36"/>
        <v>0</v>
      </c>
      <c r="BH141" s="184">
        <f t="shared" si="37"/>
        <v>0</v>
      </c>
      <c r="BI141" s="184">
        <f t="shared" si="38"/>
        <v>0</v>
      </c>
      <c r="BJ141" s="16" t="s">
        <v>77</v>
      </c>
      <c r="BK141" s="184">
        <f t="shared" si="39"/>
        <v>0</v>
      </c>
      <c r="BL141" s="16" t="s">
        <v>316</v>
      </c>
      <c r="BM141" s="16" t="s">
        <v>478</v>
      </c>
    </row>
    <row r="142" spans="2:65" s="1" customFormat="1" ht="16.5" customHeight="1" x14ac:dyDescent="0.15">
      <c r="B142" s="33"/>
      <c r="C142" s="174" t="s">
        <v>363</v>
      </c>
      <c r="D142" s="174" t="s">
        <v>288</v>
      </c>
      <c r="E142" s="175" t="s">
        <v>1894</v>
      </c>
      <c r="F142" s="176" t="s">
        <v>1895</v>
      </c>
      <c r="G142" s="177" t="s">
        <v>490</v>
      </c>
      <c r="H142" s="178">
        <v>28</v>
      </c>
      <c r="I142" s="179"/>
      <c r="J142" s="178">
        <f t="shared" si="30"/>
        <v>0</v>
      </c>
      <c r="K142" s="176" t="s">
        <v>1</v>
      </c>
      <c r="L142" s="37"/>
      <c r="M142" s="180" t="s">
        <v>1</v>
      </c>
      <c r="N142" s="181" t="s">
        <v>41</v>
      </c>
      <c r="O142" s="59"/>
      <c r="P142" s="182">
        <f t="shared" si="31"/>
        <v>0</v>
      </c>
      <c r="Q142" s="182">
        <v>0</v>
      </c>
      <c r="R142" s="182">
        <f t="shared" si="32"/>
        <v>0</v>
      </c>
      <c r="S142" s="182">
        <v>0</v>
      </c>
      <c r="T142" s="183">
        <f t="shared" si="33"/>
        <v>0</v>
      </c>
      <c r="AR142" s="16" t="s">
        <v>316</v>
      </c>
      <c r="AT142" s="16" t="s">
        <v>288</v>
      </c>
      <c r="AU142" s="16" t="s">
        <v>77</v>
      </c>
      <c r="AY142" s="16" t="s">
        <v>287</v>
      </c>
      <c r="BE142" s="184">
        <f t="shared" si="34"/>
        <v>0</v>
      </c>
      <c r="BF142" s="184">
        <f t="shared" si="35"/>
        <v>0</v>
      </c>
      <c r="BG142" s="184">
        <f t="shared" si="36"/>
        <v>0</v>
      </c>
      <c r="BH142" s="184">
        <f t="shared" si="37"/>
        <v>0</v>
      </c>
      <c r="BI142" s="184">
        <f t="shared" si="38"/>
        <v>0</v>
      </c>
      <c r="BJ142" s="16" t="s">
        <v>77</v>
      </c>
      <c r="BK142" s="184">
        <f t="shared" si="39"/>
        <v>0</v>
      </c>
      <c r="BL142" s="16" t="s">
        <v>316</v>
      </c>
      <c r="BM142" s="16" t="s">
        <v>484</v>
      </c>
    </row>
    <row r="143" spans="2:65" s="1" customFormat="1" ht="16.5" customHeight="1" x14ac:dyDescent="0.15">
      <c r="B143" s="33"/>
      <c r="C143" s="174" t="s">
        <v>487</v>
      </c>
      <c r="D143" s="174" t="s">
        <v>288</v>
      </c>
      <c r="E143" s="175" t="s">
        <v>1896</v>
      </c>
      <c r="F143" s="176" t="s">
        <v>1897</v>
      </c>
      <c r="G143" s="177" t="s">
        <v>490</v>
      </c>
      <c r="H143" s="178">
        <v>1</v>
      </c>
      <c r="I143" s="179"/>
      <c r="J143" s="178">
        <f t="shared" si="30"/>
        <v>0</v>
      </c>
      <c r="K143" s="176" t="s">
        <v>1</v>
      </c>
      <c r="L143" s="37"/>
      <c r="M143" s="180" t="s">
        <v>1</v>
      </c>
      <c r="N143" s="181" t="s">
        <v>41</v>
      </c>
      <c r="O143" s="59"/>
      <c r="P143" s="182">
        <f t="shared" si="31"/>
        <v>0</v>
      </c>
      <c r="Q143" s="182">
        <v>0</v>
      </c>
      <c r="R143" s="182">
        <f t="shared" si="32"/>
        <v>0</v>
      </c>
      <c r="S143" s="182">
        <v>0</v>
      </c>
      <c r="T143" s="183">
        <f t="shared" si="33"/>
        <v>0</v>
      </c>
      <c r="AR143" s="16" t="s">
        <v>316</v>
      </c>
      <c r="AT143" s="16" t="s">
        <v>288</v>
      </c>
      <c r="AU143" s="16" t="s">
        <v>77</v>
      </c>
      <c r="AY143" s="16" t="s">
        <v>287</v>
      </c>
      <c r="BE143" s="184">
        <f t="shared" si="34"/>
        <v>0</v>
      </c>
      <c r="BF143" s="184">
        <f t="shared" si="35"/>
        <v>0</v>
      </c>
      <c r="BG143" s="184">
        <f t="shared" si="36"/>
        <v>0</v>
      </c>
      <c r="BH143" s="184">
        <f t="shared" si="37"/>
        <v>0</v>
      </c>
      <c r="BI143" s="184">
        <f t="shared" si="38"/>
        <v>0</v>
      </c>
      <c r="BJ143" s="16" t="s">
        <v>77</v>
      </c>
      <c r="BK143" s="184">
        <f t="shared" si="39"/>
        <v>0</v>
      </c>
      <c r="BL143" s="16" t="s">
        <v>316</v>
      </c>
      <c r="BM143" s="16" t="s">
        <v>491</v>
      </c>
    </row>
    <row r="144" spans="2:65" s="1" customFormat="1" ht="16.5" customHeight="1" x14ac:dyDescent="0.15">
      <c r="B144" s="33"/>
      <c r="C144" s="174" t="s">
        <v>367</v>
      </c>
      <c r="D144" s="174" t="s">
        <v>288</v>
      </c>
      <c r="E144" s="175" t="s">
        <v>1898</v>
      </c>
      <c r="F144" s="176" t="s">
        <v>1899</v>
      </c>
      <c r="G144" s="177" t="s">
        <v>490</v>
      </c>
      <c r="H144" s="178">
        <v>1</v>
      </c>
      <c r="I144" s="179"/>
      <c r="J144" s="178">
        <f t="shared" si="30"/>
        <v>0</v>
      </c>
      <c r="K144" s="176" t="s">
        <v>1</v>
      </c>
      <c r="L144" s="37"/>
      <c r="M144" s="180" t="s">
        <v>1</v>
      </c>
      <c r="N144" s="181" t="s">
        <v>41</v>
      </c>
      <c r="O144" s="59"/>
      <c r="P144" s="182">
        <f t="shared" si="31"/>
        <v>0</v>
      </c>
      <c r="Q144" s="182">
        <v>0</v>
      </c>
      <c r="R144" s="182">
        <f t="shared" si="32"/>
        <v>0</v>
      </c>
      <c r="S144" s="182">
        <v>0</v>
      </c>
      <c r="T144" s="183">
        <f t="shared" si="33"/>
        <v>0</v>
      </c>
      <c r="AR144" s="16" t="s">
        <v>316</v>
      </c>
      <c r="AT144" s="16" t="s">
        <v>288</v>
      </c>
      <c r="AU144" s="16" t="s">
        <v>77</v>
      </c>
      <c r="AY144" s="16" t="s">
        <v>287</v>
      </c>
      <c r="BE144" s="184">
        <f t="shared" si="34"/>
        <v>0</v>
      </c>
      <c r="BF144" s="184">
        <f t="shared" si="35"/>
        <v>0</v>
      </c>
      <c r="BG144" s="184">
        <f t="shared" si="36"/>
        <v>0</v>
      </c>
      <c r="BH144" s="184">
        <f t="shared" si="37"/>
        <v>0</v>
      </c>
      <c r="BI144" s="184">
        <f t="shared" si="38"/>
        <v>0</v>
      </c>
      <c r="BJ144" s="16" t="s">
        <v>77</v>
      </c>
      <c r="BK144" s="184">
        <f t="shared" si="39"/>
        <v>0</v>
      </c>
      <c r="BL144" s="16" t="s">
        <v>316</v>
      </c>
      <c r="BM144" s="16" t="s">
        <v>496</v>
      </c>
    </row>
    <row r="145" spans="2:65" s="1" customFormat="1" ht="16.5" customHeight="1" x14ac:dyDescent="0.15">
      <c r="B145" s="33"/>
      <c r="C145" s="174" t="s">
        <v>497</v>
      </c>
      <c r="D145" s="174" t="s">
        <v>288</v>
      </c>
      <c r="E145" s="175" t="s">
        <v>1900</v>
      </c>
      <c r="F145" s="176" t="s">
        <v>1901</v>
      </c>
      <c r="G145" s="177" t="s">
        <v>612</v>
      </c>
      <c r="H145" s="178">
        <v>1</v>
      </c>
      <c r="I145" s="179"/>
      <c r="J145" s="178">
        <f t="shared" si="30"/>
        <v>0</v>
      </c>
      <c r="K145" s="176" t="s">
        <v>1</v>
      </c>
      <c r="L145" s="37"/>
      <c r="M145" s="180" t="s">
        <v>1</v>
      </c>
      <c r="N145" s="181" t="s">
        <v>41</v>
      </c>
      <c r="O145" s="59"/>
      <c r="P145" s="182">
        <f t="shared" si="31"/>
        <v>0</v>
      </c>
      <c r="Q145" s="182">
        <v>0</v>
      </c>
      <c r="R145" s="182">
        <f t="shared" si="32"/>
        <v>0</v>
      </c>
      <c r="S145" s="182">
        <v>0</v>
      </c>
      <c r="T145" s="183">
        <f t="shared" si="33"/>
        <v>0</v>
      </c>
      <c r="AR145" s="16" t="s">
        <v>316</v>
      </c>
      <c r="AT145" s="16" t="s">
        <v>288</v>
      </c>
      <c r="AU145" s="16" t="s">
        <v>77</v>
      </c>
      <c r="AY145" s="16" t="s">
        <v>287</v>
      </c>
      <c r="BE145" s="184">
        <f t="shared" si="34"/>
        <v>0</v>
      </c>
      <c r="BF145" s="184">
        <f t="shared" si="35"/>
        <v>0</v>
      </c>
      <c r="BG145" s="184">
        <f t="shared" si="36"/>
        <v>0</v>
      </c>
      <c r="BH145" s="184">
        <f t="shared" si="37"/>
        <v>0</v>
      </c>
      <c r="BI145" s="184">
        <f t="shared" si="38"/>
        <v>0</v>
      </c>
      <c r="BJ145" s="16" t="s">
        <v>77</v>
      </c>
      <c r="BK145" s="184">
        <f t="shared" si="39"/>
        <v>0</v>
      </c>
      <c r="BL145" s="16" t="s">
        <v>316</v>
      </c>
      <c r="BM145" s="16" t="s">
        <v>500</v>
      </c>
    </row>
    <row r="146" spans="2:65" s="1" customFormat="1" ht="16.5" customHeight="1" x14ac:dyDescent="0.15">
      <c r="B146" s="33"/>
      <c r="C146" s="174" t="s">
        <v>371</v>
      </c>
      <c r="D146" s="174" t="s">
        <v>288</v>
      </c>
      <c r="E146" s="175" t="s">
        <v>1902</v>
      </c>
      <c r="F146" s="176" t="s">
        <v>1903</v>
      </c>
      <c r="G146" s="177" t="s">
        <v>612</v>
      </c>
      <c r="H146" s="178">
        <v>1</v>
      </c>
      <c r="I146" s="179"/>
      <c r="J146" s="178">
        <f t="shared" si="30"/>
        <v>0</v>
      </c>
      <c r="K146" s="176" t="s">
        <v>1</v>
      </c>
      <c r="L146" s="37"/>
      <c r="M146" s="180" t="s">
        <v>1</v>
      </c>
      <c r="N146" s="181" t="s">
        <v>41</v>
      </c>
      <c r="O146" s="59"/>
      <c r="P146" s="182">
        <f t="shared" si="31"/>
        <v>0</v>
      </c>
      <c r="Q146" s="182">
        <v>0</v>
      </c>
      <c r="R146" s="182">
        <f t="shared" si="32"/>
        <v>0</v>
      </c>
      <c r="S146" s="182">
        <v>0</v>
      </c>
      <c r="T146" s="183">
        <f t="shared" si="33"/>
        <v>0</v>
      </c>
      <c r="AR146" s="16" t="s">
        <v>316</v>
      </c>
      <c r="AT146" s="16" t="s">
        <v>288</v>
      </c>
      <c r="AU146" s="16" t="s">
        <v>77</v>
      </c>
      <c r="AY146" s="16" t="s">
        <v>287</v>
      </c>
      <c r="BE146" s="184">
        <f t="shared" si="34"/>
        <v>0</v>
      </c>
      <c r="BF146" s="184">
        <f t="shared" si="35"/>
        <v>0</v>
      </c>
      <c r="BG146" s="184">
        <f t="shared" si="36"/>
        <v>0</v>
      </c>
      <c r="BH146" s="184">
        <f t="shared" si="37"/>
        <v>0</v>
      </c>
      <c r="BI146" s="184">
        <f t="shared" si="38"/>
        <v>0</v>
      </c>
      <c r="BJ146" s="16" t="s">
        <v>77</v>
      </c>
      <c r="BK146" s="184">
        <f t="shared" si="39"/>
        <v>0</v>
      </c>
      <c r="BL146" s="16" t="s">
        <v>316</v>
      </c>
      <c r="BM146" s="16" t="s">
        <v>503</v>
      </c>
    </row>
    <row r="147" spans="2:65" s="1" customFormat="1" ht="16.5" customHeight="1" x14ac:dyDescent="0.15">
      <c r="B147" s="33"/>
      <c r="C147" s="174" t="s">
        <v>506</v>
      </c>
      <c r="D147" s="174" t="s">
        <v>288</v>
      </c>
      <c r="E147" s="175" t="s">
        <v>1904</v>
      </c>
      <c r="F147" s="176" t="s">
        <v>1905</v>
      </c>
      <c r="G147" s="177" t="s">
        <v>490</v>
      </c>
      <c r="H147" s="178">
        <v>1</v>
      </c>
      <c r="I147" s="179"/>
      <c r="J147" s="178">
        <f t="shared" si="30"/>
        <v>0</v>
      </c>
      <c r="K147" s="176" t="s">
        <v>1</v>
      </c>
      <c r="L147" s="37"/>
      <c r="M147" s="180" t="s">
        <v>1</v>
      </c>
      <c r="N147" s="181" t="s">
        <v>41</v>
      </c>
      <c r="O147" s="59"/>
      <c r="P147" s="182">
        <f t="shared" si="31"/>
        <v>0</v>
      </c>
      <c r="Q147" s="182">
        <v>0</v>
      </c>
      <c r="R147" s="182">
        <f t="shared" si="32"/>
        <v>0</v>
      </c>
      <c r="S147" s="182">
        <v>0</v>
      </c>
      <c r="T147" s="183">
        <f t="shared" si="33"/>
        <v>0</v>
      </c>
      <c r="AR147" s="16" t="s">
        <v>316</v>
      </c>
      <c r="AT147" s="16" t="s">
        <v>288</v>
      </c>
      <c r="AU147" s="16" t="s">
        <v>77</v>
      </c>
      <c r="AY147" s="16" t="s">
        <v>287</v>
      </c>
      <c r="BE147" s="184">
        <f t="shared" si="34"/>
        <v>0</v>
      </c>
      <c r="BF147" s="184">
        <f t="shared" si="35"/>
        <v>0</v>
      </c>
      <c r="BG147" s="184">
        <f t="shared" si="36"/>
        <v>0</v>
      </c>
      <c r="BH147" s="184">
        <f t="shared" si="37"/>
        <v>0</v>
      </c>
      <c r="BI147" s="184">
        <f t="shared" si="38"/>
        <v>0</v>
      </c>
      <c r="BJ147" s="16" t="s">
        <v>77</v>
      </c>
      <c r="BK147" s="184">
        <f t="shared" si="39"/>
        <v>0</v>
      </c>
      <c r="BL147" s="16" t="s">
        <v>316</v>
      </c>
      <c r="BM147" s="16" t="s">
        <v>509</v>
      </c>
    </row>
    <row r="148" spans="2:65" s="1" customFormat="1" ht="16.5" customHeight="1" x14ac:dyDescent="0.15">
      <c r="B148" s="33"/>
      <c r="C148" s="174" t="s">
        <v>377</v>
      </c>
      <c r="D148" s="174" t="s">
        <v>288</v>
      </c>
      <c r="E148" s="175" t="s">
        <v>1906</v>
      </c>
      <c r="F148" s="176" t="s">
        <v>1907</v>
      </c>
      <c r="G148" s="177" t="s">
        <v>612</v>
      </c>
      <c r="H148" s="178">
        <v>1</v>
      </c>
      <c r="I148" s="179"/>
      <c r="J148" s="178">
        <f t="shared" si="30"/>
        <v>0</v>
      </c>
      <c r="K148" s="176" t="s">
        <v>1</v>
      </c>
      <c r="L148" s="37"/>
      <c r="M148" s="180" t="s">
        <v>1</v>
      </c>
      <c r="N148" s="181" t="s">
        <v>41</v>
      </c>
      <c r="O148" s="59"/>
      <c r="P148" s="182">
        <f t="shared" si="31"/>
        <v>0</v>
      </c>
      <c r="Q148" s="182">
        <v>0</v>
      </c>
      <c r="R148" s="182">
        <f t="shared" si="32"/>
        <v>0</v>
      </c>
      <c r="S148" s="182">
        <v>0</v>
      </c>
      <c r="T148" s="183">
        <f t="shared" si="33"/>
        <v>0</v>
      </c>
      <c r="AR148" s="16" t="s">
        <v>316</v>
      </c>
      <c r="AT148" s="16" t="s">
        <v>288</v>
      </c>
      <c r="AU148" s="16" t="s">
        <v>77</v>
      </c>
      <c r="AY148" s="16" t="s">
        <v>287</v>
      </c>
      <c r="BE148" s="184">
        <f t="shared" si="34"/>
        <v>0</v>
      </c>
      <c r="BF148" s="184">
        <f t="shared" si="35"/>
        <v>0</v>
      </c>
      <c r="BG148" s="184">
        <f t="shared" si="36"/>
        <v>0</v>
      </c>
      <c r="BH148" s="184">
        <f t="shared" si="37"/>
        <v>0</v>
      </c>
      <c r="BI148" s="184">
        <f t="shared" si="38"/>
        <v>0</v>
      </c>
      <c r="BJ148" s="16" t="s">
        <v>77</v>
      </c>
      <c r="BK148" s="184">
        <f t="shared" si="39"/>
        <v>0</v>
      </c>
      <c r="BL148" s="16" t="s">
        <v>316</v>
      </c>
      <c r="BM148" s="16" t="s">
        <v>513</v>
      </c>
    </row>
    <row r="149" spans="2:65" s="1" customFormat="1" ht="16.5" customHeight="1" x14ac:dyDescent="0.15">
      <c r="B149" s="33"/>
      <c r="C149" s="174" t="s">
        <v>514</v>
      </c>
      <c r="D149" s="174" t="s">
        <v>288</v>
      </c>
      <c r="E149" s="175" t="s">
        <v>1908</v>
      </c>
      <c r="F149" s="176" t="s">
        <v>1909</v>
      </c>
      <c r="G149" s="177" t="s">
        <v>612</v>
      </c>
      <c r="H149" s="178">
        <v>1</v>
      </c>
      <c r="I149" s="179"/>
      <c r="J149" s="178">
        <f t="shared" si="30"/>
        <v>0</v>
      </c>
      <c r="K149" s="176" t="s">
        <v>1</v>
      </c>
      <c r="L149" s="37"/>
      <c r="M149" s="180" t="s">
        <v>1</v>
      </c>
      <c r="N149" s="181" t="s">
        <v>41</v>
      </c>
      <c r="O149" s="59"/>
      <c r="P149" s="182">
        <f t="shared" si="31"/>
        <v>0</v>
      </c>
      <c r="Q149" s="182">
        <v>0</v>
      </c>
      <c r="R149" s="182">
        <f t="shared" si="32"/>
        <v>0</v>
      </c>
      <c r="S149" s="182">
        <v>0</v>
      </c>
      <c r="T149" s="183">
        <f t="shared" si="33"/>
        <v>0</v>
      </c>
      <c r="AR149" s="16" t="s">
        <v>316</v>
      </c>
      <c r="AT149" s="16" t="s">
        <v>288</v>
      </c>
      <c r="AU149" s="16" t="s">
        <v>77</v>
      </c>
      <c r="AY149" s="16" t="s">
        <v>287</v>
      </c>
      <c r="BE149" s="184">
        <f t="shared" si="34"/>
        <v>0</v>
      </c>
      <c r="BF149" s="184">
        <f t="shared" si="35"/>
        <v>0</v>
      </c>
      <c r="BG149" s="184">
        <f t="shared" si="36"/>
        <v>0</v>
      </c>
      <c r="BH149" s="184">
        <f t="shared" si="37"/>
        <v>0</v>
      </c>
      <c r="BI149" s="184">
        <f t="shared" si="38"/>
        <v>0</v>
      </c>
      <c r="BJ149" s="16" t="s">
        <v>77</v>
      </c>
      <c r="BK149" s="184">
        <f t="shared" si="39"/>
        <v>0</v>
      </c>
      <c r="BL149" s="16" t="s">
        <v>316</v>
      </c>
      <c r="BM149" s="16" t="s">
        <v>517</v>
      </c>
    </row>
    <row r="150" spans="2:65" s="1" customFormat="1" ht="16.5" customHeight="1" x14ac:dyDescent="0.15">
      <c r="B150" s="33"/>
      <c r="C150" s="174" t="s">
        <v>382</v>
      </c>
      <c r="D150" s="174" t="s">
        <v>288</v>
      </c>
      <c r="E150" s="175" t="s">
        <v>1910</v>
      </c>
      <c r="F150" s="176" t="s">
        <v>1911</v>
      </c>
      <c r="G150" s="177" t="s">
        <v>1838</v>
      </c>
      <c r="H150" s="179"/>
      <c r="I150" s="179"/>
      <c r="J150" s="178">
        <f t="shared" si="30"/>
        <v>0</v>
      </c>
      <c r="K150" s="176" t="s">
        <v>1</v>
      </c>
      <c r="L150" s="37"/>
      <c r="M150" s="180" t="s">
        <v>1</v>
      </c>
      <c r="N150" s="181" t="s">
        <v>41</v>
      </c>
      <c r="O150" s="59"/>
      <c r="P150" s="182">
        <f t="shared" si="31"/>
        <v>0</v>
      </c>
      <c r="Q150" s="182">
        <v>0</v>
      </c>
      <c r="R150" s="182">
        <f t="shared" si="32"/>
        <v>0</v>
      </c>
      <c r="S150" s="182">
        <v>0</v>
      </c>
      <c r="T150" s="183">
        <f t="shared" si="33"/>
        <v>0</v>
      </c>
      <c r="AR150" s="16" t="s">
        <v>316</v>
      </c>
      <c r="AT150" s="16" t="s">
        <v>288</v>
      </c>
      <c r="AU150" s="16" t="s">
        <v>77</v>
      </c>
      <c r="AY150" s="16" t="s">
        <v>287</v>
      </c>
      <c r="BE150" s="184">
        <f t="shared" si="34"/>
        <v>0</v>
      </c>
      <c r="BF150" s="184">
        <f t="shared" si="35"/>
        <v>0</v>
      </c>
      <c r="BG150" s="184">
        <f t="shared" si="36"/>
        <v>0</v>
      </c>
      <c r="BH150" s="184">
        <f t="shared" si="37"/>
        <v>0</v>
      </c>
      <c r="BI150" s="184">
        <f t="shared" si="38"/>
        <v>0</v>
      </c>
      <c r="BJ150" s="16" t="s">
        <v>77</v>
      </c>
      <c r="BK150" s="184">
        <f t="shared" si="39"/>
        <v>0</v>
      </c>
      <c r="BL150" s="16" t="s">
        <v>316</v>
      </c>
      <c r="BM150" s="16" t="s">
        <v>521</v>
      </c>
    </row>
    <row r="151" spans="2:65" s="1" customFormat="1" ht="16.5" customHeight="1" x14ac:dyDescent="0.15">
      <c r="B151" s="33"/>
      <c r="C151" s="174" t="s">
        <v>523</v>
      </c>
      <c r="D151" s="174" t="s">
        <v>288</v>
      </c>
      <c r="E151" s="175" t="s">
        <v>1912</v>
      </c>
      <c r="F151" s="176" t="s">
        <v>1913</v>
      </c>
      <c r="G151" s="177" t="s">
        <v>1838</v>
      </c>
      <c r="H151" s="179"/>
      <c r="I151" s="179"/>
      <c r="J151" s="178">
        <f t="shared" si="30"/>
        <v>0</v>
      </c>
      <c r="K151" s="176" t="s">
        <v>1</v>
      </c>
      <c r="L151" s="37"/>
      <c r="M151" s="180" t="s">
        <v>1</v>
      </c>
      <c r="N151" s="181" t="s">
        <v>41</v>
      </c>
      <c r="O151" s="59"/>
      <c r="P151" s="182">
        <f t="shared" si="31"/>
        <v>0</v>
      </c>
      <c r="Q151" s="182">
        <v>0</v>
      </c>
      <c r="R151" s="182">
        <f t="shared" si="32"/>
        <v>0</v>
      </c>
      <c r="S151" s="182">
        <v>0</v>
      </c>
      <c r="T151" s="183">
        <f t="shared" si="33"/>
        <v>0</v>
      </c>
      <c r="AR151" s="16" t="s">
        <v>316</v>
      </c>
      <c r="AT151" s="16" t="s">
        <v>288</v>
      </c>
      <c r="AU151" s="16" t="s">
        <v>77</v>
      </c>
      <c r="AY151" s="16" t="s">
        <v>287</v>
      </c>
      <c r="BE151" s="184">
        <f t="shared" si="34"/>
        <v>0</v>
      </c>
      <c r="BF151" s="184">
        <f t="shared" si="35"/>
        <v>0</v>
      </c>
      <c r="BG151" s="184">
        <f t="shared" si="36"/>
        <v>0</v>
      </c>
      <c r="BH151" s="184">
        <f t="shared" si="37"/>
        <v>0</v>
      </c>
      <c r="BI151" s="184">
        <f t="shared" si="38"/>
        <v>0</v>
      </c>
      <c r="BJ151" s="16" t="s">
        <v>77</v>
      </c>
      <c r="BK151" s="184">
        <f t="shared" si="39"/>
        <v>0</v>
      </c>
      <c r="BL151" s="16" t="s">
        <v>316</v>
      </c>
      <c r="BM151" s="16" t="s">
        <v>526</v>
      </c>
    </row>
    <row r="152" spans="2:65" s="10" customFormat="1" ht="26" customHeight="1" x14ac:dyDescent="0.2">
      <c r="B152" s="160"/>
      <c r="C152" s="161"/>
      <c r="D152" s="162" t="s">
        <v>69</v>
      </c>
      <c r="E152" s="163" t="s">
        <v>1914</v>
      </c>
      <c r="F152" s="163" t="s">
        <v>1915</v>
      </c>
      <c r="G152" s="161"/>
      <c r="H152" s="161"/>
      <c r="I152" s="164"/>
      <c r="J152" s="165">
        <f>BK152</f>
        <v>0</v>
      </c>
      <c r="K152" s="161"/>
      <c r="L152" s="166"/>
      <c r="M152" s="167"/>
      <c r="N152" s="168"/>
      <c r="O152" s="168"/>
      <c r="P152" s="169">
        <f>SUM(P153:P177)</f>
        <v>0</v>
      </c>
      <c r="Q152" s="168"/>
      <c r="R152" s="169">
        <f>SUM(R153:R177)</f>
        <v>0</v>
      </c>
      <c r="S152" s="168"/>
      <c r="T152" s="170">
        <f>SUM(T153:T177)</f>
        <v>0</v>
      </c>
      <c r="AR152" s="171" t="s">
        <v>79</v>
      </c>
      <c r="AT152" s="172" t="s">
        <v>69</v>
      </c>
      <c r="AU152" s="172" t="s">
        <v>70</v>
      </c>
      <c r="AY152" s="171" t="s">
        <v>287</v>
      </c>
      <c r="BK152" s="173">
        <f>SUM(BK153:BK177)</f>
        <v>0</v>
      </c>
    </row>
    <row r="153" spans="2:65" s="1" customFormat="1" ht="16.5" customHeight="1" x14ac:dyDescent="0.15">
      <c r="B153" s="33"/>
      <c r="C153" s="174" t="s">
        <v>389</v>
      </c>
      <c r="D153" s="174" t="s">
        <v>288</v>
      </c>
      <c r="E153" s="175" t="s">
        <v>1916</v>
      </c>
      <c r="F153" s="176" t="s">
        <v>1917</v>
      </c>
      <c r="G153" s="177" t="s">
        <v>362</v>
      </c>
      <c r="H153" s="178">
        <v>22</v>
      </c>
      <c r="I153" s="179"/>
      <c r="J153" s="178">
        <f t="shared" ref="J153:J177" si="40">ROUND(I153*H153,2)</f>
        <v>0</v>
      </c>
      <c r="K153" s="176" t="s">
        <v>1</v>
      </c>
      <c r="L153" s="37"/>
      <c r="M153" s="180" t="s">
        <v>1</v>
      </c>
      <c r="N153" s="181" t="s">
        <v>41</v>
      </c>
      <c r="O153" s="59"/>
      <c r="P153" s="182">
        <f t="shared" ref="P153:P177" si="41">O153*H153</f>
        <v>0</v>
      </c>
      <c r="Q153" s="182">
        <v>0</v>
      </c>
      <c r="R153" s="182">
        <f t="shared" ref="R153:R177" si="42">Q153*H153</f>
        <v>0</v>
      </c>
      <c r="S153" s="182">
        <v>0</v>
      </c>
      <c r="T153" s="183">
        <f t="shared" ref="T153:T177" si="43">S153*H153</f>
        <v>0</v>
      </c>
      <c r="AR153" s="16" t="s">
        <v>316</v>
      </c>
      <c r="AT153" s="16" t="s">
        <v>288</v>
      </c>
      <c r="AU153" s="16" t="s">
        <v>77</v>
      </c>
      <c r="AY153" s="16" t="s">
        <v>287</v>
      </c>
      <c r="BE153" s="184">
        <f t="shared" ref="BE153:BE177" si="44">IF(N153="základní",J153,0)</f>
        <v>0</v>
      </c>
      <c r="BF153" s="184">
        <f t="shared" ref="BF153:BF177" si="45">IF(N153="snížená",J153,0)</f>
        <v>0</v>
      </c>
      <c r="BG153" s="184">
        <f t="shared" ref="BG153:BG177" si="46">IF(N153="zákl. přenesená",J153,0)</f>
        <v>0</v>
      </c>
      <c r="BH153" s="184">
        <f t="shared" ref="BH153:BH177" si="47">IF(N153="sníž. přenesená",J153,0)</f>
        <v>0</v>
      </c>
      <c r="BI153" s="184">
        <f t="shared" ref="BI153:BI177" si="48">IF(N153="nulová",J153,0)</f>
        <v>0</v>
      </c>
      <c r="BJ153" s="16" t="s">
        <v>77</v>
      </c>
      <c r="BK153" s="184">
        <f t="shared" ref="BK153:BK177" si="49">ROUND(I153*H153,2)</f>
        <v>0</v>
      </c>
      <c r="BL153" s="16" t="s">
        <v>316</v>
      </c>
      <c r="BM153" s="16" t="s">
        <v>530</v>
      </c>
    </row>
    <row r="154" spans="2:65" s="1" customFormat="1" ht="16.5" customHeight="1" x14ac:dyDescent="0.15">
      <c r="B154" s="33"/>
      <c r="C154" s="174" t="s">
        <v>534</v>
      </c>
      <c r="D154" s="174" t="s">
        <v>288</v>
      </c>
      <c r="E154" s="175" t="s">
        <v>1918</v>
      </c>
      <c r="F154" s="176" t="s">
        <v>1919</v>
      </c>
      <c r="G154" s="177" t="s">
        <v>362</v>
      </c>
      <c r="H154" s="178">
        <v>16</v>
      </c>
      <c r="I154" s="179"/>
      <c r="J154" s="178">
        <f t="shared" si="40"/>
        <v>0</v>
      </c>
      <c r="K154" s="176" t="s">
        <v>1</v>
      </c>
      <c r="L154" s="37"/>
      <c r="M154" s="180" t="s">
        <v>1</v>
      </c>
      <c r="N154" s="181" t="s">
        <v>41</v>
      </c>
      <c r="O154" s="59"/>
      <c r="P154" s="182">
        <f t="shared" si="41"/>
        <v>0</v>
      </c>
      <c r="Q154" s="182">
        <v>0</v>
      </c>
      <c r="R154" s="182">
        <f t="shared" si="42"/>
        <v>0</v>
      </c>
      <c r="S154" s="182">
        <v>0</v>
      </c>
      <c r="T154" s="183">
        <f t="shared" si="43"/>
        <v>0</v>
      </c>
      <c r="AR154" s="16" t="s">
        <v>316</v>
      </c>
      <c r="AT154" s="16" t="s">
        <v>288</v>
      </c>
      <c r="AU154" s="16" t="s">
        <v>77</v>
      </c>
      <c r="AY154" s="16" t="s">
        <v>287</v>
      </c>
      <c r="BE154" s="184">
        <f t="shared" si="44"/>
        <v>0</v>
      </c>
      <c r="BF154" s="184">
        <f t="shared" si="45"/>
        <v>0</v>
      </c>
      <c r="BG154" s="184">
        <f t="shared" si="46"/>
        <v>0</v>
      </c>
      <c r="BH154" s="184">
        <f t="shared" si="47"/>
        <v>0</v>
      </c>
      <c r="BI154" s="184">
        <f t="shared" si="48"/>
        <v>0</v>
      </c>
      <c r="BJ154" s="16" t="s">
        <v>77</v>
      </c>
      <c r="BK154" s="184">
        <f t="shared" si="49"/>
        <v>0</v>
      </c>
      <c r="BL154" s="16" t="s">
        <v>316</v>
      </c>
      <c r="BM154" s="16" t="s">
        <v>537</v>
      </c>
    </row>
    <row r="155" spans="2:65" s="1" customFormat="1" ht="16.5" customHeight="1" x14ac:dyDescent="0.15">
      <c r="B155" s="33"/>
      <c r="C155" s="174" t="s">
        <v>397</v>
      </c>
      <c r="D155" s="174" t="s">
        <v>288</v>
      </c>
      <c r="E155" s="175" t="s">
        <v>1920</v>
      </c>
      <c r="F155" s="176" t="s">
        <v>1921</v>
      </c>
      <c r="G155" s="177" t="s">
        <v>362</v>
      </c>
      <c r="H155" s="178">
        <v>8</v>
      </c>
      <c r="I155" s="179"/>
      <c r="J155" s="178">
        <f t="shared" si="40"/>
        <v>0</v>
      </c>
      <c r="K155" s="176" t="s">
        <v>1</v>
      </c>
      <c r="L155" s="37"/>
      <c r="M155" s="180" t="s">
        <v>1</v>
      </c>
      <c r="N155" s="181" t="s">
        <v>41</v>
      </c>
      <c r="O155" s="59"/>
      <c r="P155" s="182">
        <f t="shared" si="41"/>
        <v>0</v>
      </c>
      <c r="Q155" s="182">
        <v>0</v>
      </c>
      <c r="R155" s="182">
        <f t="shared" si="42"/>
        <v>0</v>
      </c>
      <c r="S155" s="182">
        <v>0</v>
      </c>
      <c r="T155" s="183">
        <f t="shared" si="43"/>
        <v>0</v>
      </c>
      <c r="AR155" s="16" t="s">
        <v>316</v>
      </c>
      <c r="AT155" s="16" t="s">
        <v>288</v>
      </c>
      <c r="AU155" s="16" t="s">
        <v>77</v>
      </c>
      <c r="AY155" s="16" t="s">
        <v>287</v>
      </c>
      <c r="BE155" s="184">
        <f t="shared" si="44"/>
        <v>0</v>
      </c>
      <c r="BF155" s="184">
        <f t="shared" si="45"/>
        <v>0</v>
      </c>
      <c r="BG155" s="184">
        <f t="shared" si="46"/>
        <v>0</v>
      </c>
      <c r="BH155" s="184">
        <f t="shared" si="47"/>
        <v>0</v>
      </c>
      <c r="BI155" s="184">
        <f t="shared" si="48"/>
        <v>0</v>
      </c>
      <c r="BJ155" s="16" t="s">
        <v>77</v>
      </c>
      <c r="BK155" s="184">
        <f t="shared" si="49"/>
        <v>0</v>
      </c>
      <c r="BL155" s="16" t="s">
        <v>316</v>
      </c>
      <c r="BM155" s="16" t="s">
        <v>544</v>
      </c>
    </row>
    <row r="156" spans="2:65" s="1" customFormat="1" ht="16.5" customHeight="1" x14ac:dyDescent="0.15">
      <c r="B156" s="33"/>
      <c r="C156" s="174" t="s">
        <v>548</v>
      </c>
      <c r="D156" s="174" t="s">
        <v>288</v>
      </c>
      <c r="E156" s="175" t="s">
        <v>1922</v>
      </c>
      <c r="F156" s="176" t="s">
        <v>1923</v>
      </c>
      <c r="G156" s="177" t="s">
        <v>362</v>
      </c>
      <c r="H156" s="178">
        <v>110</v>
      </c>
      <c r="I156" s="179"/>
      <c r="J156" s="178">
        <f t="shared" si="40"/>
        <v>0</v>
      </c>
      <c r="K156" s="176" t="s">
        <v>1</v>
      </c>
      <c r="L156" s="37"/>
      <c r="M156" s="180" t="s">
        <v>1</v>
      </c>
      <c r="N156" s="181" t="s">
        <v>41</v>
      </c>
      <c r="O156" s="59"/>
      <c r="P156" s="182">
        <f t="shared" si="41"/>
        <v>0</v>
      </c>
      <c r="Q156" s="182">
        <v>0</v>
      </c>
      <c r="R156" s="182">
        <f t="shared" si="42"/>
        <v>0</v>
      </c>
      <c r="S156" s="182">
        <v>0</v>
      </c>
      <c r="T156" s="183">
        <f t="shared" si="43"/>
        <v>0</v>
      </c>
      <c r="AR156" s="16" t="s">
        <v>316</v>
      </c>
      <c r="AT156" s="16" t="s">
        <v>288</v>
      </c>
      <c r="AU156" s="16" t="s">
        <v>77</v>
      </c>
      <c r="AY156" s="16" t="s">
        <v>287</v>
      </c>
      <c r="BE156" s="184">
        <f t="shared" si="44"/>
        <v>0</v>
      </c>
      <c r="BF156" s="184">
        <f t="shared" si="45"/>
        <v>0</v>
      </c>
      <c r="BG156" s="184">
        <f t="shared" si="46"/>
        <v>0</v>
      </c>
      <c r="BH156" s="184">
        <f t="shared" si="47"/>
        <v>0</v>
      </c>
      <c r="BI156" s="184">
        <f t="shared" si="48"/>
        <v>0</v>
      </c>
      <c r="BJ156" s="16" t="s">
        <v>77</v>
      </c>
      <c r="BK156" s="184">
        <f t="shared" si="49"/>
        <v>0</v>
      </c>
      <c r="BL156" s="16" t="s">
        <v>316</v>
      </c>
      <c r="BM156" s="16" t="s">
        <v>551</v>
      </c>
    </row>
    <row r="157" spans="2:65" s="1" customFormat="1" ht="16.5" customHeight="1" x14ac:dyDescent="0.15">
      <c r="B157" s="33"/>
      <c r="C157" s="174" t="s">
        <v>404</v>
      </c>
      <c r="D157" s="174" t="s">
        <v>288</v>
      </c>
      <c r="E157" s="175" t="s">
        <v>1924</v>
      </c>
      <c r="F157" s="176" t="s">
        <v>1925</v>
      </c>
      <c r="G157" s="177" t="s">
        <v>362</v>
      </c>
      <c r="H157" s="178">
        <v>72</v>
      </c>
      <c r="I157" s="179"/>
      <c r="J157" s="178">
        <f t="shared" si="40"/>
        <v>0</v>
      </c>
      <c r="K157" s="176" t="s">
        <v>1</v>
      </c>
      <c r="L157" s="37"/>
      <c r="M157" s="180" t="s">
        <v>1</v>
      </c>
      <c r="N157" s="181" t="s">
        <v>41</v>
      </c>
      <c r="O157" s="59"/>
      <c r="P157" s="182">
        <f t="shared" si="41"/>
        <v>0</v>
      </c>
      <c r="Q157" s="182">
        <v>0</v>
      </c>
      <c r="R157" s="182">
        <f t="shared" si="42"/>
        <v>0</v>
      </c>
      <c r="S157" s="182">
        <v>0</v>
      </c>
      <c r="T157" s="183">
        <f t="shared" si="43"/>
        <v>0</v>
      </c>
      <c r="AR157" s="16" t="s">
        <v>316</v>
      </c>
      <c r="AT157" s="16" t="s">
        <v>288</v>
      </c>
      <c r="AU157" s="16" t="s">
        <v>77</v>
      </c>
      <c r="AY157" s="16" t="s">
        <v>287</v>
      </c>
      <c r="BE157" s="184">
        <f t="shared" si="44"/>
        <v>0</v>
      </c>
      <c r="BF157" s="184">
        <f t="shared" si="45"/>
        <v>0</v>
      </c>
      <c r="BG157" s="184">
        <f t="shared" si="46"/>
        <v>0</v>
      </c>
      <c r="BH157" s="184">
        <f t="shared" si="47"/>
        <v>0</v>
      </c>
      <c r="BI157" s="184">
        <f t="shared" si="48"/>
        <v>0</v>
      </c>
      <c r="BJ157" s="16" t="s">
        <v>77</v>
      </c>
      <c r="BK157" s="184">
        <f t="shared" si="49"/>
        <v>0</v>
      </c>
      <c r="BL157" s="16" t="s">
        <v>316</v>
      </c>
      <c r="BM157" s="16" t="s">
        <v>556</v>
      </c>
    </row>
    <row r="158" spans="2:65" s="1" customFormat="1" ht="16.5" customHeight="1" x14ac:dyDescent="0.15">
      <c r="B158" s="33"/>
      <c r="C158" s="174" t="s">
        <v>557</v>
      </c>
      <c r="D158" s="174" t="s">
        <v>288</v>
      </c>
      <c r="E158" s="175" t="s">
        <v>1926</v>
      </c>
      <c r="F158" s="176" t="s">
        <v>1927</v>
      </c>
      <c r="G158" s="177" t="s">
        <v>490</v>
      </c>
      <c r="H158" s="178">
        <v>38</v>
      </c>
      <c r="I158" s="179"/>
      <c r="J158" s="178">
        <f t="shared" si="40"/>
        <v>0</v>
      </c>
      <c r="K158" s="176" t="s">
        <v>1</v>
      </c>
      <c r="L158" s="37"/>
      <c r="M158" s="180" t="s">
        <v>1</v>
      </c>
      <c r="N158" s="181" t="s">
        <v>41</v>
      </c>
      <c r="O158" s="59"/>
      <c r="P158" s="182">
        <f t="shared" si="41"/>
        <v>0</v>
      </c>
      <c r="Q158" s="182">
        <v>0</v>
      </c>
      <c r="R158" s="182">
        <f t="shared" si="42"/>
        <v>0</v>
      </c>
      <c r="S158" s="182">
        <v>0</v>
      </c>
      <c r="T158" s="183">
        <f t="shared" si="43"/>
        <v>0</v>
      </c>
      <c r="AR158" s="16" t="s">
        <v>316</v>
      </c>
      <c r="AT158" s="16" t="s">
        <v>288</v>
      </c>
      <c r="AU158" s="16" t="s">
        <v>77</v>
      </c>
      <c r="AY158" s="16" t="s">
        <v>287</v>
      </c>
      <c r="BE158" s="184">
        <f t="shared" si="44"/>
        <v>0</v>
      </c>
      <c r="BF158" s="184">
        <f t="shared" si="45"/>
        <v>0</v>
      </c>
      <c r="BG158" s="184">
        <f t="shared" si="46"/>
        <v>0</v>
      </c>
      <c r="BH158" s="184">
        <f t="shared" si="47"/>
        <v>0</v>
      </c>
      <c r="BI158" s="184">
        <f t="shared" si="48"/>
        <v>0</v>
      </c>
      <c r="BJ158" s="16" t="s">
        <v>77</v>
      </c>
      <c r="BK158" s="184">
        <f t="shared" si="49"/>
        <v>0</v>
      </c>
      <c r="BL158" s="16" t="s">
        <v>316</v>
      </c>
      <c r="BM158" s="16" t="s">
        <v>560</v>
      </c>
    </row>
    <row r="159" spans="2:65" s="1" customFormat="1" ht="16.5" customHeight="1" x14ac:dyDescent="0.15">
      <c r="B159" s="33"/>
      <c r="C159" s="174" t="s">
        <v>408</v>
      </c>
      <c r="D159" s="174" t="s">
        <v>288</v>
      </c>
      <c r="E159" s="175" t="s">
        <v>1928</v>
      </c>
      <c r="F159" s="176" t="s">
        <v>1929</v>
      </c>
      <c r="G159" s="177" t="s">
        <v>490</v>
      </c>
      <c r="H159" s="178">
        <v>3</v>
      </c>
      <c r="I159" s="179"/>
      <c r="J159" s="178">
        <f t="shared" si="40"/>
        <v>0</v>
      </c>
      <c r="K159" s="176" t="s">
        <v>1</v>
      </c>
      <c r="L159" s="37"/>
      <c r="M159" s="180" t="s">
        <v>1</v>
      </c>
      <c r="N159" s="181" t="s">
        <v>41</v>
      </c>
      <c r="O159" s="59"/>
      <c r="P159" s="182">
        <f t="shared" si="41"/>
        <v>0</v>
      </c>
      <c r="Q159" s="182">
        <v>0</v>
      </c>
      <c r="R159" s="182">
        <f t="shared" si="42"/>
        <v>0</v>
      </c>
      <c r="S159" s="182">
        <v>0</v>
      </c>
      <c r="T159" s="183">
        <f t="shared" si="43"/>
        <v>0</v>
      </c>
      <c r="AR159" s="16" t="s">
        <v>316</v>
      </c>
      <c r="AT159" s="16" t="s">
        <v>288</v>
      </c>
      <c r="AU159" s="16" t="s">
        <v>77</v>
      </c>
      <c r="AY159" s="16" t="s">
        <v>287</v>
      </c>
      <c r="BE159" s="184">
        <f t="shared" si="44"/>
        <v>0</v>
      </c>
      <c r="BF159" s="184">
        <f t="shared" si="45"/>
        <v>0</v>
      </c>
      <c r="BG159" s="184">
        <f t="shared" si="46"/>
        <v>0</v>
      </c>
      <c r="BH159" s="184">
        <f t="shared" si="47"/>
        <v>0</v>
      </c>
      <c r="BI159" s="184">
        <f t="shared" si="48"/>
        <v>0</v>
      </c>
      <c r="BJ159" s="16" t="s">
        <v>77</v>
      </c>
      <c r="BK159" s="184">
        <f t="shared" si="49"/>
        <v>0</v>
      </c>
      <c r="BL159" s="16" t="s">
        <v>316</v>
      </c>
      <c r="BM159" s="16" t="s">
        <v>567</v>
      </c>
    </row>
    <row r="160" spans="2:65" s="1" customFormat="1" ht="16.5" customHeight="1" x14ac:dyDescent="0.15">
      <c r="B160" s="33"/>
      <c r="C160" s="174" t="s">
        <v>570</v>
      </c>
      <c r="D160" s="174" t="s">
        <v>288</v>
      </c>
      <c r="E160" s="175" t="s">
        <v>1930</v>
      </c>
      <c r="F160" s="176" t="s">
        <v>1931</v>
      </c>
      <c r="G160" s="177" t="s">
        <v>362</v>
      </c>
      <c r="H160" s="178">
        <v>1753</v>
      </c>
      <c r="I160" s="179"/>
      <c r="J160" s="178">
        <f t="shared" si="40"/>
        <v>0</v>
      </c>
      <c r="K160" s="176" t="s">
        <v>1</v>
      </c>
      <c r="L160" s="37"/>
      <c r="M160" s="180" t="s">
        <v>1</v>
      </c>
      <c r="N160" s="181" t="s">
        <v>41</v>
      </c>
      <c r="O160" s="59"/>
      <c r="P160" s="182">
        <f t="shared" si="41"/>
        <v>0</v>
      </c>
      <c r="Q160" s="182">
        <v>0</v>
      </c>
      <c r="R160" s="182">
        <f t="shared" si="42"/>
        <v>0</v>
      </c>
      <c r="S160" s="182">
        <v>0</v>
      </c>
      <c r="T160" s="183">
        <f t="shared" si="43"/>
        <v>0</v>
      </c>
      <c r="AR160" s="16" t="s">
        <v>316</v>
      </c>
      <c r="AT160" s="16" t="s">
        <v>288</v>
      </c>
      <c r="AU160" s="16" t="s">
        <v>77</v>
      </c>
      <c r="AY160" s="16" t="s">
        <v>287</v>
      </c>
      <c r="BE160" s="184">
        <f t="shared" si="44"/>
        <v>0</v>
      </c>
      <c r="BF160" s="184">
        <f t="shared" si="45"/>
        <v>0</v>
      </c>
      <c r="BG160" s="184">
        <f t="shared" si="46"/>
        <v>0</v>
      </c>
      <c r="BH160" s="184">
        <f t="shared" si="47"/>
        <v>0</v>
      </c>
      <c r="BI160" s="184">
        <f t="shared" si="48"/>
        <v>0</v>
      </c>
      <c r="BJ160" s="16" t="s">
        <v>77</v>
      </c>
      <c r="BK160" s="184">
        <f t="shared" si="49"/>
        <v>0</v>
      </c>
      <c r="BL160" s="16" t="s">
        <v>316</v>
      </c>
      <c r="BM160" s="16" t="s">
        <v>573</v>
      </c>
    </row>
    <row r="161" spans="2:65" s="1" customFormat="1" ht="16.5" customHeight="1" x14ac:dyDescent="0.15">
      <c r="B161" s="33"/>
      <c r="C161" s="174" t="s">
        <v>415</v>
      </c>
      <c r="D161" s="174" t="s">
        <v>288</v>
      </c>
      <c r="E161" s="175" t="s">
        <v>1932</v>
      </c>
      <c r="F161" s="176" t="s">
        <v>1933</v>
      </c>
      <c r="G161" s="177" t="s">
        <v>362</v>
      </c>
      <c r="H161" s="178">
        <v>1753</v>
      </c>
      <c r="I161" s="179"/>
      <c r="J161" s="178">
        <f t="shared" si="40"/>
        <v>0</v>
      </c>
      <c r="K161" s="176" t="s">
        <v>1</v>
      </c>
      <c r="L161" s="37"/>
      <c r="M161" s="180" t="s">
        <v>1</v>
      </c>
      <c r="N161" s="181" t="s">
        <v>41</v>
      </c>
      <c r="O161" s="59"/>
      <c r="P161" s="182">
        <f t="shared" si="41"/>
        <v>0</v>
      </c>
      <c r="Q161" s="182">
        <v>0</v>
      </c>
      <c r="R161" s="182">
        <f t="shared" si="42"/>
        <v>0</v>
      </c>
      <c r="S161" s="182">
        <v>0</v>
      </c>
      <c r="T161" s="183">
        <f t="shared" si="43"/>
        <v>0</v>
      </c>
      <c r="AR161" s="16" t="s">
        <v>316</v>
      </c>
      <c r="AT161" s="16" t="s">
        <v>288</v>
      </c>
      <c r="AU161" s="16" t="s">
        <v>77</v>
      </c>
      <c r="AY161" s="16" t="s">
        <v>287</v>
      </c>
      <c r="BE161" s="184">
        <f t="shared" si="44"/>
        <v>0</v>
      </c>
      <c r="BF161" s="184">
        <f t="shared" si="45"/>
        <v>0</v>
      </c>
      <c r="BG161" s="184">
        <f t="shared" si="46"/>
        <v>0</v>
      </c>
      <c r="BH161" s="184">
        <f t="shared" si="47"/>
        <v>0</v>
      </c>
      <c r="BI161" s="184">
        <f t="shared" si="48"/>
        <v>0</v>
      </c>
      <c r="BJ161" s="16" t="s">
        <v>77</v>
      </c>
      <c r="BK161" s="184">
        <f t="shared" si="49"/>
        <v>0</v>
      </c>
      <c r="BL161" s="16" t="s">
        <v>316</v>
      </c>
      <c r="BM161" s="16" t="s">
        <v>577</v>
      </c>
    </row>
    <row r="162" spans="2:65" s="1" customFormat="1" ht="16.5" customHeight="1" x14ac:dyDescent="0.15">
      <c r="B162" s="33"/>
      <c r="C162" s="174" t="s">
        <v>582</v>
      </c>
      <c r="D162" s="174" t="s">
        <v>288</v>
      </c>
      <c r="E162" s="175" t="s">
        <v>1934</v>
      </c>
      <c r="F162" s="176" t="s">
        <v>1935</v>
      </c>
      <c r="G162" s="177" t="s">
        <v>362</v>
      </c>
      <c r="H162" s="178">
        <v>106</v>
      </c>
      <c r="I162" s="179"/>
      <c r="J162" s="178">
        <f t="shared" si="40"/>
        <v>0</v>
      </c>
      <c r="K162" s="176" t="s">
        <v>1</v>
      </c>
      <c r="L162" s="37"/>
      <c r="M162" s="180" t="s">
        <v>1</v>
      </c>
      <c r="N162" s="181" t="s">
        <v>41</v>
      </c>
      <c r="O162" s="59"/>
      <c r="P162" s="182">
        <f t="shared" si="41"/>
        <v>0</v>
      </c>
      <c r="Q162" s="182">
        <v>0</v>
      </c>
      <c r="R162" s="182">
        <f t="shared" si="42"/>
        <v>0</v>
      </c>
      <c r="S162" s="182">
        <v>0</v>
      </c>
      <c r="T162" s="183">
        <f t="shared" si="43"/>
        <v>0</v>
      </c>
      <c r="AR162" s="16" t="s">
        <v>316</v>
      </c>
      <c r="AT162" s="16" t="s">
        <v>288</v>
      </c>
      <c r="AU162" s="16" t="s">
        <v>77</v>
      </c>
      <c r="AY162" s="16" t="s">
        <v>287</v>
      </c>
      <c r="BE162" s="184">
        <f t="shared" si="44"/>
        <v>0</v>
      </c>
      <c r="BF162" s="184">
        <f t="shared" si="45"/>
        <v>0</v>
      </c>
      <c r="BG162" s="184">
        <f t="shared" si="46"/>
        <v>0</v>
      </c>
      <c r="BH162" s="184">
        <f t="shared" si="47"/>
        <v>0</v>
      </c>
      <c r="BI162" s="184">
        <f t="shared" si="48"/>
        <v>0</v>
      </c>
      <c r="BJ162" s="16" t="s">
        <v>77</v>
      </c>
      <c r="BK162" s="184">
        <f t="shared" si="49"/>
        <v>0</v>
      </c>
      <c r="BL162" s="16" t="s">
        <v>316</v>
      </c>
      <c r="BM162" s="16" t="s">
        <v>585</v>
      </c>
    </row>
    <row r="163" spans="2:65" s="1" customFormat="1" ht="16.5" customHeight="1" x14ac:dyDescent="0.15">
      <c r="B163" s="33"/>
      <c r="C163" s="174" t="s">
        <v>419</v>
      </c>
      <c r="D163" s="174" t="s">
        <v>288</v>
      </c>
      <c r="E163" s="175" t="s">
        <v>1936</v>
      </c>
      <c r="F163" s="176" t="s">
        <v>1937</v>
      </c>
      <c r="G163" s="177" t="s">
        <v>490</v>
      </c>
      <c r="H163" s="178">
        <v>8</v>
      </c>
      <c r="I163" s="179"/>
      <c r="J163" s="178">
        <f t="shared" si="40"/>
        <v>0</v>
      </c>
      <c r="K163" s="176" t="s">
        <v>1</v>
      </c>
      <c r="L163" s="37"/>
      <c r="M163" s="180" t="s">
        <v>1</v>
      </c>
      <c r="N163" s="181" t="s">
        <v>41</v>
      </c>
      <c r="O163" s="59"/>
      <c r="P163" s="182">
        <f t="shared" si="41"/>
        <v>0</v>
      </c>
      <c r="Q163" s="182">
        <v>0</v>
      </c>
      <c r="R163" s="182">
        <f t="shared" si="42"/>
        <v>0</v>
      </c>
      <c r="S163" s="182">
        <v>0</v>
      </c>
      <c r="T163" s="183">
        <f t="shared" si="43"/>
        <v>0</v>
      </c>
      <c r="AR163" s="16" t="s">
        <v>316</v>
      </c>
      <c r="AT163" s="16" t="s">
        <v>288</v>
      </c>
      <c r="AU163" s="16" t="s">
        <v>77</v>
      </c>
      <c r="AY163" s="16" t="s">
        <v>287</v>
      </c>
      <c r="BE163" s="184">
        <f t="shared" si="44"/>
        <v>0</v>
      </c>
      <c r="BF163" s="184">
        <f t="shared" si="45"/>
        <v>0</v>
      </c>
      <c r="BG163" s="184">
        <f t="shared" si="46"/>
        <v>0</v>
      </c>
      <c r="BH163" s="184">
        <f t="shared" si="47"/>
        <v>0</v>
      </c>
      <c r="BI163" s="184">
        <f t="shared" si="48"/>
        <v>0</v>
      </c>
      <c r="BJ163" s="16" t="s">
        <v>77</v>
      </c>
      <c r="BK163" s="184">
        <f t="shared" si="49"/>
        <v>0</v>
      </c>
      <c r="BL163" s="16" t="s">
        <v>316</v>
      </c>
      <c r="BM163" s="16" t="s">
        <v>590</v>
      </c>
    </row>
    <row r="164" spans="2:65" s="1" customFormat="1" ht="16.5" customHeight="1" x14ac:dyDescent="0.15">
      <c r="B164" s="33"/>
      <c r="C164" s="174" t="s">
        <v>592</v>
      </c>
      <c r="D164" s="174" t="s">
        <v>288</v>
      </c>
      <c r="E164" s="175" t="s">
        <v>1938</v>
      </c>
      <c r="F164" s="176" t="s">
        <v>1939</v>
      </c>
      <c r="G164" s="177" t="s">
        <v>490</v>
      </c>
      <c r="H164" s="178">
        <v>32</v>
      </c>
      <c r="I164" s="179"/>
      <c r="J164" s="178">
        <f t="shared" si="40"/>
        <v>0</v>
      </c>
      <c r="K164" s="176" t="s">
        <v>1</v>
      </c>
      <c r="L164" s="37"/>
      <c r="M164" s="180" t="s">
        <v>1</v>
      </c>
      <c r="N164" s="181" t="s">
        <v>41</v>
      </c>
      <c r="O164" s="59"/>
      <c r="P164" s="182">
        <f t="shared" si="41"/>
        <v>0</v>
      </c>
      <c r="Q164" s="182">
        <v>0</v>
      </c>
      <c r="R164" s="182">
        <f t="shared" si="42"/>
        <v>0</v>
      </c>
      <c r="S164" s="182">
        <v>0</v>
      </c>
      <c r="T164" s="183">
        <f t="shared" si="43"/>
        <v>0</v>
      </c>
      <c r="AR164" s="16" t="s">
        <v>316</v>
      </c>
      <c r="AT164" s="16" t="s">
        <v>288</v>
      </c>
      <c r="AU164" s="16" t="s">
        <v>77</v>
      </c>
      <c r="AY164" s="16" t="s">
        <v>287</v>
      </c>
      <c r="BE164" s="184">
        <f t="shared" si="44"/>
        <v>0</v>
      </c>
      <c r="BF164" s="184">
        <f t="shared" si="45"/>
        <v>0</v>
      </c>
      <c r="BG164" s="184">
        <f t="shared" si="46"/>
        <v>0</v>
      </c>
      <c r="BH164" s="184">
        <f t="shared" si="47"/>
        <v>0</v>
      </c>
      <c r="BI164" s="184">
        <f t="shared" si="48"/>
        <v>0</v>
      </c>
      <c r="BJ164" s="16" t="s">
        <v>77</v>
      </c>
      <c r="BK164" s="184">
        <f t="shared" si="49"/>
        <v>0</v>
      </c>
      <c r="BL164" s="16" t="s">
        <v>316</v>
      </c>
      <c r="BM164" s="16" t="s">
        <v>595</v>
      </c>
    </row>
    <row r="165" spans="2:65" s="1" customFormat="1" ht="16.5" customHeight="1" x14ac:dyDescent="0.15">
      <c r="B165" s="33"/>
      <c r="C165" s="174" t="s">
        <v>424</v>
      </c>
      <c r="D165" s="174" t="s">
        <v>288</v>
      </c>
      <c r="E165" s="175" t="s">
        <v>1940</v>
      </c>
      <c r="F165" s="176" t="s">
        <v>1941</v>
      </c>
      <c r="G165" s="177" t="s">
        <v>291</v>
      </c>
      <c r="H165" s="178">
        <v>278</v>
      </c>
      <c r="I165" s="179"/>
      <c r="J165" s="178">
        <f t="shared" si="40"/>
        <v>0</v>
      </c>
      <c r="K165" s="176" t="s">
        <v>1</v>
      </c>
      <c r="L165" s="37"/>
      <c r="M165" s="180" t="s">
        <v>1</v>
      </c>
      <c r="N165" s="181" t="s">
        <v>41</v>
      </c>
      <c r="O165" s="59"/>
      <c r="P165" s="182">
        <f t="shared" si="41"/>
        <v>0</v>
      </c>
      <c r="Q165" s="182">
        <v>0</v>
      </c>
      <c r="R165" s="182">
        <f t="shared" si="42"/>
        <v>0</v>
      </c>
      <c r="S165" s="182">
        <v>0</v>
      </c>
      <c r="T165" s="183">
        <f t="shared" si="43"/>
        <v>0</v>
      </c>
      <c r="AR165" s="16" t="s">
        <v>316</v>
      </c>
      <c r="AT165" s="16" t="s">
        <v>288</v>
      </c>
      <c r="AU165" s="16" t="s">
        <v>77</v>
      </c>
      <c r="AY165" s="16" t="s">
        <v>287</v>
      </c>
      <c r="BE165" s="184">
        <f t="shared" si="44"/>
        <v>0</v>
      </c>
      <c r="BF165" s="184">
        <f t="shared" si="45"/>
        <v>0</v>
      </c>
      <c r="BG165" s="184">
        <f t="shared" si="46"/>
        <v>0</v>
      </c>
      <c r="BH165" s="184">
        <f t="shared" si="47"/>
        <v>0</v>
      </c>
      <c r="BI165" s="184">
        <f t="shared" si="48"/>
        <v>0</v>
      </c>
      <c r="BJ165" s="16" t="s">
        <v>77</v>
      </c>
      <c r="BK165" s="184">
        <f t="shared" si="49"/>
        <v>0</v>
      </c>
      <c r="BL165" s="16" t="s">
        <v>316</v>
      </c>
      <c r="BM165" s="16" t="s">
        <v>598</v>
      </c>
    </row>
    <row r="166" spans="2:65" s="1" customFormat="1" ht="16.5" customHeight="1" x14ac:dyDescent="0.15">
      <c r="B166" s="33"/>
      <c r="C166" s="174" t="s">
        <v>599</v>
      </c>
      <c r="D166" s="174" t="s">
        <v>288</v>
      </c>
      <c r="E166" s="175" t="s">
        <v>1942</v>
      </c>
      <c r="F166" s="176" t="s">
        <v>1943</v>
      </c>
      <c r="G166" s="177" t="s">
        <v>362</v>
      </c>
      <c r="H166" s="178">
        <v>253</v>
      </c>
      <c r="I166" s="179"/>
      <c r="J166" s="178">
        <f t="shared" si="40"/>
        <v>0</v>
      </c>
      <c r="K166" s="176" t="s">
        <v>1</v>
      </c>
      <c r="L166" s="37"/>
      <c r="M166" s="180" t="s">
        <v>1</v>
      </c>
      <c r="N166" s="181" t="s">
        <v>41</v>
      </c>
      <c r="O166" s="59"/>
      <c r="P166" s="182">
        <f t="shared" si="41"/>
        <v>0</v>
      </c>
      <c r="Q166" s="182">
        <v>0</v>
      </c>
      <c r="R166" s="182">
        <f t="shared" si="42"/>
        <v>0</v>
      </c>
      <c r="S166" s="182">
        <v>0</v>
      </c>
      <c r="T166" s="183">
        <f t="shared" si="43"/>
        <v>0</v>
      </c>
      <c r="AR166" s="16" t="s">
        <v>316</v>
      </c>
      <c r="AT166" s="16" t="s">
        <v>288</v>
      </c>
      <c r="AU166" s="16" t="s">
        <v>77</v>
      </c>
      <c r="AY166" s="16" t="s">
        <v>287</v>
      </c>
      <c r="BE166" s="184">
        <f t="shared" si="44"/>
        <v>0</v>
      </c>
      <c r="BF166" s="184">
        <f t="shared" si="45"/>
        <v>0</v>
      </c>
      <c r="BG166" s="184">
        <f t="shared" si="46"/>
        <v>0</v>
      </c>
      <c r="BH166" s="184">
        <f t="shared" si="47"/>
        <v>0</v>
      </c>
      <c r="BI166" s="184">
        <f t="shared" si="48"/>
        <v>0</v>
      </c>
      <c r="BJ166" s="16" t="s">
        <v>77</v>
      </c>
      <c r="BK166" s="184">
        <f t="shared" si="49"/>
        <v>0</v>
      </c>
      <c r="BL166" s="16" t="s">
        <v>316</v>
      </c>
      <c r="BM166" s="16" t="s">
        <v>602</v>
      </c>
    </row>
    <row r="167" spans="2:65" s="1" customFormat="1" ht="16.5" customHeight="1" x14ac:dyDescent="0.15">
      <c r="B167" s="33"/>
      <c r="C167" s="174" t="s">
        <v>428</v>
      </c>
      <c r="D167" s="174" t="s">
        <v>288</v>
      </c>
      <c r="E167" s="175" t="s">
        <v>1944</v>
      </c>
      <c r="F167" s="176" t="s">
        <v>1945</v>
      </c>
      <c r="G167" s="177" t="s">
        <v>1058</v>
      </c>
      <c r="H167" s="178">
        <v>40</v>
      </c>
      <c r="I167" s="179"/>
      <c r="J167" s="178">
        <f t="shared" si="40"/>
        <v>0</v>
      </c>
      <c r="K167" s="176" t="s">
        <v>1</v>
      </c>
      <c r="L167" s="37"/>
      <c r="M167" s="180" t="s">
        <v>1</v>
      </c>
      <c r="N167" s="181" t="s">
        <v>41</v>
      </c>
      <c r="O167" s="59"/>
      <c r="P167" s="182">
        <f t="shared" si="41"/>
        <v>0</v>
      </c>
      <c r="Q167" s="182">
        <v>0</v>
      </c>
      <c r="R167" s="182">
        <f t="shared" si="42"/>
        <v>0</v>
      </c>
      <c r="S167" s="182">
        <v>0</v>
      </c>
      <c r="T167" s="183">
        <f t="shared" si="43"/>
        <v>0</v>
      </c>
      <c r="AR167" s="16" t="s">
        <v>316</v>
      </c>
      <c r="AT167" s="16" t="s">
        <v>288</v>
      </c>
      <c r="AU167" s="16" t="s">
        <v>77</v>
      </c>
      <c r="AY167" s="16" t="s">
        <v>287</v>
      </c>
      <c r="BE167" s="184">
        <f t="shared" si="44"/>
        <v>0</v>
      </c>
      <c r="BF167" s="184">
        <f t="shared" si="45"/>
        <v>0</v>
      </c>
      <c r="BG167" s="184">
        <f t="shared" si="46"/>
        <v>0</v>
      </c>
      <c r="BH167" s="184">
        <f t="shared" si="47"/>
        <v>0</v>
      </c>
      <c r="BI167" s="184">
        <f t="shared" si="48"/>
        <v>0</v>
      </c>
      <c r="BJ167" s="16" t="s">
        <v>77</v>
      </c>
      <c r="BK167" s="184">
        <f t="shared" si="49"/>
        <v>0</v>
      </c>
      <c r="BL167" s="16" t="s">
        <v>316</v>
      </c>
      <c r="BM167" s="16" t="s">
        <v>605</v>
      </c>
    </row>
    <row r="168" spans="2:65" s="1" customFormat="1" ht="16.5" customHeight="1" x14ac:dyDescent="0.15">
      <c r="B168" s="33"/>
      <c r="C168" s="174" t="s">
        <v>606</v>
      </c>
      <c r="D168" s="174" t="s">
        <v>288</v>
      </c>
      <c r="E168" s="175" t="s">
        <v>1946</v>
      </c>
      <c r="F168" s="176" t="s">
        <v>1947</v>
      </c>
      <c r="G168" s="177" t="s">
        <v>612</v>
      </c>
      <c r="H168" s="178">
        <v>1</v>
      </c>
      <c r="I168" s="179"/>
      <c r="J168" s="178">
        <f t="shared" si="40"/>
        <v>0</v>
      </c>
      <c r="K168" s="176" t="s">
        <v>1</v>
      </c>
      <c r="L168" s="37"/>
      <c r="M168" s="180" t="s">
        <v>1</v>
      </c>
      <c r="N168" s="181" t="s">
        <v>41</v>
      </c>
      <c r="O168" s="59"/>
      <c r="P168" s="182">
        <f t="shared" si="41"/>
        <v>0</v>
      </c>
      <c r="Q168" s="182">
        <v>0</v>
      </c>
      <c r="R168" s="182">
        <f t="shared" si="42"/>
        <v>0</v>
      </c>
      <c r="S168" s="182">
        <v>0</v>
      </c>
      <c r="T168" s="183">
        <f t="shared" si="43"/>
        <v>0</v>
      </c>
      <c r="AR168" s="16" t="s">
        <v>316</v>
      </c>
      <c r="AT168" s="16" t="s">
        <v>288</v>
      </c>
      <c r="AU168" s="16" t="s">
        <v>77</v>
      </c>
      <c r="AY168" s="16" t="s">
        <v>287</v>
      </c>
      <c r="BE168" s="184">
        <f t="shared" si="44"/>
        <v>0</v>
      </c>
      <c r="BF168" s="184">
        <f t="shared" si="45"/>
        <v>0</v>
      </c>
      <c r="BG168" s="184">
        <f t="shared" si="46"/>
        <v>0</v>
      </c>
      <c r="BH168" s="184">
        <f t="shared" si="47"/>
        <v>0</v>
      </c>
      <c r="BI168" s="184">
        <f t="shared" si="48"/>
        <v>0</v>
      </c>
      <c r="BJ168" s="16" t="s">
        <v>77</v>
      </c>
      <c r="BK168" s="184">
        <f t="shared" si="49"/>
        <v>0</v>
      </c>
      <c r="BL168" s="16" t="s">
        <v>316</v>
      </c>
      <c r="BM168" s="16" t="s">
        <v>609</v>
      </c>
    </row>
    <row r="169" spans="2:65" s="1" customFormat="1" ht="16.5" customHeight="1" x14ac:dyDescent="0.15">
      <c r="B169" s="33"/>
      <c r="C169" s="174" t="s">
        <v>434</v>
      </c>
      <c r="D169" s="174" t="s">
        <v>288</v>
      </c>
      <c r="E169" s="175" t="s">
        <v>1948</v>
      </c>
      <c r="F169" s="176" t="s">
        <v>1949</v>
      </c>
      <c r="G169" s="177" t="s">
        <v>612</v>
      </c>
      <c r="H169" s="178">
        <v>1</v>
      </c>
      <c r="I169" s="179"/>
      <c r="J169" s="178">
        <f t="shared" si="40"/>
        <v>0</v>
      </c>
      <c r="K169" s="176" t="s">
        <v>1</v>
      </c>
      <c r="L169" s="37"/>
      <c r="M169" s="180" t="s">
        <v>1</v>
      </c>
      <c r="N169" s="181" t="s">
        <v>41</v>
      </c>
      <c r="O169" s="59"/>
      <c r="P169" s="182">
        <f t="shared" si="41"/>
        <v>0</v>
      </c>
      <c r="Q169" s="182">
        <v>0</v>
      </c>
      <c r="R169" s="182">
        <f t="shared" si="42"/>
        <v>0</v>
      </c>
      <c r="S169" s="182">
        <v>0</v>
      </c>
      <c r="T169" s="183">
        <f t="shared" si="43"/>
        <v>0</v>
      </c>
      <c r="AR169" s="16" t="s">
        <v>316</v>
      </c>
      <c r="AT169" s="16" t="s">
        <v>288</v>
      </c>
      <c r="AU169" s="16" t="s">
        <v>77</v>
      </c>
      <c r="AY169" s="16" t="s">
        <v>287</v>
      </c>
      <c r="BE169" s="184">
        <f t="shared" si="44"/>
        <v>0</v>
      </c>
      <c r="BF169" s="184">
        <f t="shared" si="45"/>
        <v>0</v>
      </c>
      <c r="BG169" s="184">
        <f t="shared" si="46"/>
        <v>0</v>
      </c>
      <c r="BH169" s="184">
        <f t="shared" si="47"/>
        <v>0</v>
      </c>
      <c r="BI169" s="184">
        <f t="shared" si="48"/>
        <v>0</v>
      </c>
      <c r="BJ169" s="16" t="s">
        <v>77</v>
      </c>
      <c r="BK169" s="184">
        <f t="shared" si="49"/>
        <v>0</v>
      </c>
      <c r="BL169" s="16" t="s">
        <v>316</v>
      </c>
      <c r="BM169" s="16" t="s">
        <v>613</v>
      </c>
    </row>
    <row r="170" spans="2:65" s="1" customFormat="1" ht="16.5" customHeight="1" x14ac:dyDescent="0.15">
      <c r="B170" s="33"/>
      <c r="C170" s="174" t="s">
        <v>614</v>
      </c>
      <c r="D170" s="174" t="s">
        <v>288</v>
      </c>
      <c r="E170" s="175" t="s">
        <v>1950</v>
      </c>
      <c r="F170" s="176" t="s">
        <v>1951</v>
      </c>
      <c r="G170" s="177" t="s">
        <v>612</v>
      </c>
      <c r="H170" s="178">
        <v>1</v>
      </c>
      <c r="I170" s="179"/>
      <c r="J170" s="178">
        <f t="shared" si="40"/>
        <v>0</v>
      </c>
      <c r="K170" s="176" t="s">
        <v>1</v>
      </c>
      <c r="L170" s="37"/>
      <c r="M170" s="180" t="s">
        <v>1</v>
      </c>
      <c r="N170" s="181" t="s">
        <v>41</v>
      </c>
      <c r="O170" s="59"/>
      <c r="P170" s="182">
        <f t="shared" si="41"/>
        <v>0</v>
      </c>
      <c r="Q170" s="182">
        <v>0</v>
      </c>
      <c r="R170" s="182">
        <f t="shared" si="42"/>
        <v>0</v>
      </c>
      <c r="S170" s="182">
        <v>0</v>
      </c>
      <c r="T170" s="183">
        <f t="shared" si="43"/>
        <v>0</v>
      </c>
      <c r="AR170" s="16" t="s">
        <v>316</v>
      </c>
      <c r="AT170" s="16" t="s">
        <v>288</v>
      </c>
      <c r="AU170" s="16" t="s">
        <v>77</v>
      </c>
      <c r="AY170" s="16" t="s">
        <v>287</v>
      </c>
      <c r="BE170" s="184">
        <f t="shared" si="44"/>
        <v>0</v>
      </c>
      <c r="BF170" s="184">
        <f t="shared" si="45"/>
        <v>0</v>
      </c>
      <c r="BG170" s="184">
        <f t="shared" si="46"/>
        <v>0</v>
      </c>
      <c r="BH170" s="184">
        <f t="shared" si="47"/>
        <v>0</v>
      </c>
      <c r="BI170" s="184">
        <f t="shared" si="48"/>
        <v>0</v>
      </c>
      <c r="BJ170" s="16" t="s">
        <v>77</v>
      </c>
      <c r="BK170" s="184">
        <f t="shared" si="49"/>
        <v>0</v>
      </c>
      <c r="BL170" s="16" t="s">
        <v>316</v>
      </c>
      <c r="BM170" s="16" t="s">
        <v>617</v>
      </c>
    </row>
    <row r="171" spans="2:65" s="1" customFormat="1" ht="16.5" customHeight="1" x14ac:dyDescent="0.15">
      <c r="B171" s="33"/>
      <c r="C171" s="174" t="s">
        <v>440</v>
      </c>
      <c r="D171" s="174" t="s">
        <v>288</v>
      </c>
      <c r="E171" s="175" t="s">
        <v>1952</v>
      </c>
      <c r="F171" s="176" t="s">
        <v>1953</v>
      </c>
      <c r="G171" s="177" t="s">
        <v>612</v>
      </c>
      <c r="H171" s="178">
        <v>1</v>
      </c>
      <c r="I171" s="179"/>
      <c r="J171" s="178">
        <f t="shared" si="40"/>
        <v>0</v>
      </c>
      <c r="K171" s="176" t="s">
        <v>1</v>
      </c>
      <c r="L171" s="37"/>
      <c r="M171" s="180" t="s">
        <v>1</v>
      </c>
      <c r="N171" s="181" t="s">
        <v>41</v>
      </c>
      <c r="O171" s="59"/>
      <c r="P171" s="182">
        <f t="shared" si="41"/>
        <v>0</v>
      </c>
      <c r="Q171" s="182">
        <v>0</v>
      </c>
      <c r="R171" s="182">
        <f t="shared" si="42"/>
        <v>0</v>
      </c>
      <c r="S171" s="182">
        <v>0</v>
      </c>
      <c r="T171" s="183">
        <f t="shared" si="43"/>
        <v>0</v>
      </c>
      <c r="AR171" s="16" t="s">
        <v>316</v>
      </c>
      <c r="AT171" s="16" t="s">
        <v>288</v>
      </c>
      <c r="AU171" s="16" t="s">
        <v>77</v>
      </c>
      <c r="AY171" s="16" t="s">
        <v>287</v>
      </c>
      <c r="BE171" s="184">
        <f t="shared" si="44"/>
        <v>0</v>
      </c>
      <c r="BF171" s="184">
        <f t="shared" si="45"/>
        <v>0</v>
      </c>
      <c r="BG171" s="184">
        <f t="shared" si="46"/>
        <v>0</v>
      </c>
      <c r="BH171" s="184">
        <f t="shared" si="47"/>
        <v>0</v>
      </c>
      <c r="BI171" s="184">
        <f t="shared" si="48"/>
        <v>0</v>
      </c>
      <c r="BJ171" s="16" t="s">
        <v>77</v>
      </c>
      <c r="BK171" s="184">
        <f t="shared" si="49"/>
        <v>0</v>
      </c>
      <c r="BL171" s="16" t="s">
        <v>316</v>
      </c>
      <c r="BM171" s="16" t="s">
        <v>621</v>
      </c>
    </row>
    <row r="172" spans="2:65" s="1" customFormat="1" ht="16.5" customHeight="1" x14ac:dyDescent="0.15">
      <c r="B172" s="33"/>
      <c r="C172" s="174" t="s">
        <v>627</v>
      </c>
      <c r="D172" s="174" t="s">
        <v>288</v>
      </c>
      <c r="E172" s="175" t="s">
        <v>1954</v>
      </c>
      <c r="F172" s="176" t="s">
        <v>1955</v>
      </c>
      <c r="G172" s="177" t="s">
        <v>612</v>
      </c>
      <c r="H172" s="178">
        <v>1</v>
      </c>
      <c r="I172" s="179"/>
      <c r="J172" s="178">
        <f t="shared" si="40"/>
        <v>0</v>
      </c>
      <c r="K172" s="176" t="s">
        <v>1</v>
      </c>
      <c r="L172" s="37"/>
      <c r="M172" s="180" t="s">
        <v>1</v>
      </c>
      <c r="N172" s="181" t="s">
        <v>41</v>
      </c>
      <c r="O172" s="59"/>
      <c r="P172" s="182">
        <f t="shared" si="41"/>
        <v>0</v>
      </c>
      <c r="Q172" s="182">
        <v>0</v>
      </c>
      <c r="R172" s="182">
        <f t="shared" si="42"/>
        <v>0</v>
      </c>
      <c r="S172" s="182">
        <v>0</v>
      </c>
      <c r="T172" s="183">
        <f t="shared" si="43"/>
        <v>0</v>
      </c>
      <c r="AR172" s="16" t="s">
        <v>316</v>
      </c>
      <c r="AT172" s="16" t="s">
        <v>288</v>
      </c>
      <c r="AU172" s="16" t="s">
        <v>77</v>
      </c>
      <c r="AY172" s="16" t="s">
        <v>287</v>
      </c>
      <c r="BE172" s="184">
        <f t="shared" si="44"/>
        <v>0</v>
      </c>
      <c r="BF172" s="184">
        <f t="shared" si="45"/>
        <v>0</v>
      </c>
      <c r="BG172" s="184">
        <f t="shared" si="46"/>
        <v>0</v>
      </c>
      <c r="BH172" s="184">
        <f t="shared" si="47"/>
        <v>0</v>
      </c>
      <c r="BI172" s="184">
        <f t="shared" si="48"/>
        <v>0</v>
      </c>
      <c r="BJ172" s="16" t="s">
        <v>77</v>
      </c>
      <c r="BK172" s="184">
        <f t="shared" si="49"/>
        <v>0</v>
      </c>
      <c r="BL172" s="16" t="s">
        <v>316</v>
      </c>
      <c r="BM172" s="16" t="s">
        <v>630</v>
      </c>
    </row>
    <row r="173" spans="2:65" s="1" customFormat="1" ht="16.5" customHeight="1" x14ac:dyDescent="0.15">
      <c r="B173" s="33"/>
      <c r="C173" s="174" t="s">
        <v>445</v>
      </c>
      <c r="D173" s="174" t="s">
        <v>288</v>
      </c>
      <c r="E173" s="175" t="s">
        <v>1956</v>
      </c>
      <c r="F173" s="176" t="s">
        <v>1957</v>
      </c>
      <c r="G173" s="177" t="s">
        <v>612</v>
      </c>
      <c r="H173" s="178">
        <v>1</v>
      </c>
      <c r="I173" s="179"/>
      <c r="J173" s="178">
        <f t="shared" si="40"/>
        <v>0</v>
      </c>
      <c r="K173" s="176" t="s">
        <v>1</v>
      </c>
      <c r="L173" s="37"/>
      <c r="M173" s="180" t="s">
        <v>1</v>
      </c>
      <c r="N173" s="181" t="s">
        <v>41</v>
      </c>
      <c r="O173" s="59"/>
      <c r="P173" s="182">
        <f t="shared" si="41"/>
        <v>0</v>
      </c>
      <c r="Q173" s="182">
        <v>0</v>
      </c>
      <c r="R173" s="182">
        <f t="shared" si="42"/>
        <v>0</v>
      </c>
      <c r="S173" s="182">
        <v>0</v>
      </c>
      <c r="T173" s="183">
        <f t="shared" si="43"/>
        <v>0</v>
      </c>
      <c r="AR173" s="16" t="s">
        <v>316</v>
      </c>
      <c r="AT173" s="16" t="s">
        <v>288</v>
      </c>
      <c r="AU173" s="16" t="s">
        <v>77</v>
      </c>
      <c r="AY173" s="16" t="s">
        <v>287</v>
      </c>
      <c r="BE173" s="184">
        <f t="shared" si="44"/>
        <v>0</v>
      </c>
      <c r="BF173" s="184">
        <f t="shared" si="45"/>
        <v>0</v>
      </c>
      <c r="BG173" s="184">
        <f t="shared" si="46"/>
        <v>0</v>
      </c>
      <c r="BH173" s="184">
        <f t="shared" si="47"/>
        <v>0</v>
      </c>
      <c r="BI173" s="184">
        <f t="shared" si="48"/>
        <v>0</v>
      </c>
      <c r="BJ173" s="16" t="s">
        <v>77</v>
      </c>
      <c r="BK173" s="184">
        <f t="shared" si="49"/>
        <v>0</v>
      </c>
      <c r="BL173" s="16" t="s">
        <v>316</v>
      </c>
      <c r="BM173" s="16" t="s">
        <v>633</v>
      </c>
    </row>
    <row r="174" spans="2:65" s="1" customFormat="1" ht="16.5" customHeight="1" x14ac:dyDescent="0.15">
      <c r="B174" s="33"/>
      <c r="C174" s="174" t="s">
        <v>640</v>
      </c>
      <c r="D174" s="174" t="s">
        <v>288</v>
      </c>
      <c r="E174" s="175" t="s">
        <v>1958</v>
      </c>
      <c r="F174" s="176" t="s">
        <v>1959</v>
      </c>
      <c r="G174" s="177" t="s">
        <v>1960</v>
      </c>
      <c r="H174" s="178">
        <v>3</v>
      </c>
      <c r="I174" s="179"/>
      <c r="J174" s="178">
        <f t="shared" si="40"/>
        <v>0</v>
      </c>
      <c r="K174" s="176" t="s">
        <v>1</v>
      </c>
      <c r="L174" s="37"/>
      <c r="M174" s="180" t="s">
        <v>1</v>
      </c>
      <c r="N174" s="181" t="s">
        <v>41</v>
      </c>
      <c r="O174" s="59"/>
      <c r="P174" s="182">
        <f t="shared" si="41"/>
        <v>0</v>
      </c>
      <c r="Q174" s="182">
        <v>0</v>
      </c>
      <c r="R174" s="182">
        <f t="shared" si="42"/>
        <v>0</v>
      </c>
      <c r="S174" s="182">
        <v>0</v>
      </c>
      <c r="T174" s="183">
        <f t="shared" si="43"/>
        <v>0</v>
      </c>
      <c r="AR174" s="16" t="s">
        <v>316</v>
      </c>
      <c r="AT174" s="16" t="s">
        <v>288</v>
      </c>
      <c r="AU174" s="16" t="s">
        <v>77</v>
      </c>
      <c r="AY174" s="16" t="s">
        <v>287</v>
      </c>
      <c r="BE174" s="184">
        <f t="shared" si="44"/>
        <v>0</v>
      </c>
      <c r="BF174" s="184">
        <f t="shared" si="45"/>
        <v>0</v>
      </c>
      <c r="BG174" s="184">
        <f t="shared" si="46"/>
        <v>0</v>
      </c>
      <c r="BH174" s="184">
        <f t="shared" si="47"/>
        <v>0</v>
      </c>
      <c r="BI174" s="184">
        <f t="shared" si="48"/>
        <v>0</v>
      </c>
      <c r="BJ174" s="16" t="s">
        <v>77</v>
      </c>
      <c r="BK174" s="184">
        <f t="shared" si="49"/>
        <v>0</v>
      </c>
      <c r="BL174" s="16" t="s">
        <v>316</v>
      </c>
      <c r="BM174" s="16" t="s">
        <v>643</v>
      </c>
    </row>
    <row r="175" spans="2:65" s="1" customFormat="1" ht="16.5" customHeight="1" x14ac:dyDescent="0.15">
      <c r="B175" s="33"/>
      <c r="C175" s="174" t="s">
        <v>449</v>
      </c>
      <c r="D175" s="174" t="s">
        <v>288</v>
      </c>
      <c r="E175" s="175" t="s">
        <v>1961</v>
      </c>
      <c r="F175" s="176" t="s">
        <v>1962</v>
      </c>
      <c r="G175" s="177" t="s">
        <v>362</v>
      </c>
      <c r="H175" s="178">
        <v>1981</v>
      </c>
      <c r="I175" s="179"/>
      <c r="J175" s="178">
        <f t="shared" si="40"/>
        <v>0</v>
      </c>
      <c r="K175" s="176" t="s">
        <v>1</v>
      </c>
      <c r="L175" s="37"/>
      <c r="M175" s="180" t="s">
        <v>1</v>
      </c>
      <c r="N175" s="181" t="s">
        <v>41</v>
      </c>
      <c r="O175" s="59"/>
      <c r="P175" s="182">
        <f t="shared" si="41"/>
        <v>0</v>
      </c>
      <c r="Q175" s="182">
        <v>0</v>
      </c>
      <c r="R175" s="182">
        <f t="shared" si="42"/>
        <v>0</v>
      </c>
      <c r="S175" s="182">
        <v>0</v>
      </c>
      <c r="T175" s="183">
        <f t="shared" si="43"/>
        <v>0</v>
      </c>
      <c r="AR175" s="16" t="s">
        <v>316</v>
      </c>
      <c r="AT175" s="16" t="s">
        <v>288</v>
      </c>
      <c r="AU175" s="16" t="s">
        <v>77</v>
      </c>
      <c r="AY175" s="16" t="s">
        <v>287</v>
      </c>
      <c r="BE175" s="184">
        <f t="shared" si="44"/>
        <v>0</v>
      </c>
      <c r="BF175" s="184">
        <f t="shared" si="45"/>
        <v>0</v>
      </c>
      <c r="BG175" s="184">
        <f t="shared" si="46"/>
        <v>0</v>
      </c>
      <c r="BH175" s="184">
        <f t="shared" si="47"/>
        <v>0</v>
      </c>
      <c r="BI175" s="184">
        <f t="shared" si="48"/>
        <v>0</v>
      </c>
      <c r="BJ175" s="16" t="s">
        <v>77</v>
      </c>
      <c r="BK175" s="184">
        <f t="shared" si="49"/>
        <v>0</v>
      </c>
      <c r="BL175" s="16" t="s">
        <v>316</v>
      </c>
      <c r="BM175" s="16" t="s">
        <v>649</v>
      </c>
    </row>
    <row r="176" spans="2:65" s="1" customFormat="1" ht="16.5" customHeight="1" x14ac:dyDescent="0.15">
      <c r="B176" s="33"/>
      <c r="C176" s="174" t="s">
        <v>652</v>
      </c>
      <c r="D176" s="174" t="s">
        <v>288</v>
      </c>
      <c r="E176" s="175" t="s">
        <v>1963</v>
      </c>
      <c r="F176" s="176" t="s">
        <v>1964</v>
      </c>
      <c r="G176" s="177" t="s">
        <v>1838</v>
      </c>
      <c r="H176" s="179"/>
      <c r="I176" s="179"/>
      <c r="J176" s="178">
        <f t="shared" si="40"/>
        <v>0</v>
      </c>
      <c r="K176" s="176" t="s">
        <v>1</v>
      </c>
      <c r="L176" s="37"/>
      <c r="M176" s="180" t="s">
        <v>1</v>
      </c>
      <c r="N176" s="181" t="s">
        <v>41</v>
      </c>
      <c r="O176" s="59"/>
      <c r="P176" s="182">
        <f t="shared" si="41"/>
        <v>0</v>
      </c>
      <c r="Q176" s="182">
        <v>0</v>
      </c>
      <c r="R176" s="182">
        <f t="shared" si="42"/>
        <v>0</v>
      </c>
      <c r="S176" s="182">
        <v>0</v>
      </c>
      <c r="T176" s="183">
        <f t="shared" si="43"/>
        <v>0</v>
      </c>
      <c r="AR176" s="16" t="s">
        <v>316</v>
      </c>
      <c r="AT176" s="16" t="s">
        <v>288</v>
      </c>
      <c r="AU176" s="16" t="s">
        <v>77</v>
      </c>
      <c r="AY176" s="16" t="s">
        <v>287</v>
      </c>
      <c r="BE176" s="184">
        <f t="shared" si="44"/>
        <v>0</v>
      </c>
      <c r="BF176" s="184">
        <f t="shared" si="45"/>
        <v>0</v>
      </c>
      <c r="BG176" s="184">
        <f t="shared" si="46"/>
        <v>0</v>
      </c>
      <c r="BH176" s="184">
        <f t="shared" si="47"/>
        <v>0</v>
      </c>
      <c r="BI176" s="184">
        <f t="shared" si="48"/>
        <v>0</v>
      </c>
      <c r="BJ176" s="16" t="s">
        <v>77</v>
      </c>
      <c r="BK176" s="184">
        <f t="shared" si="49"/>
        <v>0</v>
      </c>
      <c r="BL176" s="16" t="s">
        <v>316</v>
      </c>
      <c r="BM176" s="16" t="s">
        <v>655</v>
      </c>
    </row>
    <row r="177" spans="2:65" s="1" customFormat="1" ht="16.5" customHeight="1" x14ac:dyDescent="0.15">
      <c r="B177" s="33"/>
      <c r="C177" s="174" t="s">
        <v>455</v>
      </c>
      <c r="D177" s="174" t="s">
        <v>288</v>
      </c>
      <c r="E177" s="175" t="s">
        <v>1965</v>
      </c>
      <c r="F177" s="176" t="s">
        <v>1966</v>
      </c>
      <c r="G177" s="177" t="s">
        <v>1838</v>
      </c>
      <c r="H177" s="179"/>
      <c r="I177" s="179"/>
      <c r="J177" s="178">
        <f t="shared" si="40"/>
        <v>0</v>
      </c>
      <c r="K177" s="176" t="s">
        <v>1</v>
      </c>
      <c r="L177" s="37"/>
      <c r="M177" s="180" t="s">
        <v>1</v>
      </c>
      <c r="N177" s="181" t="s">
        <v>41</v>
      </c>
      <c r="O177" s="59"/>
      <c r="P177" s="182">
        <f t="shared" si="41"/>
        <v>0</v>
      </c>
      <c r="Q177" s="182">
        <v>0</v>
      </c>
      <c r="R177" s="182">
        <f t="shared" si="42"/>
        <v>0</v>
      </c>
      <c r="S177" s="182">
        <v>0</v>
      </c>
      <c r="T177" s="183">
        <f t="shared" si="43"/>
        <v>0</v>
      </c>
      <c r="AR177" s="16" t="s">
        <v>316</v>
      </c>
      <c r="AT177" s="16" t="s">
        <v>288</v>
      </c>
      <c r="AU177" s="16" t="s">
        <v>77</v>
      </c>
      <c r="AY177" s="16" t="s">
        <v>287</v>
      </c>
      <c r="BE177" s="184">
        <f t="shared" si="44"/>
        <v>0</v>
      </c>
      <c r="BF177" s="184">
        <f t="shared" si="45"/>
        <v>0</v>
      </c>
      <c r="BG177" s="184">
        <f t="shared" si="46"/>
        <v>0</v>
      </c>
      <c r="BH177" s="184">
        <f t="shared" si="47"/>
        <v>0</v>
      </c>
      <c r="BI177" s="184">
        <f t="shared" si="48"/>
        <v>0</v>
      </c>
      <c r="BJ177" s="16" t="s">
        <v>77</v>
      </c>
      <c r="BK177" s="184">
        <f t="shared" si="49"/>
        <v>0</v>
      </c>
      <c r="BL177" s="16" t="s">
        <v>316</v>
      </c>
      <c r="BM177" s="16" t="s">
        <v>658</v>
      </c>
    </row>
    <row r="178" spans="2:65" s="10" customFormat="1" ht="26" customHeight="1" x14ac:dyDescent="0.2">
      <c r="B178" s="160"/>
      <c r="C178" s="161"/>
      <c r="D178" s="162" t="s">
        <v>69</v>
      </c>
      <c r="E178" s="163" t="s">
        <v>1967</v>
      </c>
      <c r="F178" s="163" t="s">
        <v>1968</v>
      </c>
      <c r="G178" s="161"/>
      <c r="H178" s="161"/>
      <c r="I178" s="164"/>
      <c r="J178" s="165">
        <f>BK178</f>
        <v>0</v>
      </c>
      <c r="K178" s="161"/>
      <c r="L178" s="166"/>
      <c r="M178" s="167"/>
      <c r="N178" s="168"/>
      <c r="O178" s="168"/>
      <c r="P178" s="169">
        <f>SUM(P179:P204)</f>
        <v>0</v>
      </c>
      <c r="Q178" s="168"/>
      <c r="R178" s="169">
        <f>SUM(R179:R204)</f>
        <v>0</v>
      </c>
      <c r="S178" s="168"/>
      <c r="T178" s="170">
        <f>SUM(T179:T204)</f>
        <v>0</v>
      </c>
      <c r="AR178" s="171" t="s">
        <v>79</v>
      </c>
      <c r="AT178" s="172" t="s">
        <v>69</v>
      </c>
      <c r="AU178" s="172" t="s">
        <v>70</v>
      </c>
      <c r="AY178" s="171" t="s">
        <v>287</v>
      </c>
      <c r="BK178" s="173">
        <f>SUM(BK179:BK204)</f>
        <v>0</v>
      </c>
    </row>
    <row r="179" spans="2:65" s="1" customFormat="1" ht="16.5" customHeight="1" x14ac:dyDescent="0.15">
      <c r="B179" s="33"/>
      <c r="C179" s="174" t="s">
        <v>660</v>
      </c>
      <c r="D179" s="174" t="s">
        <v>288</v>
      </c>
      <c r="E179" s="175" t="s">
        <v>1969</v>
      </c>
      <c r="F179" s="176" t="s">
        <v>1970</v>
      </c>
      <c r="G179" s="177" t="s">
        <v>490</v>
      </c>
      <c r="H179" s="178">
        <v>8</v>
      </c>
      <c r="I179" s="179"/>
      <c r="J179" s="178">
        <f t="shared" ref="J179:J204" si="50">ROUND(I179*H179,2)</f>
        <v>0</v>
      </c>
      <c r="K179" s="176" t="s">
        <v>1</v>
      </c>
      <c r="L179" s="37"/>
      <c r="M179" s="180" t="s">
        <v>1</v>
      </c>
      <c r="N179" s="181" t="s">
        <v>41</v>
      </c>
      <c r="O179" s="59"/>
      <c r="P179" s="182">
        <f t="shared" ref="P179:P204" si="51">O179*H179</f>
        <v>0</v>
      </c>
      <c r="Q179" s="182">
        <v>0</v>
      </c>
      <c r="R179" s="182">
        <f t="shared" ref="R179:R204" si="52">Q179*H179</f>
        <v>0</v>
      </c>
      <c r="S179" s="182">
        <v>0</v>
      </c>
      <c r="T179" s="183">
        <f t="shared" ref="T179:T204" si="53">S179*H179</f>
        <v>0</v>
      </c>
      <c r="AR179" s="16" t="s">
        <v>316</v>
      </c>
      <c r="AT179" s="16" t="s">
        <v>288</v>
      </c>
      <c r="AU179" s="16" t="s">
        <v>77</v>
      </c>
      <c r="AY179" s="16" t="s">
        <v>287</v>
      </c>
      <c r="BE179" s="184">
        <f t="shared" ref="BE179:BE204" si="54">IF(N179="základní",J179,0)</f>
        <v>0</v>
      </c>
      <c r="BF179" s="184">
        <f t="shared" ref="BF179:BF204" si="55">IF(N179="snížená",J179,0)</f>
        <v>0</v>
      </c>
      <c r="BG179" s="184">
        <f t="shared" ref="BG179:BG204" si="56">IF(N179="zákl. přenesená",J179,0)</f>
        <v>0</v>
      </c>
      <c r="BH179" s="184">
        <f t="shared" ref="BH179:BH204" si="57">IF(N179="sníž. přenesená",J179,0)</f>
        <v>0</v>
      </c>
      <c r="BI179" s="184">
        <f t="shared" ref="BI179:BI204" si="58">IF(N179="nulová",J179,0)</f>
        <v>0</v>
      </c>
      <c r="BJ179" s="16" t="s">
        <v>77</v>
      </c>
      <c r="BK179" s="184">
        <f t="shared" ref="BK179:BK204" si="59">ROUND(I179*H179,2)</f>
        <v>0</v>
      </c>
      <c r="BL179" s="16" t="s">
        <v>316</v>
      </c>
      <c r="BM179" s="16" t="s">
        <v>663</v>
      </c>
    </row>
    <row r="180" spans="2:65" s="1" customFormat="1" ht="16.5" customHeight="1" x14ac:dyDescent="0.15">
      <c r="B180" s="33"/>
      <c r="C180" s="174" t="s">
        <v>473</v>
      </c>
      <c r="D180" s="174" t="s">
        <v>288</v>
      </c>
      <c r="E180" s="175" t="s">
        <v>1971</v>
      </c>
      <c r="F180" s="176" t="s">
        <v>1972</v>
      </c>
      <c r="G180" s="177" t="s">
        <v>490</v>
      </c>
      <c r="H180" s="178">
        <v>6</v>
      </c>
      <c r="I180" s="179"/>
      <c r="J180" s="178">
        <f t="shared" si="50"/>
        <v>0</v>
      </c>
      <c r="K180" s="176" t="s">
        <v>1</v>
      </c>
      <c r="L180" s="37"/>
      <c r="M180" s="180" t="s">
        <v>1</v>
      </c>
      <c r="N180" s="181" t="s">
        <v>41</v>
      </c>
      <c r="O180" s="59"/>
      <c r="P180" s="182">
        <f t="shared" si="51"/>
        <v>0</v>
      </c>
      <c r="Q180" s="182">
        <v>0</v>
      </c>
      <c r="R180" s="182">
        <f t="shared" si="52"/>
        <v>0</v>
      </c>
      <c r="S180" s="182">
        <v>0</v>
      </c>
      <c r="T180" s="183">
        <f t="shared" si="53"/>
        <v>0</v>
      </c>
      <c r="AR180" s="16" t="s">
        <v>316</v>
      </c>
      <c r="AT180" s="16" t="s">
        <v>288</v>
      </c>
      <c r="AU180" s="16" t="s">
        <v>77</v>
      </c>
      <c r="AY180" s="16" t="s">
        <v>287</v>
      </c>
      <c r="BE180" s="184">
        <f t="shared" si="54"/>
        <v>0</v>
      </c>
      <c r="BF180" s="184">
        <f t="shared" si="55"/>
        <v>0</v>
      </c>
      <c r="BG180" s="184">
        <f t="shared" si="56"/>
        <v>0</v>
      </c>
      <c r="BH180" s="184">
        <f t="shared" si="57"/>
        <v>0</v>
      </c>
      <c r="BI180" s="184">
        <f t="shared" si="58"/>
        <v>0</v>
      </c>
      <c r="BJ180" s="16" t="s">
        <v>77</v>
      </c>
      <c r="BK180" s="184">
        <f t="shared" si="59"/>
        <v>0</v>
      </c>
      <c r="BL180" s="16" t="s">
        <v>316</v>
      </c>
      <c r="BM180" s="16" t="s">
        <v>666</v>
      </c>
    </row>
    <row r="181" spans="2:65" s="1" customFormat="1" ht="16.5" customHeight="1" x14ac:dyDescent="0.15">
      <c r="B181" s="33"/>
      <c r="C181" s="174" t="s">
        <v>668</v>
      </c>
      <c r="D181" s="174" t="s">
        <v>288</v>
      </c>
      <c r="E181" s="175" t="s">
        <v>1973</v>
      </c>
      <c r="F181" s="176" t="s">
        <v>1974</v>
      </c>
      <c r="G181" s="177" t="s">
        <v>490</v>
      </c>
      <c r="H181" s="178">
        <v>14</v>
      </c>
      <c r="I181" s="179"/>
      <c r="J181" s="178">
        <f t="shared" si="50"/>
        <v>0</v>
      </c>
      <c r="K181" s="176" t="s">
        <v>1</v>
      </c>
      <c r="L181" s="37"/>
      <c r="M181" s="180" t="s">
        <v>1</v>
      </c>
      <c r="N181" s="181" t="s">
        <v>41</v>
      </c>
      <c r="O181" s="59"/>
      <c r="P181" s="182">
        <f t="shared" si="51"/>
        <v>0</v>
      </c>
      <c r="Q181" s="182">
        <v>0</v>
      </c>
      <c r="R181" s="182">
        <f t="shared" si="52"/>
        <v>0</v>
      </c>
      <c r="S181" s="182">
        <v>0</v>
      </c>
      <c r="T181" s="183">
        <f t="shared" si="53"/>
        <v>0</v>
      </c>
      <c r="AR181" s="16" t="s">
        <v>316</v>
      </c>
      <c r="AT181" s="16" t="s">
        <v>288</v>
      </c>
      <c r="AU181" s="16" t="s">
        <v>77</v>
      </c>
      <c r="AY181" s="16" t="s">
        <v>287</v>
      </c>
      <c r="BE181" s="184">
        <f t="shared" si="54"/>
        <v>0</v>
      </c>
      <c r="BF181" s="184">
        <f t="shared" si="55"/>
        <v>0</v>
      </c>
      <c r="BG181" s="184">
        <f t="shared" si="56"/>
        <v>0</v>
      </c>
      <c r="BH181" s="184">
        <f t="shared" si="57"/>
        <v>0</v>
      </c>
      <c r="BI181" s="184">
        <f t="shared" si="58"/>
        <v>0</v>
      </c>
      <c r="BJ181" s="16" t="s">
        <v>77</v>
      </c>
      <c r="BK181" s="184">
        <f t="shared" si="59"/>
        <v>0</v>
      </c>
      <c r="BL181" s="16" t="s">
        <v>316</v>
      </c>
      <c r="BM181" s="16" t="s">
        <v>671</v>
      </c>
    </row>
    <row r="182" spans="2:65" s="1" customFormat="1" ht="16.5" customHeight="1" x14ac:dyDescent="0.15">
      <c r="B182" s="33"/>
      <c r="C182" s="174" t="s">
        <v>478</v>
      </c>
      <c r="D182" s="174" t="s">
        <v>288</v>
      </c>
      <c r="E182" s="175" t="s">
        <v>1975</v>
      </c>
      <c r="F182" s="176" t="s">
        <v>1976</v>
      </c>
      <c r="G182" s="177" t="s">
        <v>490</v>
      </c>
      <c r="H182" s="178">
        <v>2</v>
      </c>
      <c r="I182" s="179"/>
      <c r="J182" s="178">
        <f t="shared" si="50"/>
        <v>0</v>
      </c>
      <c r="K182" s="176" t="s">
        <v>1</v>
      </c>
      <c r="L182" s="37"/>
      <c r="M182" s="180" t="s">
        <v>1</v>
      </c>
      <c r="N182" s="181" t="s">
        <v>41</v>
      </c>
      <c r="O182" s="59"/>
      <c r="P182" s="182">
        <f t="shared" si="51"/>
        <v>0</v>
      </c>
      <c r="Q182" s="182">
        <v>0</v>
      </c>
      <c r="R182" s="182">
        <f t="shared" si="52"/>
        <v>0</v>
      </c>
      <c r="S182" s="182">
        <v>0</v>
      </c>
      <c r="T182" s="183">
        <f t="shared" si="53"/>
        <v>0</v>
      </c>
      <c r="AR182" s="16" t="s">
        <v>316</v>
      </c>
      <c r="AT182" s="16" t="s">
        <v>288</v>
      </c>
      <c r="AU182" s="16" t="s">
        <v>77</v>
      </c>
      <c r="AY182" s="16" t="s">
        <v>287</v>
      </c>
      <c r="BE182" s="184">
        <f t="shared" si="54"/>
        <v>0</v>
      </c>
      <c r="BF182" s="184">
        <f t="shared" si="55"/>
        <v>0</v>
      </c>
      <c r="BG182" s="184">
        <f t="shared" si="56"/>
        <v>0</v>
      </c>
      <c r="BH182" s="184">
        <f t="shared" si="57"/>
        <v>0</v>
      </c>
      <c r="BI182" s="184">
        <f t="shared" si="58"/>
        <v>0</v>
      </c>
      <c r="BJ182" s="16" t="s">
        <v>77</v>
      </c>
      <c r="BK182" s="184">
        <f t="shared" si="59"/>
        <v>0</v>
      </c>
      <c r="BL182" s="16" t="s">
        <v>316</v>
      </c>
      <c r="BM182" s="16" t="s">
        <v>674</v>
      </c>
    </row>
    <row r="183" spans="2:65" s="1" customFormat="1" ht="16.5" customHeight="1" x14ac:dyDescent="0.15">
      <c r="B183" s="33"/>
      <c r="C183" s="174" t="s">
        <v>677</v>
      </c>
      <c r="D183" s="174" t="s">
        <v>288</v>
      </c>
      <c r="E183" s="175" t="s">
        <v>1977</v>
      </c>
      <c r="F183" s="176" t="s">
        <v>1978</v>
      </c>
      <c r="G183" s="177" t="s">
        <v>490</v>
      </c>
      <c r="H183" s="178">
        <v>22</v>
      </c>
      <c r="I183" s="179"/>
      <c r="J183" s="178">
        <f t="shared" si="50"/>
        <v>0</v>
      </c>
      <c r="K183" s="176" t="s">
        <v>1</v>
      </c>
      <c r="L183" s="37"/>
      <c r="M183" s="180" t="s">
        <v>1</v>
      </c>
      <c r="N183" s="181" t="s">
        <v>41</v>
      </c>
      <c r="O183" s="59"/>
      <c r="P183" s="182">
        <f t="shared" si="51"/>
        <v>0</v>
      </c>
      <c r="Q183" s="182">
        <v>0</v>
      </c>
      <c r="R183" s="182">
        <f t="shared" si="52"/>
        <v>0</v>
      </c>
      <c r="S183" s="182">
        <v>0</v>
      </c>
      <c r="T183" s="183">
        <f t="shared" si="53"/>
        <v>0</v>
      </c>
      <c r="AR183" s="16" t="s">
        <v>316</v>
      </c>
      <c r="AT183" s="16" t="s">
        <v>288</v>
      </c>
      <c r="AU183" s="16" t="s">
        <v>77</v>
      </c>
      <c r="AY183" s="16" t="s">
        <v>287</v>
      </c>
      <c r="BE183" s="184">
        <f t="shared" si="54"/>
        <v>0</v>
      </c>
      <c r="BF183" s="184">
        <f t="shared" si="55"/>
        <v>0</v>
      </c>
      <c r="BG183" s="184">
        <f t="shared" si="56"/>
        <v>0</v>
      </c>
      <c r="BH183" s="184">
        <f t="shared" si="57"/>
        <v>0</v>
      </c>
      <c r="BI183" s="184">
        <f t="shared" si="58"/>
        <v>0</v>
      </c>
      <c r="BJ183" s="16" t="s">
        <v>77</v>
      </c>
      <c r="BK183" s="184">
        <f t="shared" si="59"/>
        <v>0</v>
      </c>
      <c r="BL183" s="16" t="s">
        <v>316</v>
      </c>
      <c r="BM183" s="16" t="s">
        <v>680</v>
      </c>
    </row>
    <row r="184" spans="2:65" s="1" customFormat="1" ht="16.5" customHeight="1" x14ac:dyDescent="0.15">
      <c r="B184" s="33"/>
      <c r="C184" s="174" t="s">
        <v>484</v>
      </c>
      <c r="D184" s="174" t="s">
        <v>288</v>
      </c>
      <c r="E184" s="175" t="s">
        <v>1979</v>
      </c>
      <c r="F184" s="176" t="s">
        <v>1980</v>
      </c>
      <c r="G184" s="177" t="s">
        <v>490</v>
      </c>
      <c r="H184" s="178">
        <v>18</v>
      </c>
      <c r="I184" s="179"/>
      <c r="J184" s="178">
        <f t="shared" si="50"/>
        <v>0</v>
      </c>
      <c r="K184" s="176" t="s">
        <v>1</v>
      </c>
      <c r="L184" s="37"/>
      <c r="M184" s="180" t="s">
        <v>1</v>
      </c>
      <c r="N184" s="181" t="s">
        <v>41</v>
      </c>
      <c r="O184" s="59"/>
      <c r="P184" s="182">
        <f t="shared" si="51"/>
        <v>0</v>
      </c>
      <c r="Q184" s="182">
        <v>0</v>
      </c>
      <c r="R184" s="182">
        <f t="shared" si="52"/>
        <v>0</v>
      </c>
      <c r="S184" s="182">
        <v>0</v>
      </c>
      <c r="T184" s="183">
        <f t="shared" si="53"/>
        <v>0</v>
      </c>
      <c r="AR184" s="16" t="s">
        <v>316</v>
      </c>
      <c r="AT184" s="16" t="s">
        <v>288</v>
      </c>
      <c r="AU184" s="16" t="s">
        <v>77</v>
      </c>
      <c r="AY184" s="16" t="s">
        <v>287</v>
      </c>
      <c r="BE184" s="184">
        <f t="shared" si="54"/>
        <v>0</v>
      </c>
      <c r="BF184" s="184">
        <f t="shared" si="55"/>
        <v>0</v>
      </c>
      <c r="BG184" s="184">
        <f t="shared" si="56"/>
        <v>0</v>
      </c>
      <c r="BH184" s="184">
        <f t="shared" si="57"/>
        <v>0</v>
      </c>
      <c r="BI184" s="184">
        <f t="shared" si="58"/>
        <v>0</v>
      </c>
      <c r="BJ184" s="16" t="s">
        <v>77</v>
      </c>
      <c r="BK184" s="184">
        <f t="shared" si="59"/>
        <v>0</v>
      </c>
      <c r="BL184" s="16" t="s">
        <v>316</v>
      </c>
      <c r="BM184" s="16" t="s">
        <v>685</v>
      </c>
    </row>
    <row r="185" spans="2:65" s="1" customFormat="1" ht="16.5" customHeight="1" x14ac:dyDescent="0.15">
      <c r="B185" s="33"/>
      <c r="C185" s="174" t="s">
        <v>686</v>
      </c>
      <c r="D185" s="174" t="s">
        <v>288</v>
      </c>
      <c r="E185" s="175" t="s">
        <v>1981</v>
      </c>
      <c r="F185" s="176" t="s">
        <v>1982</v>
      </c>
      <c r="G185" s="177" t="s">
        <v>490</v>
      </c>
      <c r="H185" s="178">
        <v>8</v>
      </c>
      <c r="I185" s="179"/>
      <c r="J185" s="178">
        <f t="shared" si="50"/>
        <v>0</v>
      </c>
      <c r="K185" s="176" t="s">
        <v>1</v>
      </c>
      <c r="L185" s="37"/>
      <c r="M185" s="180" t="s">
        <v>1</v>
      </c>
      <c r="N185" s="181" t="s">
        <v>41</v>
      </c>
      <c r="O185" s="59"/>
      <c r="P185" s="182">
        <f t="shared" si="51"/>
        <v>0</v>
      </c>
      <c r="Q185" s="182">
        <v>0</v>
      </c>
      <c r="R185" s="182">
        <f t="shared" si="52"/>
        <v>0</v>
      </c>
      <c r="S185" s="182">
        <v>0</v>
      </c>
      <c r="T185" s="183">
        <f t="shared" si="53"/>
        <v>0</v>
      </c>
      <c r="AR185" s="16" t="s">
        <v>316</v>
      </c>
      <c r="AT185" s="16" t="s">
        <v>288</v>
      </c>
      <c r="AU185" s="16" t="s">
        <v>77</v>
      </c>
      <c r="AY185" s="16" t="s">
        <v>287</v>
      </c>
      <c r="BE185" s="184">
        <f t="shared" si="54"/>
        <v>0</v>
      </c>
      <c r="BF185" s="184">
        <f t="shared" si="55"/>
        <v>0</v>
      </c>
      <c r="BG185" s="184">
        <f t="shared" si="56"/>
        <v>0</v>
      </c>
      <c r="BH185" s="184">
        <f t="shared" si="57"/>
        <v>0</v>
      </c>
      <c r="BI185" s="184">
        <f t="shared" si="58"/>
        <v>0</v>
      </c>
      <c r="BJ185" s="16" t="s">
        <v>77</v>
      </c>
      <c r="BK185" s="184">
        <f t="shared" si="59"/>
        <v>0</v>
      </c>
      <c r="BL185" s="16" t="s">
        <v>316</v>
      </c>
      <c r="BM185" s="16" t="s">
        <v>689</v>
      </c>
    </row>
    <row r="186" spans="2:65" s="1" customFormat="1" ht="16.5" customHeight="1" x14ac:dyDescent="0.15">
      <c r="B186" s="33"/>
      <c r="C186" s="174" t="s">
        <v>491</v>
      </c>
      <c r="D186" s="174" t="s">
        <v>288</v>
      </c>
      <c r="E186" s="175" t="s">
        <v>1983</v>
      </c>
      <c r="F186" s="176" t="s">
        <v>1984</v>
      </c>
      <c r="G186" s="177" t="s">
        <v>490</v>
      </c>
      <c r="H186" s="178">
        <v>6</v>
      </c>
      <c r="I186" s="179"/>
      <c r="J186" s="178">
        <f t="shared" si="50"/>
        <v>0</v>
      </c>
      <c r="K186" s="176" t="s">
        <v>1</v>
      </c>
      <c r="L186" s="37"/>
      <c r="M186" s="180" t="s">
        <v>1</v>
      </c>
      <c r="N186" s="181" t="s">
        <v>41</v>
      </c>
      <c r="O186" s="59"/>
      <c r="P186" s="182">
        <f t="shared" si="51"/>
        <v>0</v>
      </c>
      <c r="Q186" s="182">
        <v>0</v>
      </c>
      <c r="R186" s="182">
        <f t="shared" si="52"/>
        <v>0</v>
      </c>
      <c r="S186" s="182">
        <v>0</v>
      </c>
      <c r="T186" s="183">
        <f t="shared" si="53"/>
        <v>0</v>
      </c>
      <c r="AR186" s="16" t="s">
        <v>316</v>
      </c>
      <c r="AT186" s="16" t="s">
        <v>288</v>
      </c>
      <c r="AU186" s="16" t="s">
        <v>77</v>
      </c>
      <c r="AY186" s="16" t="s">
        <v>287</v>
      </c>
      <c r="BE186" s="184">
        <f t="shared" si="54"/>
        <v>0</v>
      </c>
      <c r="BF186" s="184">
        <f t="shared" si="55"/>
        <v>0</v>
      </c>
      <c r="BG186" s="184">
        <f t="shared" si="56"/>
        <v>0</v>
      </c>
      <c r="BH186" s="184">
        <f t="shared" si="57"/>
        <v>0</v>
      </c>
      <c r="BI186" s="184">
        <f t="shared" si="58"/>
        <v>0</v>
      </c>
      <c r="BJ186" s="16" t="s">
        <v>77</v>
      </c>
      <c r="BK186" s="184">
        <f t="shared" si="59"/>
        <v>0</v>
      </c>
      <c r="BL186" s="16" t="s">
        <v>316</v>
      </c>
      <c r="BM186" s="16" t="s">
        <v>692</v>
      </c>
    </row>
    <row r="187" spans="2:65" s="1" customFormat="1" ht="16.5" customHeight="1" x14ac:dyDescent="0.15">
      <c r="B187" s="33"/>
      <c r="C187" s="174" t="s">
        <v>695</v>
      </c>
      <c r="D187" s="174" t="s">
        <v>288</v>
      </c>
      <c r="E187" s="175" t="s">
        <v>1985</v>
      </c>
      <c r="F187" s="176" t="s">
        <v>1986</v>
      </c>
      <c r="G187" s="177" t="s">
        <v>490</v>
      </c>
      <c r="H187" s="178">
        <v>14</v>
      </c>
      <c r="I187" s="179"/>
      <c r="J187" s="178">
        <f t="shared" si="50"/>
        <v>0</v>
      </c>
      <c r="K187" s="176" t="s">
        <v>1</v>
      </c>
      <c r="L187" s="37"/>
      <c r="M187" s="180" t="s">
        <v>1</v>
      </c>
      <c r="N187" s="181" t="s">
        <v>41</v>
      </c>
      <c r="O187" s="59"/>
      <c r="P187" s="182">
        <f t="shared" si="51"/>
        <v>0</v>
      </c>
      <c r="Q187" s="182">
        <v>0</v>
      </c>
      <c r="R187" s="182">
        <f t="shared" si="52"/>
        <v>0</v>
      </c>
      <c r="S187" s="182">
        <v>0</v>
      </c>
      <c r="T187" s="183">
        <f t="shared" si="53"/>
        <v>0</v>
      </c>
      <c r="AR187" s="16" t="s">
        <v>316</v>
      </c>
      <c r="AT187" s="16" t="s">
        <v>288</v>
      </c>
      <c r="AU187" s="16" t="s">
        <v>77</v>
      </c>
      <c r="AY187" s="16" t="s">
        <v>287</v>
      </c>
      <c r="BE187" s="184">
        <f t="shared" si="54"/>
        <v>0</v>
      </c>
      <c r="BF187" s="184">
        <f t="shared" si="55"/>
        <v>0</v>
      </c>
      <c r="BG187" s="184">
        <f t="shared" si="56"/>
        <v>0</v>
      </c>
      <c r="BH187" s="184">
        <f t="shared" si="57"/>
        <v>0</v>
      </c>
      <c r="BI187" s="184">
        <f t="shared" si="58"/>
        <v>0</v>
      </c>
      <c r="BJ187" s="16" t="s">
        <v>77</v>
      </c>
      <c r="BK187" s="184">
        <f t="shared" si="59"/>
        <v>0</v>
      </c>
      <c r="BL187" s="16" t="s">
        <v>316</v>
      </c>
      <c r="BM187" s="16" t="s">
        <v>698</v>
      </c>
    </row>
    <row r="188" spans="2:65" s="1" customFormat="1" ht="16.5" customHeight="1" x14ac:dyDescent="0.15">
      <c r="B188" s="33"/>
      <c r="C188" s="174" t="s">
        <v>496</v>
      </c>
      <c r="D188" s="174" t="s">
        <v>288</v>
      </c>
      <c r="E188" s="175" t="s">
        <v>1987</v>
      </c>
      <c r="F188" s="176" t="s">
        <v>1988</v>
      </c>
      <c r="G188" s="177" t="s">
        <v>490</v>
      </c>
      <c r="H188" s="178">
        <v>2</v>
      </c>
      <c r="I188" s="179"/>
      <c r="J188" s="178">
        <f t="shared" si="50"/>
        <v>0</v>
      </c>
      <c r="K188" s="176" t="s">
        <v>1</v>
      </c>
      <c r="L188" s="37"/>
      <c r="M188" s="180" t="s">
        <v>1</v>
      </c>
      <c r="N188" s="181" t="s">
        <v>41</v>
      </c>
      <c r="O188" s="59"/>
      <c r="P188" s="182">
        <f t="shared" si="51"/>
        <v>0</v>
      </c>
      <c r="Q188" s="182">
        <v>0</v>
      </c>
      <c r="R188" s="182">
        <f t="shared" si="52"/>
        <v>0</v>
      </c>
      <c r="S188" s="182">
        <v>0</v>
      </c>
      <c r="T188" s="183">
        <f t="shared" si="53"/>
        <v>0</v>
      </c>
      <c r="AR188" s="16" t="s">
        <v>316</v>
      </c>
      <c r="AT188" s="16" t="s">
        <v>288</v>
      </c>
      <c r="AU188" s="16" t="s">
        <v>77</v>
      </c>
      <c r="AY188" s="16" t="s">
        <v>287</v>
      </c>
      <c r="BE188" s="184">
        <f t="shared" si="54"/>
        <v>0</v>
      </c>
      <c r="BF188" s="184">
        <f t="shared" si="55"/>
        <v>0</v>
      </c>
      <c r="BG188" s="184">
        <f t="shared" si="56"/>
        <v>0</v>
      </c>
      <c r="BH188" s="184">
        <f t="shared" si="57"/>
        <v>0</v>
      </c>
      <c r="BI188" s="184">
        <f t="shared" si="58"/>
        <v>0</v>
      </c>
      <c r="BJ188" s="16" t="s">
        <v>77</v>
      </c>
      <c r="BK188" s="184">
        <f t="shared" si="59"/>
        <v>0</v>
      </c>
      <c r="BL188" s="16" t="s">
        <v>316</v>
      </c>
      <c r="BM188" s="16" t="s">
        <v>702</v>
      </c>
    </row>
    <row r="189" spans="2:65" s="1" customFormat="1" ht="16.5" customHeight="1" x14ac:dyDescent="0.15">
      <c r="B189" s="33"/>
      <c r="C189" s="174" t="s">
        <v>703</v>
      </c>
      <c r="D189" s="174" t="s">
        <v>288</v>
      </c>
      <c r="E189" s="175" t="s">
        <v>1989</v>
      </c>
      <c r="F189" s="176" t="s">
        <v>1990</v>
      </c>
      <c r="G189" s="177" t="s">
        <v>490</v>
      </c>
      <c r="H189" s="178">
        <v>22</v>
      </c>
      <c r="I189" s="179"/>
      <c r="J189" s="178">
        <f t="shared" si="50"/>
        <v>0</v>
      </c>
      <c r="K189" s="176" t="s">
        <v>1</v>
      </c>
      <c r="L189" s="37"/>
      <c r="M189" s="180" t="s">
        <v>1</v>
      </c>
      <c r="N189" s="181" t="s">
        <v>41</v>
      </c>
      <c r="O189" s="59"/>
      <c r="P189" s="182">
        <f t="shared" si="51"/>
        <v>0</v>
      </c>
      <c r="Q189" s="182">
        <v>0</v>
      </c>
      <c r="R189" s="182">
        <f t="shared" si="52"/>
        <v>0</v>
      </c>
      <c r="S189" s="182">
        <v>0</v>
      </c>
      <c r="T189" s="183">
        <f t="shared" si="53"/>
        <v>0</v>
      </c>
      <c r="AR189" s="16" t="s">
        <v>316</v>
      </c>
      <c r="AT189" s="16" t="s">
        <v>288</v>
      </c>
      <c r="AU189" s="16" t="s">
        <v>77</v>
      </c>
      <c r="AY189" s="16" t="s">
        <v>287</v>
      </c>
      <c r="BE189" s="184">
        <f t="shared" si="54"/>
        <v>0</v>
      </c>
      <c r="BF189" s="184">
        <f t="shared" si="55"/>
        <v>0</v>
      </c>
      <c r="BG189" s="184">
        <f t="shared" si="56"/>
        <v>0</v>
      </c>
      <c r="BH189" s="184">
        <f t="shared" si="57"/>
        <v>0</v>
      </c>
      <c r="BI189" s="184">
        <f t="shared" si="58"/>
        <v>0</v>
      </c>
      <c r="BJ189" s="16" t="s">
        <v>77</v>
      </c>
      <c r="BK189" s="184">
        <f t="shared" si="59"/>
        <v>0</v>
      </c>
      <c r="BL189" s="16" t="s">
        <v>316</v>
      </c>
      <c r="BM189" s="16" t="s">
        <v>706</v>
      </c>
    </row>
    <row r="190" spans="2:65" s="1" customFormat="1" ht="16.5" customHeight="1" x14ac:dyDescent="0.15">
      <c r="B190" s="33"/>
      <c r="C190" s="174" t="s">
        <v>500</v>
      </c>
      <c r="D190" s="174" t="s">
        <v>288</v>
      </c>
      <c r="E190" s="175" t="s">
        <v>1991</v>
      </c>
      <c r="F190" s="176" t="s">
        <v>1992</v>
      </c>
      <c r="G190" s="177" t="s">
        <v>490</v>
      </c>
      <c r="H190" s="178">
        <v>18</v>
      </c>
      <c r="I190" s="179"/>
      <c r="J190" s="178">
        <f t="shared" si="50"/>
        <v>0</v>
      </c>
      <c r="K190" s="176" t="s">
        <v>1</v>
      </c>
      <c r="L190" s="37"/>
      <c r="M190" s="180" t="s">
        <v>1</v>
      </c>
      <c r="N190" s="181" t="s">
        <v>41</v>
      </c>
      <c r="O190" s="59"/>
      <c r="P190" s="182">
        <f t="shared" si="51"/>
        <v>0</v>
      </c>
      <c r="Q190" s="182">
        <v>0</v>
      </c>
      <c r="R190" s="182">
        <f t="shared" si="52"/>
        <v>0</v>
      </c>
      <c r="S190" s="182">
        <v>0</v>
      </c>
      <c r="T190" s="183">
        <f t="shared" si="53"/>
        <v>0</v>
      </c>
      <c r="AR190" s="16" t="s">
        <v>316</v>
      </c>
      <c r="AT190" s="16" t="s">
        <v>288</v>
      </c>
      <c r="AU190" s="16" t="s">
        <v>77</v>
      </c>
      <c r="AY190" s="16" t="s">
        <v>287</v>
      </c>
      <c r="BE190" s="184">
        <f t="shared" si="54"/>
        <v>0</v>
      </c>
      <c r="BF190" s="184">
        <f t="shared" si="55"/>
        <v>0</v>
      </c>
      <c r="BG190" s="184">
        <f t="shared" si="56"/>
        <v>0</v>
      </c>
      <c r="BH190" s="184">
        <f t="shared" si="57"/>
        <v>0</v>
      </c>
      <c r="BI190" s="184">
        <f t="shared" si="58"/>
        <v>0</v>
      </c>
      <c r="BJ190" s="16" t="s">
        <v>77</v>
      </c>
      <c r="BK190" s="184">
        <f t="shared" si="59"/>
        <v>0</v>
      </c>
      <c r="BL190" s="16" t="s">
        <v>316</v>
      </c>
      <c r="BM190" s="16" t="s">
        <v>709</v>
      </c>
    </row>
    <row r="191" spans="2:65" s="1" customFormat="1" ht="16.5" customHeight="1" x14ac:dyDescent="0.15">
      <c r="B191" s="33"/>
      <c r="C191" s="174" t="s">
        <v>710</v>
      </c>
      <c r="D191" s="174" t="s">
        <v>288</v>
      </c>
      <c r="E191" s="175" t="s">
        <v>1993</v>
      </c>
      <c r="F191" s="176" t="s">
        <v>1994</v>
      </c>
      <c r="G191" s="177" t="s">
        <v>490</v>
      </c>
      <c r="H191" s="178">
        <v>5</v>
      </c>
      <c r="I191" s="179"/>
      <c r="J191" s="178">
        <f t="shared" si="50"/>
        <v>0</v>
      </c>
      <c r="K191" s="176" t="s">
        <v>1</v>
      </c>
      <c r="L191" s="37"/>
      <c r="M191" s="180" t="s">
        <v>1</v>
      </c>
      <c r="N191" s="181" t="s">
        <v>41</v>
      </c>
      <c r="O191" s="59"/>
      <c r="P191" s="182">
        <f t="shared" si="51"/>
        <v>0</v>
      </c>
      <c r="Q191" s="182">
        <v>0</v>
      </c>
      <c r="R191" s="182">
        <f t="shared" si="52"/>
        <v>0</v>
      </c>
      <c r="S191" s="182">
        <v>0</v>
      </c>
      <c r="T191" s="183">
        <f t="shared" si="53"/>
        <v>0</v>
      </c>
      <c r="AR191" s="16" t="s">
        <v>316</v>
      </c>
      <c r="AT191" s="16" t="s">
        <v>288</v>
      </c>
      <c r="AU191" s="16" t="s">
        <v>77</v>
      </c>
      <c r="AY191" s="16" t="s">
        <v>287</v>
      </c>
      <c r="BE191" s="184">
        <f t="shared" si="54"/>
        <v>0</v>
      </c>
      <c r="BF191" s="184">
        <f t="shared" si="55"/>
        <v>0</v>
      </c>
      <c r="BG191" s="184">
        <f t="shared" si="56"/>
        <v>0</v>
      </c>
      <c r="BH191" s="184">
        <f t="shared" si="57"/>
        <v>0</v>
      </c>
      <c r="BI191" s="184">
        <f t="shared" si="58"/>
        <v>0</v>
      </c>
      <c r="BJ191" s="16" t="s">
        <v>77</v>
      </c>
      <c r="BK191" s="184">
        <f t="shared" si="59"/>
        <v>0</v>
      </c>
      <c r="BL191" s="16" t="s">
        <v>316</v>
      </c>
      <c r="BM191" s="16" t="s">
        <v>713</v>
      </c>
    </row>
    <row r="192" spans="2:65" s="1" customFormat="1" ht="16.5" customHeight="1" x14ac:dyDescent="0.15">
      <c r="B192" s="33"/>
      <c r="C192" s="174" t="s">
        <v>503</v>
      </c>
      <c r="D192" s="174" t="s">
        <v>288</v>
      </c>
      <c r="E192" s="175" t="s">
        <v>1995</v>
      </c>
      <c r="F192" s="176" t="s">
        <v>1996</v>
      </c>
      <c r="G192" s="177" t="s">
        <v>490</v>
      </c>
      <c r="H192" s="178">
        <v>1</v>
      </c>
      <c r="I192" s="179"/>
      <c r="J192" s="178">
        <f t="shared" si="50"/>
        <v>0</v>
      </c>
      <c r="K192" s="176" t="s">
        <v>1</v>
      </c>
      <c r="L192" s="37"/>
      <c r="M192" s="180" t="s">
        <v>1</v>
      </c>
      <c r="N192" s="181" t="s">
        <v>41</v>
      </c>
      <c r="O192" s="59"/>
      <c r="P192" s="182">
        <f t="shared" si="51"/>
        <v>0</v>
      </c>
      <c r="Q192" s="182">
        <v>0</v>
      </c>
      <c r="R192" s="182">
        <f t="shared" si="52"/>
        <v>0</v>
      </c>
      <c r="S192" s="182">
        <v>0</v>
      </c>
      <c r="T192" s="183">
        <f t="shared" si="53"/>
        <v>0</v>
      </c>
      <c r="AR192" s="16" t="s">
        <v>316</v>
      </c>
      <c r="AT192" s="16" t="s">
        <v>288</v>
      </c>
      <c r="AU192" s="16" t="s">
        <v>77</v>
      </c>
      <c r="AY192" s="16" t="s">
        <v>287</v>
      </c>
      <c r="BE192" s="184">
        <f t="shared" si="54"/>
        <v>0</v>
      </c>
      <c r="BF192" s="184">
        <f t="shared" si="55"/>
        <v>0</v>
      </c>
      <c r="BG192" s="184">
        <f t="shared" si="56"/>
        <v>0</v>
      </c>
      <c r="BH192" s="184">
        <f t="shared" si="57"/>
        <v>0</v>
      </c>
      <c r="BI192" s="184">
        <f t="shared" si="58"/>
        <v>0</v>
      </c>
      <c r="BJ192" s="16" t="s">
        <v>77</v>
      </c>
      <c r="BK192" s="184">
        <f t="shared" si="59"/>
        <v>0</v>
      </c>
      <c r="BL192" s="16" t="s">
        <v>316</v>
      </c>
      <c r="BM192" s="16" t="s">
        <v>716</v>
      </c>
    </row>
    <row r="193" spans="2:65" s="1" customFormat="1" ht="16.5" customHeight="1" x14ac:dyDescent="0.15">
      <c r="B193" s="33"/>
      <c r="C193" s="174" t="s">
        <v>718</v>
      </c>
      <c r="D193" s="174" t="s">
        <v>288</v>
      </c>
      <c r="E193" s="175" t="s">
        <v>1997</v>
      </c>
      <c r="F193" s="176" t="s">
        <v>1998</v>
      </c>
      <c r="G193" s="177" t="s">
        <v>490</v>
      </c>
      <c r="H193" s="178">
        <v>1</v>
      </c>
      <c r="I193" s="179"/>
      <c r="J193" s="178">
        <f t="shared" si="50"/>
        <v>0</v>
      </c>
      <c r="K193" s="176" t="s">
        <v>1</v>
      </c>
      <c r="L193" s="37"/>
      <c r="M193" s="180" t="s">
        <v>1</v>
      </c>
      <c r="N193" s="181" t="s">
        <v>41</v>
      </c>
      <c r="O193" s="59"/>
      <c r="P193" s="182">
        <f t="shared" si="51"/>
        <v>0</v>
      </c>
      <c r="Q193" s="182">
        <v>0</v>
      </c>
      <c r="R193" s="182">
        <f t="shared" si="52"/>
        <v>0</v>
      </c>
      <c r="S193" s="182">
        <v>0</v>
      </c>
      <c r="T193" s="183">
        <f t="shared" si="53"/>
        <v>0</v>
      </c>
      <c r="AR193" s="16" t="s">
        <v>316</v>
      </c>
      <c r="AT193" s="16" t="s">
        <v>288</v>
      </c>
      <c r="AU193" s="16" t="s">
        <v>77</v>
      </c>
      <c r="AY193" s="16" t="s">
        <v>287</v>
      </c>
      <c r="BE193" s="184">
        <f t="shared" si="54"/>
        <v>0</v>
      </c>
      <c r="BF193" s="184">
        <f t="shared" si="55"/>
        <v>0</v>
      </c>
      <c r="BG193" s="184">
        <f t="shared" si="56"/>
        <v>0</v>
      </c>
      <c r="BH193" s="184">
        <f t="shared" si="57"/>
        <v>0</v>
      </c>
      <c r="BI193" s="184">
        <f t="shared" si="58"/>
        <v>0</v>
      </c>
      <c r="BJ193" s="16" t="s">
        <v>77</v>
      </c>
      <c r="BK193" s="184">
        <f t="shared" si="59"/>
        <v>0</v>
      </c>
      <c r="BL193" s="16" t="s">
        <v>316</v>
      </c>
      <c r="BM193" s="16" t="s">
        <v>721</v>
      </c>
    </row>
    <row r="194" spans="2:65" s="1" customFormat="1" ht="16.5" customHeight="1" x14ac:dyDescent="0.15">
      <c r="B194" s="33"/>
      <c r="C194" s="174" t="s">
        <v>509</v>
      </c>
      <c r="D194" s="174" t="s">
        <v>288</v>
      </c>
      <c r="E194" s="175" t="s">
        <v>1999</v>
      </c>
      <c r="F194" s="176" t="s">
        <v>2000</v>
      </c>
      <c r="G194" s="177" t="s">
        <v>612</v>
      </c>
      <c r="H194" s="178">
        <v>1</v>
      </c>
      <c r="I194" s="179"/>
      <c r="J194" s="178">
        <f t="shared" si="50"/>
        <v>0</v>
      </c>
      <c r="K194" s="176" t="s">
        <v>1</v>
      </c>
      <c r="L194" s="37"/>
      <c r="M194" s="180" t="s">
        <v>1</v>
      </c>
      <c r="N194" s="181" t="s">
        <v>41</v>
      </c>
      <c r="O194" s="59"/>
      <c r="P194" s="182">
        <f t="shared" si="51"/>
        <v>0</v>
      </c>
      <c r="Q194" s="182">
        <v>0</v>
      </c>
      <c r="R194" s="182">
        <f t="shared" si="52"/>
        <v>0</v>
      </c>
      <c r="S194" s="182">
        <v>0</v>
      </c>
      <c r="T194" s="183">
        <f t="shared" si="53"/>
        <v>0</v>
      </c>
      <c r="AR194" s="16" t="s">
        <v>316</v>
      </c>
      <c r="AT194" s="16" t="s">
        <v>288</v>
      </c>
      <c r="AU194" s="16" t="s">
        <v>77</v>
      </c>
      <c r="AY194" s="16" t="s">
        <v>287</v>
      </c>
      <c r="BE194" s="184">
        <f t="shared" si="54"/>
        <v>0</v>
      </c>
      <c r="BF194" s="184">
        <f t="shared" si="55"/>
        <v>0</v>
      </c>
      <c r="BG194" s="184">
        <f t="shared" si="56"/>
        <v>0</v>
      </c>
      <c r="BH194" s="184">
        <f t="shared" si="57"/>
        <v>0</v>
      </c>
      <c r="BI194" s="184">
        <f t="shared" si="58"/>
        <v>0</v>
      </c>
      <c r="BJ194" s="16" t="s">
        <v>77</v>
      </c>
      <c r="BK194" s="184">
        <f t="shared" si="59"/>
        <v>0</v>
      </c>
      <c r="BL194" s="16" t="s">
        <v>316</v>
      </c>
      <c r="BM194" s="16" t="s">
        <v>724</v>
      </c>
    </row>
    <row r="195" spans="2:65" s="1" customFormat="1" ht="16.5" customHeight="1" x14ac:dyDescent="0.15">
      <c r="B195" s="33"/>
      <c r="C195" s="174" t="s">
        <v>728</v>
      </c>
      <c r="D195" s="174" t="s">
        <v>288</v>
      </c>
      <c r="E195" s="175" t="s">
        <v>2001</v>
      </c>
      <c r="F195" s="176" t="s">
        <v>2002</v>
      </c>
      <c r="G195" s="177" t="s">
        <v>490</v>
      </c>
      <c r="H195" s="178">
        <v>5</v>
      </c>
      <c r="I195" s="179"/>
      <c r="J195" s="178">
        <f t="shared" si="50"/>
        <v>0</v>
      </c>
      <c r="K195" s="176" t="s">
        <v>1</v>
      </c>
      <c r="L195" s="37"/>
      <c r="M195" s="180" t="s">
        <v>1</v>
      </c>
      <c r="N195" s="181" t="s">
        <v>41</v>
      </c>
      <c r="O195" s="59"/>
      <c r="P195" s="182">
        <f t="shared" si="51"/>
        <v>0</v>
      </c>
      <c r="Q195" s="182">
        <v>0</v>
      </c>
      <c r="R195" s="182">
        <f t="shared" si="52"/>
        <v>0</v>
      </c>
      <c r="S195" s="182">
        <v>0</v>
      </c>
      <c r="T195" s="183">
        <f t="shared" si="53"/>
        <v>0</v>
      </c>
      <c r="AR195" s="16" t="s">
        <v>316</v>
      </c>
      <c r="AT195" s="16" t="s">
        <v>288</v>
      </c>
      <c r="AU195" s="16" t="s">
        <v>77</v>
      </c>
      <c r="AY195" s="16" t="s">
        <v>287</v>
      </c>
      <c r="BE195" s="184">
        <f t="shared" si="54"/>
        <v>0</v>
      </c>
      <c r="BF195" s="184">
        <f t="shared" si="55"/>
        <v>0</v>
      </c>
      <c r="BG195" s="184">
        <f t="shared" si="56"/>
        <v>0</v>
      </c>
      <c r="BH195" s="184">
        <f t="shared" si="57"/>
        <v>0</v>
      </c>
      <c r="BI195" s="184">
        <f t="shared" si="58"/>
        <v>0</v>
      </c>
      <c r="BJ195" s="16" t="s">
        <v>77</v>
      </c>
      <c r="BK195" s="184">
        <f t="shared" si="59"/>
        <v>0</v>
      </c>
      <c r="BL195" s="16" t="s">
        <v>316</v>
      </c>
      <c r="BM195" s="16" t="s">
        <v>731</v>
      </c>
    </row>
    <row r="196" spans="2:65" s="1" customFormat="1" ht="16.5" customHeight="1" x14ac:dyDescent="0.15">
      <c r="B196" s="33"/>
      <c r="C196" s="174" t="s">
        <v>513</v>
      </c>
      <c r="D196" s="174" t="s">
        <v>288</v>
      </c>
      <c r="E196" s="175" t="s">
        <v>2003</v>
      </c>
      <c r="F196" s="176" t="s">
        <v>2004</v>
      </c>
      <c r="G196" s="177" t="s">
        <v>490</v>
      </c>
      <c r="H196" s="178">
        <v>1</v>
      </c>
      <c r="I196" s="179"/>
      <c r="J196" s="178">
        <f t="shared" si="50"/>
        <v>0</v>
      </c>
      <c r="K196" s="176" t="s">
        <v>1</v>
      </c>
      <c r="L196" s="37"/>
      <c r="M196" s="180" t="s">
        <v>1</v>
      </c>
      <c r="N196" s="181" t="s">
        <v>41</v>
      </c>
      <c r="O196" s="59"/>
      <c r="P196" s="182">
        <f t="shared" si="51"/>
        <v>0</v>
      </c>
      <c r="Q196" s="182">
        <v>0</v>
      </c>
      <c r="R196" s="182">
        <f t="shared" si="52"/>
        <v>0</v>
      </c>
      <c r="S196" s="182">
        <v>0</v>
      </c>
      <c r="T196" s="183">
        <f t="shared" si="53"/>
        <v>0</v>
      </c>
      <c r="AR196" s="16" t="s">
        <v>316</v>
      </c>
      <c r="AT196" s="16" t="s">
        <v>288</v>
      </c>
      <c r="AU196" s="16" t="s">
        <v>77</v>
      </c>
      <c r="AY196" s="16" t="s">
        <v>287</v>
      </c>
      <c r="BE196" s="184">
        <f t="shared" si="54"/>
        <v>0</v>
      </c>
      <c r="BF196" s="184">
        <f t="shared" si="55"/>
        <v>0</v>
      </c>
      <c r="BG196" s="184">
        <f t="shared" si="56"/>
        <v>0</v>
      </c>
      <c r="BH196" s="184">
        <f t="shared" si="57"/>
        <v>0</v>
      </c>
      <c r="BI196" s="184">
        <f t="shared" si="58"/>
        <v>0</v>
      </c>
      <c r="BJ196" s="16" t="s">
        <v>77</v>
      </c>
      <c r="BK196" s="184">
        <f t="shared" si="59"/>
        <v>0</v>
      </c>
      <c r="BL196" s="16" t="s">
        <v>316</v>
      </c>
      <c r="BM196" s="16" t="s">
        <v>735</v>
      </c>
    </row>
    <row r="197" spans="2:65" s="1" customFormat="1" ht="16.5" customHeight="1" x14ac:dyDescent="0.15">
      <c r="B197" s="33"/>
      <c r="C197" s="174" t="s">
        <v>744</v>
      </c>
      <c r="D197" s="174" t="s">
        <v>288</v>
      </c>
      <c r="E197" s="175" t="s">
        <v>2005</v>
      </c>
      <c r="F197" s="176" t="s">
        <v>2006</v>
      </c>
      <c r="G197" s="177" t="s">
        <v>490</v>
      </c>
      <c r="H197" s="178">
        <v>4</v>
      </c>
      <c r="I197" s="179"/>
      <c r="J197" s="178">
        <f t="shared" si="50"/>
        <v>0</v>
      </c>
      <c r="K197" s="176" t="s">
        <v>1</v>
      </c>
      <c r="L197" s="37"/>
      <c r="M197" s="180" t="s">
        <v>1</v>
      </c>
      <c r="N197" s="181" t="s">
        <v>41</v>
      </c>
      <c r="O197" s="59"/>
      <c r="P197" s="182">
        <f t="shared" si="51"/>
        <v>0</v>
      </c>
      <c r="Q197" s="182">
        <v>0</v>
      </c>
      <c r="R197" s="182">
        <f t="shared" si="52"/>
        <v>0</v>
      </c>
      <c r="S197" s="182">
        <v>0</v>
      </c>
      <c r="T197" s="183">
        <f t="shared" si="53"/>
        <v>0</v>
      </c>
      <c r="AR197" s="16" t="s">
        <v>316</v>
      </c>
      <c r="AT197" s="16" t="s">
        <v>288</v>
      </c>
      <c r="AU197" s="16" t="s">
        <v>77</v>
      </c>
      <c r="AY197" s="16" t="s">
        <v>287</v>
      </c>
      <c r="BE197" s="184">
        <f t="shared" si="54"/>
        <v>0</v>
      </c>
      <c r="BF197" s="184">
        <f t="shared" si="55"/>
        <v>0</v>
      </c>
      <c r="BG197" s="184">
        <f t="shared" si="56"/>
        <v>0</v>
      </c>
      <c r="BH197" s="184">
        <f t="shared" si="57"/>
        <v>0</v>
      </c>
      <c r="BI197" s="184">
        <f t="shared" si="58"/>
        <v>0</v>
      </c>
      <c r="BJ197" s="16" t="s">
        <v>77</v>
      </c>
      <c r="BK197" s="184">
        <f t="shared" si="59"/>
        <v>0</v>
      </c>
      <c r="BL197" s="16" t="s">
        <v>316</v>
      </c>
      <c r="BM197" s="16" t="s">
        <v>747</v>
      </c>
    </row>
    <row r="198" spans="2:65" s="1" customFormat="1" ht="16.5" customHeight="1" x14ac:dyDescent="0.15">
      <c r="B198" s="33"/>
      <c r="C198" s="174" t="s">
        <v>517</v>
      </c>
      <c r="D198" s="174" t="s">
        <v>288</v>
      </c>
      <c r="E198" s="175" t="s">
        <v>2007</v>
      </c>
      <c r="F198" s="176" t="s">
        <v>2008</v>
      </c>
      <c r="G198" s="177" t="s">
        <v>490</v>
      </c>
      <c r="H198" s="178">
        <v>2</v>
      </c>
      <c r="I198" s="179"/>
      <c r="J198" s="178">
        <f t="shared" si="50"/>
        <v>0</v>
      </c>
      <c r="K198" s="176" t="s">
        <v>1</v>
      </c>
      <c r="L198" s="37"/>
      <c r="M198" s="180" t="s">
        <v>1</v>
      </c>
      <c r="N198" s="181" t="s">
        <v>41</v>
      </c>
      <c r="O198" s="59"/>
      <c r="P198" s="182">
        <f t="shared" si="51"/>
        <v>0</v>
      </c>
      <c r="Q198" s="182">
        <v>0</v>
      </c>
      <c r="R198" s="182">
        <f t="shared" si="52"/>
        <v>0</v>
      </c>
      <c r="S198" s="182">
        <v>0</v>
      </c>
      <c r="T198" s="183">
        <f t="shared" si="53"/>
        <v>0</v>
      </c>
      <c r="AR198" s="16" t="s">
        <v>316</v>
      </c>
      <c r="AT198" s="16" t="s">
        <v>288</v>
      </c>
      <c r="AU198" s="16" t="s">
        <v>77</v>
      </c>
      <c r="AY198" s="16" t="s">
        <v>287</v>
      </c>
      <c r="BE198" s="184">
        <f t="shared" si="54"/>
        <v>0</v>
      </c>
      <c r="BF198" s="184">
        <f t="shared" si="55"/>
        <v>0</v>
      </c>
      <c r="BG198" s="184">
        <f t="shared" si="56"/>
        <v>0</v>
      </c>
      <c r="BH198" s="184">
        <f t="shared" si="57"/>
        <v>0</v>
      </c>
      <c r="BI198" s="184">
        <f t="shared" si="58"/>
        <v>0</v>
      </c>
      <c r="BJ198" s="16" t="s">
        <v>77</v>
      </c>
      <c r="BK198" s="184">
        <f t="shared" si="59"/>
        <v>0</v>
      </c>
      <c r="BL198" s="16" t="s">
        <v>316</v>
      </c>
      <c r="BM198" s="16" t="s">
        <v>762</v>
      </c>
    </row>
    <row r="199" spans="2:65" s="1" customFormat="1" ht="16.5" customHeight="1" x14ac:dyDescent="0.15">
      <c r="B199" s="33"/>
      <c r="C199" s="174" t="s">
        <v>765</v>
      </c>
      <c r="D199" s="174" t="s">
        <v>288</v>
      </c>
      <c r="E199" s="175" t="s">
        <v>2009</v>
      </c>
      <c r="F199" s="176" t="s">
        <v>2010</v>
      </c>
      <c r="G199" s="177" t="s">
        <v>490</v>
      </c>
      <c r="H199" s="178">
        <v>2</v>
      </c>
      <c r="I199" s="179"/>
      <c r="J199" s="178">
        <f t="shared" si="50"/>
        <v>0</v>
      </c>
      <c r="K199" s="176" t="s">
        <v>1</v>
      </c>
      <c r="L199" s="37"/>
      <c r="M199" s="180" t="s">
        <v>1</v>
      </c>
      <c r="N199" s="181" t="s">
        <v>41</v>
      </c>
      <c r="O199" s="59"/>
      <c r="P199" s="182">
        <f t="shared" si="51"/>
        <v>0</v>
      </c>
      <c r="Q199" s="182">
        <v>0</v>
      </c>
      <c r="R199" s="182">
        <f t="shared" si="52"/>
        <v>0</v>
      </c>
      <c r="S199" s="182">
        <v>0</v>
      </c>
      <c r="T199" s="183">
        <f t="shared" si="53"/>
        <v>0</v>
      </c>
      <c r="AR199" s="16" t="s">
        <v>316</v>
      </c>
      <c r="AT199" s="16" t="s">
        <v>288</v>
      </c>
      <c r="AU199" s="16" t="s">
        <v>77</v>
      </c>
      <c r="AY199" s="16" t="s">
        <v>287</v>
      </c>
      <c r="BE199" s="184">
        <f t="shared" si="54"/>
        <v>0</v>
      </c>
      <c r="BF199" s="184">
        <f t="shared" si="55"/>
        <v>0</v>
      </c>
      <c r="BG199" s="184">
        <f t="shared" si="56"/>
        <v>0</v>
      </c>
      <c r="BH199" s="184">
        <f t="shared" si="57"/>
        <v>0</v>
      </c>
      <c r="BI199" s="184">
        <f t="shared" si="58"/>
        <v>0</v>
      </c>
      <c r="BJ199" s="16" t="s">
        <v>77</v>
      </c>
      <c r="BK199" s="184">
        <f t="shared" si="59"/>
        <v>0</v>
      </c>
      <c r="BL199" s="16" t="s">
        <v>316</v>
      </c>
      <c r="BM199" s="16" t="s">
        <v>768</v>
      </c>
    </row>
    <row r="200" spans="2:65" s="1" customFormat="1" ht="16.5" customHeight="1" x14ac:dyDescent="0.15">
      <c r="B200" s="33"/>
      <c r="C200" s="174" t="s">
        <v>521</v>
      </c>
      <c r="D200" s="174" t="s">
        <v>288</v>
      </c>
      <c r="E200" s="175" t="s">
        <v>2011</v>
      </c>
      <c r="F200" s="176" t="s">
        <v>2012</v>
      </c>
      <c r="G200" s="177" t="s">
        <v>490</v>
      </c>
      <c r="H200" s="178">
        <v>8</v>
      </c>
      <c r="I200" s="179"/>
      <c r="J200" s="178">
        <f t="shared" si="50"/>
        <v>0</v>
      </c>
      <c r="K200" s="176" t="s">
        <v>1</v>
      </c>
      <c r="L200" s="37"/>
      <c r="M200" s="180" t="s">
        <v>1</v>
      </c>
      <c r="N200" s="181" t="s">
        <v>41</v>
      </c>
      <c r="O200" s="59"/>
      <c r="P200" s="182">
        <f t="shared" si="51"/>
        <v>0</v>
      </c>
      <c r="Q200" s="182">
        <v>0</v>
      </c>
      <c r="R200" s="182">
        <f t="shared" si="52"/>
        <v>0</v>
      </c>
      <c r="S200" s="182">
        <v>0</v>
      </c>
      <c r="T200" s="183">
        <f t="shared" si="53"/>
        <v>0</v>
      </c>
      <c r="AR200" s="16" t="s">
        <v>316</v>
      </c>
      <c r="AT200" s="16" t="s">
        <v>288</v>
      </c>
      <c r="AU200" s="16" t="s">
        <v>77</v>
      </c>
      <c r="AY200" s="16" t="s">
        <v>287</v>
      </c>
      <c r="BE200" s="184">
        <f t="shared" si="54"/>
        <v>0</v>
      </c>
      <c r="BF200" s="184">
        <f t="shared" si="55"/>
        <v>0</v>
      </c>
      <c r="BG200" s="184">
        <f t="shared" si="56"/>
        <v>0</v>
      </c>
      <c r="BH200" s="184">
        <f t="shared" si="57"/>
        <v>0</v>
      </c>
      <c r="BI200" s="184">
        <f t="shared" si="58"/>
        <v>0</v>
      </c>
      <c r="BJ200" s="16" t="s">
        <v>77</v>
      </c>
      <c r="BK200" s="184">
        <f t="shared" si="59"/>
        <v>0</v>
      </c>
      <c r="BL200" s="16" t="s">
        <v>316</v>
      </c>
      <c r="BM200" s="16" t="s">
        <v>775</v>
      </c>
    </row>
    <row r="201" spans="2:65" s="1" customFormat="1" ht="16.5" customHeight="1" x14ac:dyDescent="0.15">
      <c r="B201" s="33"/>
      <c r="C201" s="174" t="s">
        <v>778</v>
      </c>
      <c r="D201" s="174" t="s">
        <v>288</v>
      </c>
      <c r="E201" s="175" t="s">
        <v>2013</v>
      </c>
      <c r="F201" s="176" t="s">
        <v>2014</v>
      </c>
      <c r="G201" s="177" t="s">
        <v>490</v>
      </c>
      <c r="H201" s="178">
        <v>8</v>
      </c>
      <c r="I201" s="179"/>
      <c r="J201" s="178">
        <f t="shared" si="50"/>
        <v>0</v>
      </c>
      <c r="K201" s="176" t="s">
        <v>1</v>
      </c>
      <c r="L201" s="37"/>
      <c r="M201" s="180" t="s">
        <v>1</v>
      </c>
      <c r="N201" s="181" t="s">
        <v>41</v>
      </c>
      <c r="O201" s="59"/>
      <c r="P201" s="182">
        <f t="shared" si="51"/>
        <v>0</v>
      </c>
      <c r="Q201" s="182">
        <v>0</v>
      </c>
      <c r="R201" s="182">
        <f t="shared" si="52"/>
        <v>0</v>
      </c>
      <c r="S201" s="182">
        <v>0</v>
      </c>
      <c r="T201" s="183">
        <f t="shared" si="53"/>
        <v>0</v>
      </c>
      <c r="AR201" s="16" t="s">
        <v>316</v>
      </c>
      <c r="AT201" s="16" t="s">
        <v>288</v>
      </c>
      <c r="AU201" s="16" t="s">
        <v>77</v>
      </c>
      <c r="AY201" s="16" t="s">
        <v>287</v>
      </c>
      <c r="BE201" s="184">
        <f t="shared" si="54"/>
        <v>0</v>
      </c>
      <c r="BF201" s="184">
        <f t="shared" si="55"/>
        <v>0</v>
      </c>
      <c r="BG201" s="184">
        <f t="shared" si="56"/>
        <v>0</v>
      </c>
      <c r="BH201" s="184">
        <f t="shared" si="57"/>
        <v>0</v>
      </c>
      <c r="BI201" s="184">
        <f t="shared" si="58"/>
        <v>0</v>
      </c>
      <c r="BJ201" s="16" t="s">
        <v>77</v>
      </c>
      <c r="BK201" s="184">
        <f t="shared" si="59"/>
        <v>0</v>
      </c>
      <c r="BL201" s="16" t="s">
        <v>316</v>
      </c>
      <c r="BM201" s="16" t="s">
        <v>781</v>
      </c>
    </row>
    <row r="202" spans="2:65" s="1" customFormat="1" ht="16.5" customHeight="1" x14ac:dyDescent="0.15">
      <c r="B202" s="33"/>
      <c r="C202" s="174" t="s">
        <v>526</v>
      </c>
      <c r="D202" s="174" t="s">
        <v>288</v>
      </c>
      <c r="E202" s="175" t="s">
        <v>2015</v>
      </c>
      <c r="F202" s="176" t="s">
        <v>2016</v>
      </c>
      <c r="G202" s="177" t="s">
        <v>490</v>
      </c>
      <c r="H202" s="178">
        <v>8</v>
      </c>
      <c r="I202" s="179"/>
      <c r="J202" s="178">
        <f t="shared" si="50"/>
        <v>0</v>
      </c>
      <c r="K202" s="176" t="s">
        <v>1</v>
      </c>
      <c r="L202" s="37"/>
      <c r="M202" s="180" t="s">
        <v>1</v>
      </c>
      <c r="N202" s="181" t="s">
        <v>41</v>
      </c>
      <c r="O202" s="59"/>
      <c r="P202" s="182">
        <f t="shared" si="51"/>
        <v>0</v>
      </c>
      <c r="Q202" s="182">
        <v>0</v>
      </c>
      <c r="R202" s="182">
        <f t="shared" si="52"/>
        <v>0</v>
      </c>
      <c r="S202" s="182">
        <v>0</v>
      </c>
      <c r="T202" s="183">
        <f t="shared" si="53"/>
        <v>0</v>
      </c>
      <c r="AR202" s="16" t="s">
        <v>316</v>
      </c>
      <c r="AT202" s="16" t="s">
        <v>288</v>
      </c>
      <c r="AU202" s="16" t="s">
        <v>77</v>
      </c>
      <c r="AY202" s="16" t="s">
        <v>287</v>
      </c>
      <c r="BE202" s="184">
        <f t="shared" si="54"/>
        <v>0</v>
      </c>
      <c r="BF202" s="184">
        <f t="shared" si="55"/>
        <v>0</v>
      </c>
      <c r="BG202" s="184">
        <f t="shared" si="56"/>
        <v>0</v>
      </c>
      <c r="BH202" s="184">
        <f t="shared" si="57"/>
        <v>0</v>
      </c>
      <c r="BI202" s="184">
        <f t="shared" si="58"/>
        <v>0</v>
      </c>
      <c r="BJ202" s="16" t="s">
        <v>77</v>
      </c>
      <c r="BK202" s="184">
        <f t="shared" si="59"/>
        <v>0</v>
      </c>
      <c r="BL202" s="16" t="s">
        <v>316</v>
      </c>
      <c r="BM202" s="16" t="s">
        <v>787</v>
      </c>
    </row>
    <row r="203" spans="2:65" s="1" customFormat="1" ht="16.5" customHeight="1" x14ac:dyDescent="0.15">
      <c r="B203" s="33"/>
      <c r="C203" s="174" t="s">
        <v>790</v>
      </c>
      <c r="D203" s="174" t="s">
        <v>288</v>
      </c>
      <c r="E203" s="175" t="s">
        <v>2017</v>
      </c>
      <c r="F203" s="176" t="s">
        <v>2018</v>
      </c>
      <c r="G203" s="177" t="s">
        <v>1838</v>
      </c>
      <c r="H203" s="179"/>
      <c r="I203" s="179"/>
      <c r="J203" s="178">
        <f t="shared" si="50"/>
        <v>0</v>
      </c>
      <c r="K203" s="176" t="s">
        <v>1</v>
      </c>
      <c r="L203" s="37"/>
      <c r="M203" s="180" t="s">
        <v>1</v>
      </c>
      <c r="N203" s="181" t="s">
        <v>41</v>
      </c>
      <c r="O203" s="59"/>
      <c r="P203" s="182">
        <f t="shared" si="51"/>
        <v>0</v>
      </c>
      <c r="Q203" s="182">
        <v>0</v>
      </c>
      <c r="R203" s="182">
        <f t="shared" si="52"/>
        <v>0</v>
      </c>
      <c r="S203" s="182">
        <v>0</v>
      </c>
      <c r="T203" s="183">
        <f t="shared" si="53"/>
        <v>0</v>
      </c>
      <c r="AR203" s="16" t="s">
        <v>316</v>
      </c>
      <c r="AT203" s="16" t="s">
        <v>288</v>
      </c>
      <c r="AU203" s="16" t="s">
        <v>77</v>
      </c>
      <c r="AY203" s="16" t="s">
        <v>287</v>
      </c>
      <c r="BE203" s="184">
        <f t="shared" si="54"/>
        <v>0</v>
      </c>
      <c r="BF203" s="184">
        <f t="shared" si="55"/>
        <v>0</v>
      </c>
      <c r="BG203" s="184">
        <f t="shared" si="56"/>
        <v>0</v>
      </c>
      <c r="BH203" s="184">
        <f t="shared" si="57"/>
        <v>0</v>
      </c>
      <c r="BI203" s="184">
        <f t="shared" si="58"/>
        <v>0</v>
      </c>
      <c r="BJ203" s="16" t="s">
        <v>77</v>
      </c>
      <c r="BK203" s="184">
        <f t="shared" si="59"/>
        <v>0</v>
      </c>
      <c r="BL203" s="16" t="s">
        <v>316</v>
      </c>
      <c r="BM203" s="16" t="s">
        <v>793</v>
      </c>
    </row>
    <row r="204" spans="2:65" s="1" customFormat="1" ht="16.5" customHeight="1" x14ac:dyDescent="0.15">
      <c r="B204" s="33"/>
      <c r="C204" s="174" t="s">
        <v>530</v>
      </c>
      <c r="D204" s="174" t="s">
        <v>288</v>
      </c>
      <c r="E204" s="175" t="s">
        <v>2019</v>
      </c>
      <c r="F204" s="176" t="s">
        <v>2020</v>
      </c>
      <c r="G204" s="177" t="s">
        <v>1838</v>
      </c>
      <c r="H204" s="179"/>
      <c r="I204" s="179"/>
      <c r="J204" s="178">
        <f t="shared" si="50"/>
        <v>0</v>
      </c>
      <c r="K204" s="176" t="s">
        <v>1</v>
      </c>
      <c r="L204" s="37"/>
      <c r="M204" s="180" t="s">
        <v>1</v>
      </c>
      <c r="N204" s="181" t="s">
        <v>41</v>
      </c>
      <c r="O204" s="59"/>
      <c r="P204" s="182">
        <f t="shared" si="51"/>
        <v>0</v>
      </c>
      <c r="Q204" s="182">
        <v>0</v>
      </c>
      <c r="R204" s="182">
        <f t="shared" si="52"/>
        <v>0</v>
      </c>
      <c r="S204" s="182">
        <v>0</v>
      </c>
      <c r="T204" s="183">
        <f t="shared" si="53"/>
        <v>0</v>
      </c>
      <c r="AR204" s="16" t="s">
        <v>316</v>
      </c>
      <c r="AT204" s="16" t="s">
        <v>288</v>
      </c>
      <c r="AU204" s="16" t="s">
        <v>77</v>
      </c>
      <c r="AY204" s="16" t="s">
        <v>287</v>
      </c>
      <c r="BE204" s="184">
        <f t="shared" si="54"/>
        <v>0</v>
      </c>
      <c r="BF204" s="184">
        <f t="shared" si="55"/>
        <v>0</v>
      </c>
      <c r="BG204" s="184">
        <f t="shared" si="56"/>
        <v>0</v>
      </c>
      <c r="BH204" s="184">
        <f t="shared" si="57"/>
        <v>0</v>
      </c>
      <c r="BI204" s="184">
        <f t="shared" si="58"/>
        <v>0</v>
      </c>
      <c r="BJ204" s="16" t="s">
        <v>77</v>
      </c>
      <c r="BK204" s="184">
        <f t="shared" si="59"/>
        <v>0</v>
      </c>
      <c r="BL204" s="16" t="s">
        <v>316</v>
      </c>
      <c r="BM204" s="16" t="s">
        <v>799</v>
      </c>
    </row>
    <row r="205" spans="2:65" s="10" customFormat="1" ht="26" customHeight="1" x14ac:dyDescent="0.2">
      <c r="B205" s="160"/>
      <c r="C205" s="161"/>
      <c r="D205" s="162" t="s">
        <v>69</v>
      </c>
      <c r="E205" s="163" t="s">
        <v>2021</v>
      </c>
      <c r="F205" s="163" t="s">
        <v>2022</v>
      </c>
      <c r="G205" s="161"/>
      <c r="H205" s="161"/>
      <c r="I205" s="164"/>
      <c r="J205" s="165">
        <f>BK205</f>
        <v>0</v>
      </c>
      <c r="K205" s="161"/>
      <c r="L205" s="166"/>
      <c r="M205" s="167"/>
      <c r="N205" s="168"/>
      <c r="O205" s="168"/>
      <c r="P205" s="169">
        <f>SUM(P206:P210)</f>
        <v>0</v>
      </c>
      <c r="Q205" s="168"/>
      <c r="R205" s="169">
        <f>SUM(R206:R210)</f>
        <v>0</v>
      </c>
      <c r="S205" s="168"/>
      <c r="T205" s="170">
        <f>SUM(T206:T210)</f>
        <v>0</v>
      </c>
      <c r="AR205" s="171" t="s">
        <v>79</v>
      </c>
      <c r="AT205" s="172" t="s">
        <v>69</v>
      </c>
      <c r="AU205" s="172" t="s">
        <v>70</v>
      </c>
      <c r="AY205" s="171" t="s">
        <v>287</v>
      </c>
      <c r="BK205" s="173">
        <f>SUM(BK206:BK210)</f>
        <v>0</v>
      </c>
    </row>
    <row r="206" spans="2:65" s="1" customFormat="1" ht="16.5" customHeight="1" x14ac:dyDescent="0.15">
      <c r="B206" s="33"/>
      <c r="C206" s="174" t="s">
        <v>802</v>
      </c>
      <c r="D206" s="174" t="s">
        <v>288</v>
      </c>
      <c r="E206" s="175" t="s">
        <v>2023</v>
      </c>
      <c r="F206" s="176" t="s">
        <v>2024</v>
      </c>
      <c r="G206" s="177" t="s">
        <v>291</v>
      </c>
      <c r="H206" s="178">
        <v>113</v>
      </c>
      <c r="I206" s="179"/>
      <c r="J206" s="178">
        <f>ROUND(I206*H206,2)</f>
        <v>0</v>
      </c>
      <c r="K206" s="176" t="s">
        <v>1</v>
      </c>
      <c r="L206" s="37"/>
      <c r="M206" s="180" t="s">
        <v>1</v>
      </c>
      <c r="N206" s="181" t="s">
        <v>41</v>
      </c>
      <c r="O206" s="59"/>
      <c r="P206" s="182">
        <f>O206*H206</f>
        <v>0</v>
      </c>
      <c r="Q206" s="182">
        <v>0</v>
      </c>
      <c r="R206" s="182">
        <f>Q206*H206</f>
        <v>0</v>
      </c>
      <c r="S206" s="182">
        <v>0</v>
      </c>
      <c r="T206" s="183">
        <f>S206*H206</f>
        <v>0</v>
      </c>
      <c r="AR206" s="16" t="s">
        <v>316</v>
      </c>
      <c r="AT206" s="16" t="s">
        <v>288</v>
      </c>
      <c r="AU206" s="16" t="s">
        <v>77</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316</v>
      </c>
      <c r="BM206" s="16" t="s">
        <v>805</v>
      </c>
    </row>
    <row r="207" spans="2:65" s="1" customFormat="1" ht="16.5" customHeight="1" x14ac:dyDescent="0.15">
      <c r="B207" s="33"/>
      <c r="C207" s="174" t="s">
        <v>537</v>
      </c>
      <c r="D207" s="174" t="s">
        <v>288</v>
      </c>
      <c r="E207" s="175" t="s">
        <v>2025</v>
      </c>
      <c r="F207" s="176" t="s">
        <v>2026</v>
      </c>
      <c r="G207" s="177" t="s">
        <v>291</v>
      </c>
      <c r="H207" s="178">
        <v>113</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316</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316</v>
      </c>
      <c r="BM207" s="16" t="s">
        <v>810</v>
      </c>
    </row>
    <row r="208" spans="2:65" s="1" customFormat="1" ht="16.5" customHeight="1" x14ac:dyDescent="0.15">
      <c r="B208" s="33"/>
      <c r="C208" s="174" t="s">
        <v>811</v>
      </c>
      <c r="D208" s="174" t="s">
        <v>288</v>
      </c>
      <c r="E208" s="175" t="s">
        <v>2027</v>
      </c>
      <c r="F208" s="176" t="s">
        <v>2028</v>
      </c>
      <c r="G208" s="177" t="s">
        <v>291</v>
      </c>
      <c r="H208" s="178">
        <v>113</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316</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316</v>
      </c>
      <c r="BM208" s="16" t="s">
        <v>814</v>
      </c>
    </row>
    <row r="209" spans="2:65" s="1" customFormat="1" ht="16.5" customHeight="1" x14ac:dyDescent="0.15">
      <c r="B209" s="33"/>
      <c r="C209" s="174" t="s">
        <v>544</v>
      </c>
      <c r="D209" s="174" t="s">
        <v>288</v>
      </c>
      <c r="E209" s="175" t="s">
        <v>2029</v>
      </c>
      <c r="F209" s="176" t="s">
        <v>2030</v>
      </c>
      <c r="G209" s="177" t="s">
        <v>1838</v>
      </c>
      <c r="H209" s="179"/>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316</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316</v>
      </c>
      <c r="BM209" s="16" t="s">
        <v>820</v>
      </c>
    </row>
    <row r="210" spans="2:65" s="1" customFormat="1" ht="16.5" customHeight="1" x14ac:dyDescent="0.15">
      <c r="B210" s="33"/>
      <c r="C210" s="174" t="s">
        <v>823</v>
      </c>
      <c r="D210" s="174" t="s">
        <v>288</v>
      </c>
      <c r="E210" s="175" t="s">
        <v>2031</v>
      </c>
      <c r="F210" s="176" t="s">
        <v>2032</v>
      </c>
      <c r="G210" s="177" t="s">
        <v>1838</v>
      </c>
      <c r="H210" s="179"/>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316</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316</v>
      </c>
      <c r="BM210" s="16" t="s">
        <v>826</v>
      </c>
    </row>
    <row r="211" spans="2:65" s="10" customFormat="1" ht="26" customHeight="1" x14ac:dyDescent="0.2">
      <c r="B211" s="160"/>
      <c r="C211" s="161"/>
      <c r="D211" s="162" t="s">
        <v>69</v>
      </c>
      <c r="E211" s="163" t="s">
        <v>1050</v>
      </c>
      <c r="F211" s="163" t="s">
        <v>1051</v>
      </c>
      <c r="G211" s="161"/>
      <c r="H211" s="161"/>
      <c r="I211" s="164"/>
      <c r="J211" s="165">
        <f>BK211</f>
        <v>0</v>
      </c>
      <c r="K211" s="161"/>
      <c r="L211" s="166"/>
      <c r="M211" s="167"/>
      <c r="N211" s="168"/>
      <c r="O211" s="168"/>
      <c r="P211" s="169">
        <f>SUM(P212:P215)</f>
        <v>0</v>
      </c>
      <c r="Q211" s="168"/>
      <c r="R211" s="169">
        <f>SUM(R212:R215)</f>
        <v>0</v>
      </c>
      <c r="S211" s="168"/>
      <c r="T211" s="170">
        <f>SUM(T212:T215)</f>
        <v>0</v>
      </c>
      <c r="AR211" s="171" t="s">
        <v>79</v>
      </c>
      <c r="AT211" s="172" t="s">
        <v>69</v>
      </c>
      <c r="AU211" s="172" t="s">
        <v>70</v>
      </c>
      <c r="AY211" s="171" t="s">
        <v>287</v>
      </c>
      <c r="BK211" s="173">
        <f>SUM(BK212:BK215)</f>
        <v>0</v>
      </c>
    </row>
    <row r="212" spans="2:65" s="1" customFormat="1" ht="16.5" customHeight="1" x14ac:dyDescent="0.15">
      <c r="B212" s="33"/>
      <c r="C212" s="174" t="s">
        <v>551</v>
      </c>
      <c r="D212" s="174" t="s">
        <v>288</v>
      </c>
      <c r="E212" s="175" t="s">
        <v>2033</v>
      </c>
      <c r="F212" s="176" t="s">
        <v>2034</v>
      </c>
      <c r="G212" s="177" t="s">
        <v>1058</v>
      </c>
      <c r="H212" s="178">
        <v>25</v>
      </c>
      <c r="I212" s="179"/>
      <c r="J212" s="178">
        <f>ROUND(I212*H212,2)</f>
        <v>0</v>
      </c>
      <c r="K212" s="176" t="s">
        <v>1</v>
      </c>
      <c r="L212" s="37"/>
      <c r="M212" s="180" t="s">
        <v>1</v>
      </c>
      <c r="N212" s="181" t="s">
        <v>41</v>
      </c>
      <c r="O212" s="59"/>
      <c r="P212" s="182">
        <f>O212*H212</f>
        <v>0</v>
      </c>
      <c r="Q212" s="182">
        <v>0</v>
      </c>
      <c r="R212" s="182">
        <f>Q212*H212</f>
        <v>0</v>
      </c>
      <c r="S212" s="182">
        <v>0</v>
      </c>
      <c r="T212" s="183">
        <f>S212*H212</f>
        <v>0</v>
      </c>
      <c r="AR212" s="16" t="s">
        <v>316</v>
      </c>
      <c r="AT212" s="16" t="s">
        <v>288</v>
      </c>
      <c r="AU212" s="16" t="s">
        <v>77</v>
      </c>
      <c r="AY212" s="16" t="s">
        <v>287</v>
      </c>
      <c r="BE212" s="184">
        <f>IF(N212="základní",J212,0)</f>
        <v>0</v>
      </c>
      <c r="BF212" s="184">
        <f>IF(N212="snížená",J212,0)</f>
        <v>0</v>
      </c>
      <c r="BG212" s="184">
        <f>IF(N212="zákl. přenesená",J212,0)</f>
        <v>0</v>
      </c>
      <c r="BH212" s="184">
        <f>IF(N212="sníž. přenesená",J212,0)</f>
        <v>0</v>
      </c>
      <c r="BI212" s="184">
        <f>IF(N212="nulová",J212,0)</f>
        <v>0</v>
      </c>
      <c r="BJ212" s="16" t="s">
        <v>77</v>
      </c>
      <c r="BK212" s="184">
        <f>ROUND(I212*H212,2)</f>
        <v>0</v>
      </c>
      <c r="BL212" s="16" t="s">
        <v>316</v>
      </c>
      <c r="BM212" s="16" t="s">
        <v>838</v>
      </c>
    </row>
    <row r="213" spans="2:65" s="1" customFormat="1" ht="16.5" customHeight="1" x14ac:dyDescent="0.15">
      <c r="B213" s="33"/>
      <c r="C213" s="174" t="s">
        <v>840</v>
      </c>
      <c r="D213" s="174" t="s">
        <v>288</v>
      </c>
      <c r="E213" s="175" t="s">
        <v>2035</v>
      </c>
      <c r="F213" s="176" t="s">
        <v>2036</v>
      </c>
      <c r="G213" s="177" t="s">
        <v>1058</v>
      </c>
      <c r="H213" s="178">
        <v>20</v>
      </c>
      <c r="I213" s="179"/>
      <c r="J213" s="178">
        <f>ROUND(I213*H213,2)</f>
        <v>0</v>
      </c>
      <c r="K213" s="176" t="s">
        <v>1</v>
      </c>
      <c r="L213" s="37"/>
      <c r="M213" s="180" t="s">
        <v>1</v>
      </c>
      <c r="N213" s="181" t="s">
        <v>41</v>
      </c>
      <c r="O213" s="59"/>
      <c r="P213" s="182">
        <f>O213*H213</f>
        <v>0</v>
      </c>
      <c r="Q213" s="182">
        <v>0</v>
      </c>
      <c r="R213" s="182">
        <f>Q213*H213</f>
        <v>0</v>
      </c>
      <c r="S213" s="182">
        <v>0</v>
      </c>
      <c r="T213" s="183">
        <f>S213*H213</f>
        <v>0</v>
      </c>
      <c r="AR213" s="16" t="s">
        <v>316</v>
      </c>
      <c r="AT213" s="16" t="s">
        <v>288</v>
      </c>
      <c r="AU213" s="16" t="s">
        <v>77</v>
      </c>
      <c r="AY213" s="16" t="s">
        <v>287</v>
      </c>
      <c r="BE213" s="184">
        <f>IF(N213="základní",J213,0)</f>
        <v>0</v>
      </c>
      <c r="BF213" s="184">
        <f>IF(N213="snížená",J213,0)</f>
        <v>0</v>
      </c>
      <c r="BG213" s="184">
        <f>IF(N213="zákl. přenesená",J213,0)</f>
        <v>0</v>
      </c>
      <c r="BH213" s="184">
        <f>IF(N213="sníž. přenesená",J213,0)</f>
        <v>0</v>
      </c>
      <c r="BI213" s="184">
        <f>IF(N213="nulová",J213,0)</f>
        <v>0</v>
      </c>
      <c r="BJ213" s="16" t="s">
        <v>77</v>
      </c>
      <c r="BK213" s="184">
        <f>ROUND(I213*H213,2)</f>
        <v>0</v>
      </c>
      <c r="BL213" s="16" t="s">
        <v>316</v>
      </c>
      <c r="BM213" s="16" t="s">
        <v>843</v>
      </c>
    </row>
    <row r="214" spans="2:65" s="1" customFormat="1" ht="16.5" customHeight="1" x14ac:dyDescent="0.15">
      <c r="B214" s="33"/>
      <c r="C214" s="174" t="s">
        <v>556</v>
      </c>
      <c r="D214" s="174" t="s">
        <v>288</v>
      </c>
      <c r="E214" s="175" t="s">
        <v>2037</v>
      </c>
      <c r="F214" s="176" t="s">
        <v>2038</v>
      </c>
      <c r="G214" s="177" t="s">
        <v>1838</v>
      </c>
      <c r="H214" s="179"/>
      <c r="I214" s="179"/>
      <c r="J214" s="178">
        <f>ROUND(I214*H214,2)</f>
        <v>0</v>
      </c>
      <c r="K214" s="176" t="s">
        <v>1</v>
      </c>
      <c r="L214" s="37"/>
      <c r="M214" s="180" t="s">
        <v>1</v>
      </c>
      <c r="N214" s="181" t="s">
        <v>41</v>
      </c>
      <c r="O214" s="59"/>
      <c r="P214" s="182">
        <f>O214*H214</f>
        <v>0</v>
      </c>
      <c r="Q214" s="182">
        <v>0</v>
      </c>
      <c r="R214" s="182">
        <f>Q214*H214</f>
        <v>0</v>
      </c>
      <c r="S214" s="182">
        <v>0</v>
      </c>
      <c r="T214" s="183">
        <f>S214*H214</f>
        <v>0</v>
      </c>
      <c r="AR214" s="16" t="s">
        <v>316</v>
      </c>
      <c r="AT214" s="16" t="s">
        <v>288</v>
      </c>
      <c r="AU214" s="16" t="s">
        <v>77</v>
      </c>
      <c r="AY214" s="16" t="s">
        <v>287</v>
      </c>
      <c r="BE214" s="184">
        <f>IF(N214="základní",J214,0)</f>
        <v>0</v>
      </c>
      <c r="BF214" s="184">
        <f>IF(N214="snížená",J214,0)</f>
        <v>0</v>
      </c>
      <c r="BG214" s="184">
        <f>IF(N214="zákl. přenesená",J214,0)</f>
        <v>0</v>
      </c>
      <c r="BH214" s="184">
        <f>IF(N214="sníž. přenesená",J214,0)</f>
        <v>0</v>
      </c>
      <c r="BI214" s="184">
        <f>IF(N214="nulová",J214,0)</f>
        <v>0</v>
      </c>
      <c r="BJ214" s="16" t="s">
        <v>77</v>
      </c>
      <c r="BK214" s="184">
        <f>ROUND(I214*H214,2)</f>
        <v>0</v>
      </c>
      <c r="BL214" s="16" t="s">
        <v>316</v>
      </c>
      <c r="BM214" s="16" t="s">
        <v>848</v>
      </c>
    </row>
    <row r="215" spans="2:65" s="1" customFormat="1" ht="16.5" customHeight="1" x14ac:dyDescent="0.15">
      <c r="B215" s="33"/>
      <c r="C215" s="174" t="s">
        <v>849</v>
      </c>
      <c r="D215" s="174" t="s">
        <v>288</v>
      </c>
      <c r="E215" s="175" t="s">
        <v>2039</v>
      </c>
      <c r="F215" s="176" t="s">
        <v>2040</v>
      </c>
      <c r="G215" s="177" t="s">
        <v>1838</v>
      </c>
      <c r="H215" s="179"/>
      <c r="I215" s="179"/>
      <c r="J215" s="178">
        <f>ROUND(I215*H215,2)</f>
        <v>0</v>
      </c>
      <c r="K215" s="176" t="s">
        <v>1</v>
      </c>
      <c r="L215" s="37"/>
      <c r="M215" s="180" t="s">
        <v>1</v>
      </c>
      <c r="N215" s="181" t="s">
        <v>41</v>
      </c>
      <c r="O215" s="59"/>
      <c r="P215" s="182">
        <f>O215*H215</f>
        <v>0</v>
      </c>
      <c r="Q215" s="182">
        <v>0</v>
      </c>
      <c r="R215" s="182">
        <f>Q215*H215</f>
        <v>0</v>
      </c>
      <c r="S215" s="182">
        <v>0</v>
      </c>
      <c r="T215" s="183">
        <f>S215*H215</f>
        <v>0</v>
      </c>
      <c r="AR215" s="16" t="s">
        <v>316</v>
      </c>
      <c r="AT215" s="16" t="s">
        <v>288</v>
      </c>
      <c r="AU215" s="16" t="s">
        <v>77</v>
      </c>
      <c r="AY215" s="16" t="s">
        <v>287</v>
      </c>
      <c r="BE215" s="184">
        <f>IF(N215="základní",J215,0)</f>
        <v>0</v>
      </c>
      <c r="BF215" s="184">
        <f>IF(N215="snížená",J215,0)</f>
        <v>0</v>
      </c>
      <c r="BG215" s="184">
        <f>IF(N215="zákl. přenesená",J215,0)</f>
        <v>0</v>
      </c>
      <c r="BH215" s="184">
        <f>IF(N215="sníž. přenesená",J215,0)</f>
        <v>0</v>
      </c>
      <c r="BI215" s="184">
        <f>IF(N215="nulová",J215,0)</f>
        <v>0</v>
      </c>
      <c r="BJ215" s="16" t="s">
        <v>77</v>
      </c>
      <c r="BK215" s="184">
        <f>ROUND(I215*H215,2)</f>
        <v>0</v>
      </c>
      <c r="BL215" s="16" t="s">
        <v>316</v>
      </c>
      <c r="BM215" s="16" t="s">
        <v>852</v>
      </c>
    </row>
    <row r="216" spans="2:65" s="10" customFormat="1" ht="26" customHeight="1" x14ac:dyDescent="0.2">
      <c r="B216" s="160"/>
      <c r="C216" s="161"/>
      <c r="D216" s="162" t="s">
        <v>69</v>
      </c>
      <c r="E216" s="163" t="s">
        <v>1106</v>
      </c>
      <c r="F216" s="163" t="s">
        <v>1107</v>
      </c>
      <c r="G216" s="161"/>
      <c r="H216" s="161"/>
      <c r="I216" s="164"/>
      <c r="J216" s="165">
        <f>BK216</f>
        <v>0</v>
      </c>
      <c r="K216" s="161"/>
      <c r="L216" s="166"/>
      <c r="M216" s="167"/>
      <c r="N216" s="168"/>
      <c r="O216" s="168"/>
      <c r="P216" s="169">
        <f>SUM(P217:P218)</f>
        <v>0</v>
      </c>
      <c r="Q216" s="168"/>
      <c r="R216" s="169">
        <f>SUM(R217:R218)</f>
        <v>0</v>
      </c>
      <c r="S216" s="168"/>
      <c r="T216" s="170">
        <f>SUM(T217:T218)</f>
        <v>0</v>
      </c>
      <c r="AR216" s="171" t="s">
        <v>79</v>
      </c>
      <c r="AT216" s="172" t="s">
        <v>69</v>
      </c>
      <c r="AU216" s="172" t="s">
        <v>70</v>
      </c>
      <c r="AY216" s="171" t="s">
        <v>287</v>
      </c>
      <c r="BK216" s="173">
        <f>SUM(BK217:BK218)</f>
        <v>0</v>
      </c>
    </row>
    <row r="217" spans="2:65" s="1" customFormat="1" ht="16.5" customHeight="1" x14ac:dyDescent="0.15">
      <c r="B217" s="33"/>
      <c r="C217" s="174" t="s">
        <v>560</v>
      </c>
      <c r="D217" s="174" t="s">
        <v>288</v>
      </c>
      <c r="E217" s="175" t="s">
        <v>2041</v>
      </c>
      <c r="F217" s="176" t="s">
        <v>2042</v>
      </c>
      <c r="G217" s="177" t="s">
        <v>291</v>
      </c>
      <c r="H217" s="178">
        <v>2</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316</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316</v>
      </c>
      <c r="BM217" s="16" t="s">
        <v>856</v>
      </c>
    </row>
    <row r="218" spans="2:65" s="1" customFormat="1" ht="16.5" customHeight="1" x14ac:dyDescent="0.15">
      <c r="B218" s="33"/>
      <c r="C218" s="174" t="s">
        <v>858</v>
      </c>
      <c r="D218" s="174" t="s">
        <v>288</v>
      </c>
      <c r="E218" s="175" t="s">
        <v>1114</v>
      </c>
      <c r="F218" s="176" t="s">
        <v>2043</v>
      </c>
      <c r="G218" s="177" t="s">
        <v>291</v>
      </c>
      <c r="H218" s="178">
        <v>2</v>
      </c>
      <c r="I218" s="179"/>
      <c r="J218" s="178">
        <f>ROUND(I218*H218,2)</f>
        <v>0</v>
      </c>
      <c r="K218" s="176" t="s">
        <v>1</v>
      </c>
      <c r="L218" s="37"/>
      <c r="M218" s="220" t="s">
        <v>1</v>
      </c>
      <c r="N218" s="221" t="s">
        <v>41</v>
      </c>
      <c r="O218" s="222"/>
      <c r="P218" s="223">
        <f>O218*H218</f>
        <v>0</v>
      </c>
      <c r="Q218" s="223">
        <v>0</v>
      </c>
      <c r="R218" s="223">
        <f>Q218*H218</f>
        <v>0</v>
      </c>
      <c r="S218" s="223">
        <v>0</v>
      </c>
      <c r="T218" s="224">
        <f>S218*H218</f>
        <v>0</v>
      </c>
      <c r="AR218" s="16" t="s">
        <v>316</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316</v>
      </c>
      <c r="BM218" s="16" t="s">
        <v>861</v>
      </c>
    </row>
    <row r="219" spans="2:65" s="1" customFormat="1" ht="7" customHeight="1" x14ac:dyDescent="0.15">
      <c r="B219" s="45"/>
      <c r="C219" s="46"/>
      <c r="D219" s="46"/>
      <c r="E219" s="46"/>
      <c r="F219" s="46"/>
      <c r="G219" s="46"/>
      <c r="H219" s="46"/>
      <c r="I219" s="133"/>
      <c r="J219" s="46"/>
      <c r="K219" s="46"/>
      <c r="L219" s="37"/>
    </row>
  </sheetData>
  <sheetProtection algorithmName="SHA-512" hashValue="u+xDfGHCN++GtTmjvlkmE/kSQiUPudr+DnGJmKSd3XeYe8MfDRKwe29pLyQ+nJjWuDE03DtBn5kE/l+8xDoTug==" saltValue="ou0y6HODON7VffKYcZEnO4B2XJknsfIFukduthGa6l8BnD9gCOBFXLnDqOjP4yjSFA2l6v4fupjZUYv9ROl7LA==" spinCount="100000" sheet="1" objects="1" scenarios="1" formatColumns="0" formatRows="0" autoFilter="0"/>
  <autoFilter ref="C99:K21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115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2044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ROUND((SUM(BE93:BE147)),  2)</f>
        <v>0</v>
      </c>
      <c r="I37" s="122">
        <v>0.21</v>
      </c>
      <c r="J37" s="121">
        <f>ROUND(((SUM(BE93:BE147))*I37),  2)</f>
        <v>0</v>
      </c>
      <c r="L37" s="37"/>
    </row>
    <row r="38" spans="2:12" s="1" customFormat="1" ht="14.5" customHeight="1" x14ac:dyDescent="0.15">
      <c r="B38" s="37"/>
      <c r="E38" s="110" t="s">
        <v>42</v>
      </c>
      <c r="F38" s="121">
        <f>ROUND((SUM(BF93:BF147)),  2)</f>
        <v>0</v>
      </c>
      <c r="I38" s="122">
        <v>0.15</v>
      </c>
      <c r="J38" s="121">
        <f>ROUND(((SUM(BF93:BF147))*I38),  2)</f>
        <v>0</v>
      </c>
      <c r="L38" s="37"/>
    </row>
    <row r="39" spans="2:12" s="1" customFormat="1" ht="14.5" hidden="1" customHeight="1" x14ac:dyDescent="0.15">
      <c r="B39" s="37"/>
      <c r="E39" s="110" t="s">
        <v>43</v>
      </c>
      <c r="F39" s="121">
        <f>ROUND((SUM(BG93:BG147)),  2)</f>
        <v>0</v>
      </c>
      <c r="I39" s="122">
        <v>0.21</v>
      </c>
      <c r="J39" s="121">
        <f>0</f>
        <v>0</v>
      </c>
      <c r="L39" s="37"/>
    </row>
    <row r="40" spans="2:12" s="1" customFormat="1" ht="14.5" hidden="1" customHeight="1" x14ac:dyDescent="0.15">
      <c r="B40" s="37"/>
      <c r="E40" s="110" t="s">
        <v>44</v>
      </c>
      <c r="F40" s="121">
        <f>ROUND((SUM(BH93:BH147)),  2)</f>
        <v>0</v>
      </c>
      <c r="I40" s="122">
        <v>0.15</v>
      </c>
      <c r="J40" s="121">
        <f>0</f>
        <v>0</v>
      </c>
      <c r="L40" s="37"/>
    </row>
    <row r="41" spans="2:12" s="1" customFormat="1" ht="14.5" hidden="1" customHeight="1" x14ac:dyDescent="0.15">
      <c r="B41" s="37"/>
      <c r="E41" s="110" t="s">
        <v>45</v>
      </c>
      <c r="F41" s="121">
        <f>ROUND((SUM(BI93:BI147)),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D1.4c - Technika prostředí budov - vzduchotechnika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2045</v>
      </c>
      <c r="E68" s="145"/>
      <c r="F68" s="145"/>
      <c r="G68" s="145"/>
      <c r="H68" s="145"/>
      <c r="I68" s="146"/>
      <c r="J68" s="147">
        <f>J94</f>
        <v>0</v>
      </c>
      <c r="K68" s="143"/>
      <c r="L68" s="148"/>
    </row>
    <row r="69" spans="2:47" s="8" customFormat="1" ht="25" customHeight="1" x14ac:dyDescent="0.15">
      <c r="B69" s="142"/>
      <c r="C69" s="143"/>
      <c r="D69" s="144" t="s">
        <v>2046</v>
      </c>
      <c r="E69" s="145"/>
      <c r="F69" s="145"/>
      <c r="G69" s="145"/>
      <c r="H69" s="145"/>
      <c r="I69" s="146"/>
      <c r="J69" s="147">
        <f>J138</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240</v>
      </c>
      <c r="F83" s="284"/>
      <c r="G83" s="284"/>
      <c r="H83" s="284"/>
      <c r="I83" s="111"/>
      <c r="J83" s="34"/>
      <c r="K83" s="34"/>
      <c r="L83" s="37"/>
    </row>
    <row r="84" spans="2:65" s="1" customFormat="1" ht="12" customHeight="1" x14ac:dyDescent="0.15">
      <c r="B84" s="33"/>
      <c r="C84" s="28" t="s">
        <v>241</v>
      </c>
      <c r="D84" s="34"/>
      <c r="E84" s="34"/>
      <c r="F84" s="34"/>
      <c r="G84" s="34"/>
      <c r="H84" s="34"/>
      <c r="I84" s="111"/>
      <c r="J84" s="34"/>
      <c r="K84" s="34"/>
      <c r="L84" s="37"/>
    </row>
    <row r="85" spans="2:65" s="1" customFormat="1" ht="16.5" customHeight="1" x14ac:dyDescent="0.15">
      <c r="B85" s="33"/>
      <c r="C85" s="34"/>
      <c r="D85" s="34"/>
      <c r="E85" s="285" t="str">
        <f>E13</f>
        <v>D1.4c - Technika prostředí budov - vzduchotechnika</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P94+P138</f>
        <v>0</v>
      </c>
      <c r="Q93" s="67"/>
      <c r="R93" s="157">
        <f>R94+R138</f>
        <v>0</v>
      </c>
      <c r="S93" s="67"/>
      <c r="T93" s="158">
        <f>T94+T138</f>
        <v>0</v>
      </c>
      <c r="AT93" s="16" t="s">
        <v>69</v>
      </c>
      <c r="AU93" s="16" t="s">
        <v>246</v>
      </c>
      <c r="BK93" s="159">
        <f>BK94+BK138</f>
        <v>0</v>
      </c>
    </row>
    <row r="94" spans="2:65" s="10" customFormat="1" ht="26" customHeight="1" x14ac:dyDescent="0.2">
      <c r="B94" s="160"/>
      <c r="C94" s="161"/>
      <c r="D94" s="162" t="s">
        <v>69</v>
      </c>
      <c r="E94" s="163" t="s">
        <v>1660</v>
      </c>
      <c r="F94" s="163" t="s">
        <v>2047</v>
      </c>
      <c r="G94" s="161"/>
      <c r="H94" s="161"/>
      <c r="I94" s="164"/>
      <c r="J94" s="165">
        <f>BK94</f>
        <v>0</v>
      </c>
      <c r="K94" s="161"/>
      <c r="L94" s="166"/>
      <c r="M94" s="167"/>
      <c r="N94" s="168"/>
      <c r="O94" s="168"/>
      <c r="P94" s="169">
        <f>SUM(P95:P137)</f>
        <v>0</v>
      </c>
      <c r="Q94" s="168"/>
      <c r="R94" s="169">
        <f>SUM(R95:R137)</f>
        <v>0</v>
      </c>
      <c r="S94" s="168"/>
      <c r="T94" s="170">
        <f>SUM(T95:T137)</f>
        <v>0</v>
      </c>
      <c r="AR94" s="171" t="s">
        <v>77</v>
      </c>
      <c r="AT94" s="172" t="s">
        <v>69</v>
      </c>
      <c r="AU94" s="172" t="s">
        <v>70</v>
      </c>
      <c r="AY94" s="171" t="s">
        <v>287</v>
      </c>
      <c r="BK94" s="173">
        <f>SUM(BK95:BK137)</f>
        <v>0</v>
      </c>
    </row>
    <row r="95" spans="2:65" s="1" customFormat="1" ht="16.5" customHeight="1" x14ac:dyDescent="0.15">
      <c r="B95" s="33"/>
      <c r="C95" s="174" t="s">
        <v>77</v>
      </c>
      <c r="D95" s="174" t="s">
        <v>288</v>
      </c>
      <c r="E95" s="175" t="s">
        <v>2048</v>
      </c>
      <c r="F95" s="176" t="s">
        <v>2049</v>
      </c>
      <c r="G95" s="177" t="s">
        <v>612</v>
      </c>
      <c r="H95" s="178">
        <v>1</v>
      </c>
      <c r="I95" s="179"/>
      <c r="J95" s="178">
        <f t="shared" ref="J95:J137" si="0">ROUND(I95*H95,2)</f>
        <v>0</v>
      </c>
      <c r="K95" s="176" t="s">
        <v>1</v>
      </c>
      <c r="L95" s="37"/>
      <c r="M95" s="180" t="s">
        <v>1</v>
      </c>
      <c r="N95" s="181" t="s">
        <v>41</v>
      </c>
      <c r="O95" s="59"/>
      <c r="P95" s="182">
        <f t="shared" ref="P95:P137" si="1">O95*H95</f>
        <v>0</v>
      </c>
      <c r="Q95" s="182">
        <v>0</v>
      </c>
      <c r="R95" s="182">
        <f t="shared" ref="R95:R137" si="2">Q95*H95</f>
        <v>0</v>
      </c>
      <c r="S95" s="182">
        <v>0</v>
      </c>
      <c r="T95" s="183">
        <f t="shared" ref="T95:T137" si="3">S95*H95</f>
        <v>0</v>
      </c>
      <c r="AR95" s="16" t="s">
        <v>99</v>
      </c>
      <c r="AT95" s="16" t="s">
        <v>288</v>
      </c>
      <c r="AU95" s="16" t="s">
        <v>77</v>
      </c>
      <c r="AY95" s="16" t="s">
        <v>287</v>
      </c>
      <c r="BE95" s="184">
        <f t="shared" ref="BE95:BE137" si="4">IF(N95="základní",J95,0)</f>
        <v>0</v>
      </c>
      <c r="BF95" s="184">
        <f t="shared" ref="BF95:BF137" si="5">IF(N95="snížená",J95,0)</f>
        <v>0</v>
      </c>
      <c r="BG95" s="184">
        <f t="shared" ref="BG95:BG137" si="6">IF(N95="zákl. přenesená",J95,0)</f>
        <v>0</v>
      </c>
      <c r="BH95" s="184">
        <f t="shared" ref="BH95:BH137" si="7">IF(N95="sníž. přenesená",J95,0)</f>
        <v>0</v>
      </c>
      <c r="BI95" s="184">
        <f t="shared" ref="BI95:BI137" si="8">IF(N95="nulová",J95,0)</f>
        <v>0</v>
      </c>
      <c r="BJ95" s="16" t="s">
        <v>77</v>
      </c>
      <c r="BK95" s="184">
        <f t="shared" ref="BK95:BK137" si="9">ROUND(I95*H95,2)</f>
        <v>0</v>
      </c>
      <c r="BL95" s="16" t="s">
        <v>99</v>
      </c>
      <c r="BM95" s="16" t="s">
        <v>79</v>
      </c>
    </row>
    <row r="96" spans="2:65" s="1" customFormat="1" ht="16.5" customHeight="1" x14ac:dyDescent="0.15">
      <c r="B96" s="33"/>
      <c r="C96" s="174" t="s">
        <v>77</v>
      </c>
      <c r="D96" s="174" t="s">
        <v>288</v>
      </c>
      <c r="E96" s="175" t="s">
        <v>2050</v>
      </c>
      <c r="F96" s="176" t="s">
        <v>2051</v>
      </c>
      <c r="G96" s="177" t="s">
        <v>612</v>
      </c>
      <c r="H96" s="178">
        <v>1</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2052</v>
      </c>
      <c r="F97" s="176" t="s">
        <v>2053</v>
      </c>
      <c r="G97" s="177" t="s">
        <v>612</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2054</v>
      </c>
      <c r="F98" s="176" t="s">
        <v>2055</v>
      </c>
      <c r="G98" s="177" t="s">
        <v>612</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77</v>
      </c>
      <c r="D99" s="174" t="s">
        <v>288</v>
      </c>
      <c r="E99" s="175" t="s">
        <v>2056</v>
      </c>
      <c r="F99" s="176" t="s">
        <v>2057</v>
      </c>
      <c r="G99" s="177" t="s">
        <v>612</v>
      </c>
      <c r="H99" s="178">
        <v>6</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2058</v>
      </c>
      <c r="F100" s="176" t="s">
        <v>2059</v>
      </c>
      <c r="G100" s="177" t="s">
        <v>612</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77</v>
      </c>
      <c r="D101" s="174" t="s">
        <v>288</v>
      </c>
      <c r="E101" s="175" t="s">
        <v>2060</v>
      </c>
      <c r="F101" s="176" t="s">
        <v>2061</v>
      </c>
      <c r="G101" s="177" t="s">
        <v>612</v>
      </c>
      <c r="H101" s="178">
        <v>1</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77</v>
      </c>
      <c r="D102" s="174" t="s">
        <v>288</v>
      </c>
      <c r="E102" s="175" t="s">
        <v>2062</v>
      </c>
      <c r="F102" s="176" t="s">
        <v>2063</v>
      </c>
      <c r="G102" s="177" t="s">
        <v>612</v>
      </c>
      <c r="H102" s="178">
        <v>8</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77</v>
      </c>
      <c r="D103" s="174" t="s">
        <v>288</v>
      </c>
      <c r="E103" s="175" t="s">
        <v>2064</v>
      </c>
      <c r="F103" s="176" t="s">
        <v>2065</v>
      </c>
      <c r="G103" s="177" t="s">
        <v>612</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77</v>
      </c>
      <c r="D104" s="174" t="s">
        <v>288</v>
      </c>
      <c r="E104" s="175" t="s">
        <v>2066</v>
      </c>
      <c r="F104" s="176" t="s">
        <v>2067</v>
      </c>
      <c r="G104" s="177" t="s">
        <v>612</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77</v>
      </c>
      <c r="D105" s="174" t="s">
        <v>288</v>
      </c>
      <c r="E105" s="175" t="s">
        <v>2068</v>
      </c>
      <c r="F105" s="176" t="s">
        <v>2069</v>
      </c>
      <c r="G105" s="177" t="s">
        <v>612</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77</v>
      </c>
      <c r="D106" s="174" t="s">
        <v>288</v>
      </c>
      <c r="E106" s="175" t="s">
        <v>2070</v>
      </c>
      <c r="F106" s="176" t="s">
        <v>2071</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77</v>
      </c>
      <c r="D107" s="174" t="s">
        <v>288</v>
      </c>
      <c r="E107" s="175" t="s">
        <v>2072</v>
      </c>
      <c r="F107" s="176" t="s">
        <v>2073</v>
      </c>
      <c r="G107" s="177" t="s">
        <v>612</v>
      </c>
      <c r="H107" s="178">
        <v>8</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337</v>
      </c>
    </row>
    <row r="108" spans="2:65" s="1" customFormat="1" ht="16.5" customHeight="1" x14ac:dyDescent="0.15">
      <c r="B108" s="33"/>
      <c r="C108" s="174" t="s">
        <v>77</v>
      </c>
      <c r="D108" s="174" t="s">
        <v>288</v>
      </c>
      <c r="E108" s="175" t="s">
        <v>2074</v>
      </c>
      <c r="F108" s="176" t="s">
        <v>2075</v>
      </c>
      <c r="G108" s="177" t="s">
        <v>612</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340</v>
      </c>
    </row>
    <row r="109" spans="2:65" s="1" customFormat="1" ht="16.5" customHeight="1" x14ac:dyDescent="0.15">
      <c r="B109" s="33"/>
      <c r="C109" s="174" t="s">
        <v>77</v>
      </c>
      <c r="D109" s="174" t="s">
        <v>288</v>
      </c>
      <c r="E109" s="175" t="s">
        <v>2076</v>
      </c>
      <c r="F109" s="176" t="s">
        <v>2077</v>
      </c>
      <c r="G109" s="177" t="s">
        <v>612</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343</v>
      </c>
    </row>
    <row r="110" spans="2:65" s="1" customFormat="1" ht="16.5" customHeight="1" x14ac:dyDescent="0.15">
      <c r="B110" s="33"/>
      <c r="C110" s="174" t="s">
        <v>77</v>
      </c>
      <c r="D110" s="174" t="s">
        <v>288</v>
      </c>
      <c r="E110" s="175" t="s">
        <v>2078</v>
      </c>
      <c r="F110" s="176" t="s">
        <v>2079</v>
      </c>
      <c r="G110" s="177" t="s">
        <v>612</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347</v>
      </c>
    </row>
    <row r="111" spans="2:65" s="1" customFormat="1" ht="16.5" customHeight="1" x14ac:dyDescent="0.15">
      <c r="B111" s="33"/>
      <c r="C111" s="174" t="s">
        <v>77</v>
      </c>
      <c r="D111" s="174" t="s">
        <v>288</v>
      </c>
      <c r="E111" s="175" t="s">
        <v>2080</v>
      </c>
      <c r="F111" s="176" t="s">
        <v>2081</v>
      </c>
      <c r="G111" s="177" t="s">
        <v>612</v>
      </c>
      <c r="H111" s="178">
        <v>2</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350</v>
      </c>
    </row>
    <row r="112" spans="2:65" s="1" customFormat="1" ht="16.5" customHeight="1" x14ac:dyDescent="0.15">
      <c r="B112" s="33"/>
      <c r="C112" s="174" t="s">
        <v>77</v>
      </c>
      <c r="D112" s="174" t="s">
        <v>288</v>
      </c>
      <c r="E112" s="175" t="s">
        <v>2082</v>
      </c>
      <c r="F112" s="176" t="s">
        <v>2083</v>
      </c>
      <c r="G112" s="177" t="s">
        <v>612</v>
      </c>
      <c r="H112" s="178">
        <v>3</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363</v>
      </c>
    </row>
    <row r="113" spans="2:65" s="1" customFormat="1" ht="16.5" customHeight="1" x14ac:dyDescent="0.15">
      <c r="B113" s="33"/>
      <c r="C113" s="174" t="s">
        <v>77</v>
      </c>
      <c r="D113" s="174" t="s">
        <v>288</v>
      </c>
      <c r="E113" s="175" t="s">
        <v>2084</v>
      </c>
      <c r="F113" s="176" t="s">
        <v>2085</v>
      </c>
      <c r="G113" s="177" t="s">
        <v>612</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367</v>
      </c>
    </row>
    <row r="114" spans="2:65" s="1" customFormat="1" ht="16.5" customHeight="1" x14ac:dyDescent="0.15">
      <c r="B114" s="33"/>
      <c r="C114" s="174" t="s">
        <v>77</v>
      </c>
      <c r="D114" s="174" t="s">
        <v>288</v>
      </c>
      <c r="E114" s="175" t="s">
        <v>2086</v>
      </c>
      <c r="F114" s="176" t="s">
        <v>2087</v>
      </c>
      <c r="G114" s="177" t="s">
        <v>612</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371</v>
      </c>
    </row>
    <row r="115" spans="2:65" s="1" customFormat="1" ht="16.5" customHeight="1" x14ac:dyDescent="0.15">
      <c r="B115" s="33"/>
      <c r="C115" s="174" t="s">
        <v>77</v>
      </c>
      <c r="D115" s="174" t="s">
        <v>288</v>
      </c>
      <c r="E115" s="175" t="s">
        <v>2088</v>
      </c>
      <c r="F115" s="176" t="s">
        <v>2089</v>
      </c>
      <c r="G115" s="177" t="s">
        <v>612</v>
      </c>
      <c r="H115" s="178">
        <v>1</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377</v>
      </c>
    </row>
    <row r="116" spans="2:65" s="1" customFormat="1" ht="16.5" customHeight="1" x14ac:dyDescent="0.15">
      <c r="B116" s="33"/>
      <c r="C116" s="174" t="s">
        <v>77</v>
      </c>
      <c r="D116" s="174" t="s">
        <v>288</v>
      </c>
      <c r="E116" s="175" t="s">
        <v>2090</v>
      </c>
      <c r="F116" s="176" t="s">
        <v>2091</v>
      </c>
      <c r="G116" s="177" t="s">
        <v>612</v>
      </c>
      <c r="H116" s="178">
        <v>6</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382</v>
      </c>
    </row>
    <row r="117" spans="2:65" s="1" customFormat="1" ht="16.5" customHeight="1" x14ac:dyDescent="0.15">
      <c r="B117" s="33"/>
      <c r="C117" s="174" t="s">
        <v>77</v>
      </c>
      <c r="D117" s="174" t="s">
        <v>288</v>
      </c>
      <c r="E117" s="175" t="s">
        <v>2092</v>
      </c>
      <c r="F117" s="176" t="s">
        <v>2093</v>
      </c>
      <c r="G117" s="177" t="s">
        <v>612</v>
      </c>
      <c r="H117" s="178">
        <v>2</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389</v>
      </c>
    </row>
    <row r="118" spans="2:65" s="1" customFormat="1" ht="16.5" customHeight="1" x14ac:dyDescent="0.15">
      <c r="B118" s="33"/>
      <c r="C118" s="174" t="s">
        <v>77</v>
      </c>
      <c r="D118" s="174" t="s">
        <v>288</v>
      </c>
      <c r="E118" s="175" t="s">
        <v>2094</v>
      </c>
      <c r="F118" s="176" t="s">
        <v>2095</v>
      </c>
      <c r="G118" s="177" t="s">
        <v>612</v>
      </c>
      <c r="H118" s="178">
        <v>18</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397</v>
      </c>
    </row>
    <row r="119" spans="2:65" s="1" customFormat="1" ht="16.5" customHeight="1" x14ac:dyDescent="0.15">
      <c r="B119" s="33"/>
      <c r="C119" s="174" t="s">
        <v>77</v>
      </c>
      <c r="D119" s="174" t="s">
        <v>288</v>
      </c>
      <c r="E119" s="175" t="s">
        <v>2096</v>
      </c>
      <c r="F119" s="176" t="s">
        <v>2097</v>
      </c>
      <c r="G119" s="177" t="s">
        <v>2098</v>
      </c>
      <c r="H119" s="178">
        <v>18</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408</v>
      </c>
    </row>
    <row r="120" spans="2:65" s="1" customFormat="1" ht="16.5" customHeight="1" x14ac:dyDescent="0.15">
      <c r="B120" s="33"/>
      <c r="C120" s="174" t="s">
        <v>77</v>
      </c>
      <c r="D120" s="174" t="s">
        <v>288</v>
      </c>
      <c r="E120" s="175" t="s">
        <v>2099</v>
      </c>
      <c r="F120" s="176" t="s">
        <v>2100</v>
      </c>
      <c r="G120" s="177" t="s">
        <v>2098</v>
      </c>
      <c r="H120" s="178">
        <v>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415</v>
      </c>
    </row>
    <row r="121" spans="2:65" s="1" customFormat="1" ht="16.5" customHeight="1" x14ac:dyDescent="0.15">
      <c r="B121" s="33"/>
      <c r="C121" s="174" t="s">
        <v>77</v>
      </c>
      <c r="D121" s="174" t="s">
        <v>288</v>
      </c>
      <c r="E121" s="175" t="s">
        <v>2101</v>
      </c>
      <c r="F121" s="176" t="s">
        <v>2102</v>
      </c>
      <c r="G121" s="177" t="s">
        <v>2098</v>
      </c>
      <c r="H121" s="178">
        <v>21</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419</v>
      </c>
    </row>
    <row r="122" spans="2:65" s="1" customFormat="1" ht="16.5" customHeight="1" x14ac:dyDescent="0.15">
      <c r="B122" s="33"/>
      <c r="C122" s="174" t="s">
        <v>77</v>
      </c>
      <c r="D122" s="174" t="s">
        <v>288</v>
      </c>
      <c r="E122" s="175" t="s">
        <v>2103</v>
      </c>
      <c r="F122" s="176" t="s">
        <v>2104</v>
      </c>
      <c r="G122" s="177" t="s">
        <v>291</v>
      </c>
      <c r="H122" s="178">
        <v>65</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424</v>
      </c>
    </row>
    <row r="123" spans="2:65" s="1" customFormat="1" ht="16.5" customHeight="1" x14ac:dyDescent="0.15">
      <c r="B123" s="33"/>
      <c r="C123" s="174" t="s">
        <v>70</v>
      </c>
      <c r="D123" s="174" t="s">
        <v>288</v>
      </c>
      <c r="E123" s="175" t="s">
        <v>2105</v>
      </c>
      <c r="F123" s="176" t="s">
        <v>2106</v>
      </c>
      <c r="G123" s="177" t="s">
        <v>291</v>
      </c>
      <c r="H123" s="178">
        <v>28</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428</v>
      </c>
    </row>
    <row r="124" spans="2:65" s="1" customFormat="1" ht="16.5" customHeight="1" x14ac:dyDescent="0.15">
      <c r="B124" s="33"/>
      <c r="C124" s="174" t="s">
        <v>77</v>
      </c>
      <c r="D124" s="174" t="s">
        <v>288</v>
      </c>
      <c r="E124" s="175" t="s">
        <v>2107</v>
      </c>
      <c r="F124" s="176" t="s">
        <v>2108</v>
      </c>
      <c r="G124" s="177" t="s">
        <v>2098</v>
      </c>
      <c r="H124" s="178">
        <v>24</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434</v>
      </c>
    </row>
    <row r="125" spans="2:65" s="1" customFormat="1" ht="16.5" customHeight="1" x14ac:dyDescent="0.15">
      <c r="B125" s="33"/>
      <c r="C125" s="174" t="s">
        <v>77</v>
      </c>
      <c r="D125" s="174" t="s">
        <v>288</v>
      </c>
      <c r="E125" s="175" t="s">
        <v>2109</v>
      </c>
      <c r="F125" s="176" t="s">
        <v>2110</v>
      </c>
      <c r="G125" s="177" t="s">
        <v>2098</v>
      </c>
      <c r="H125" s="178">
        <v>2</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440</v>
      </c>
    </row>
    <row r="126" spans="2:65" s="1" customFormat="1" ht="16.5" customHeight="1" x14ac:dyDescent="0.15">
      <c r="B126" s="33"/>
      <c r="C126" s="174" t="s">
        <v>77</v>
      </c>
      <c r="D126" s="174" t="s">
        <v>288</v>
      </c>
      <c r="E126" s="175" t="s">
        <v>2111</v>
      </c>
      <c r="F126" s="176" t="s">
        <v>2112</v>
      </c>
      <c r="G126" s="177" t="s">
        <v>612</v>
      </c>
      <c r="H126" s="178">
        <v>6</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445</v>
      </c>
    </row>
    <row r="127" spans="2:65" s="1" customFormat="1" ht="16.5" customHeight="1" x14ac:dyDescent="0.15">
      <c r="B127" s="33"/>
      <c r="C127" s="174" t="s">
        <v>77</v>
      </c>
      <c r="D127" s="174" t="s">
        <v>288</v>
      </c>
      <c r="E127" s="175" t="s">
        <v>2113</v>
      </c>
      <c r="F127" s="176" t="s">
        <v>2114</v>
      </c>
      <c r="G127" s="177" t="s">
        <v>612</v>
      </c>
      <c r="H127" s="178">
        <v>20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449</v>
      </c>
    </row>
    <row r="128" spans="2:65" s="1" customFormat="1" ht="16.5" customHeight="1" x14ac:dyDescent="0.15">
      <c r="B128" s="33"/>
      <c r="C128" s="174" t="s">
        <v>77</v>
      </c>
      <c r="D128" s="174" t="s">
        <v>288</v>
      </c>
      <c r="E128" s="175" t="s">
        <v>2115</v>
      </c>
      <c r="F128" s="176" t="s">
        <v>2116</v>
      </c>
      <c r="G128" s="177" t="s">
        <v>612</v>
      </c>
      <c r="H128" s="178">
        <v>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455</v>
      </c>
    </row>
    <row r="129" spans="2:65" s="1" customFormat="1" ht="16.5" customHeight="1" x14ac:dyDescent="0.15">
      <c r="B129" s="33"/>
      <c r="C129" s="174" t="s">
        <v>77</v>
      </c>
      <c r="D129" s="174" t="s">
        <v>288</v>
      </c>
      <c r="E129" s="175" t="s">
        <v>2117</v>
      </c>
      <c r="F129" s="176" t="s">
        <v>2118</v>
      </c>
      <c r="G129" s="177" t="s">
        <v>291</v>
      </c>
      <c r="H129" s="178">
        <v>22</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473</v>
      </c>
    </row>
    <row r="130" spans="2:65" s="1" customFormat="1" ht="16.5" customHeight="1" x14ac:dyDescent="0.15">
      <c r="B130" s="33"/>
      <c r="C130" s="174" t="s">
        <v>77</v>
      </c>
      <c r="D130" s="174" t="s">
        <v>288</v>
      </c>
      <c r="E130" s="175" t="s">
        <v>2119</v>
      </c>
      <c r="F130" s="176" t="s">
        <v>2120</v>
      </c>
      <c r="G130" s="177" t="s">
        <v>291</v>
      </c>
      <c r="H130" s="178">
        <v>38</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478</v>
      </c>
    </row>
    <row r="131" spans="2:65" s="1" customFormat="1" ht="16.5" customHeight="1" x14ac:dyDescent="0.15">
      <c r="B131" s="33"/>
      <c r="C131" s="174" t="s">
        <v>77</v>
      </c>
      <c r="D131" s="174" t="s">
        <v>288</v>
      </c>
      <c r="E131" s="175" t="s">
        <v>2121</v>
      </c>
      <c r="F131" s="176" t="s">
        <v>2122</v>
      </c>
      <c r="G131" s="177" t="s">
        <v>2098</v>
      </c>
      <c r="H131" s="178">
        <v>12</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484</v>
      </c>
    </row>
    <row r="132" spans="2:65" s="1" customFormat="1" ht="16.5" customHeight="1" x14ac:dyDescent="0.15">
      <c r="B132" s="33"/>
      <c r="C132" s="174" t="s">
        <v>77</v>
      </c>
      <c r="D132" s="174" t="s">
        <v>288</v>
      </c>
      <c r="E132" s="175" t="s">
        <v>2123</v>
      </c>
      <c r="F132" s="176" t="s">
        <v>2124</v>
      </c>
      <c r="G132" s="177" t="s">
        <v>2098</v>
      </c>
      <c r="H132" s="178">
        <v>6</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491</v>
      </c>
    </row>
    <row r="133" spans="2:65" s="1" customFormat="1" ht="16.5" customHeight="1" x14ac:dyDescent="0.15">
      <c r="B133" s="33"/>
      <c r="C133" s="174" t="s">
        <v>77</v>
      </c>
      <c r="D133" s="174" t="s">
        <v>288</v>
      </c>
      <c r="E133" s="175" t="s">
        <v>2125</v>
      </c>
      <c r="F133" s="176" t="s">
        <v>2126</v>
      </c>
      <c r="G133" s="177" t="s">
        <v>2098</v>
      </c>
      <c r="H133" s="178">
        <v>20</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496</v>
      </c>
    </row>
    <row r="134" spans="2:65" s="1" customFormat="1" ht="16.5" customHeight="1" x14ac:dyDescent="0.15">
      <c r="B134" s="33"/>
      <c r="C134" s="174" t="s">
        <v>77</v>
      </c>
      <c r="D134" s="174" t="s">
        <v>288</v>
      </c>
      <c r="E134" s="175" t="s">
        <v>2127</v>
      </c>
      <c r="F134" s="176" t="s">
        <v>2128</v>
      </c>
      <c r="G134" s="177" t="s">
        <v>2098</v>
      </c>
      <c r="H134" s="178">
        <v>38</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500</v>
      </c>
    </row>
    <row r="135" spans="2:65" s="1" customFormat="1" ht="16.5" customHeight="1" x14ac:dyDescent="0.15">
      <c r="B135" s="33"/>
      <c r="C135" s="174" t="s">
        <v>77</v>
      </c>
      <c r="D135" s="174" t="s">
        <v>288</v>
      </c>
      <c r="E135" s="175" t="s">
        <v>2129</v>
      </c>
      <c r="F135" s="176" t="s">
        <v>2130</v>
      </c>
      <c r="G135" s="177" t="s">
        <v>2098</v>
      </c>
      <c r="H135" s="178">
        <v>38</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503</v>
      </c>
    </row>
    <row r="136" spans="2:65" s="1" customFormat="1" ht="16.5" customHeight="1" x14ac:dyDescent="0.15">
      <c r="B136" s="33"/>
      <c r="C136" s="174" t="s">
        <v>77</v>
      </c>
      <c r="D136" s="174" t="s">
        <v>288</v>
      </c>
      <c r="E136" s="175" t="s">
        <v>2131</v>
      </c>
      <c r="F136" s="176" t="s">
        <v>2132</v>
      </c>
      <c r="G136" s="177" t="s">
        <v>612</v>
      </c>
      <c r="H136" s="178">
        <v>22</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509</v>
      </c>
    </row>
    <row r="137" spans="2:65" s="1" customFormat="1" ht="16.5" customHeight="1" x14ac:dyDescent="0.15">
      <c r="B137" s="33"/>
      <c r="C137" s="174" t="s">
        <v>77</v>
      </c>
      <c r="D137" s="174" t="s">
        <v>288</v>
      </c>
      <c r="E137" s="175" t="s">
        <v>2133</v>
      </c>
      <c r="F137" s="176" t="s">
        <v>2134</v>
      </c>
      <c r="G137" s="177" t="s">
        <v>612</v>
      </c>
      <c r="H137" s="178">
        <v>2</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513</v>
      </c>
    </row>
    <row r="138" spans="2:65" s="10" customFormat="1" ht="26" customHeight="1" x14ac:dyDescent="0.2">
      <c r="B138" s="160"/>
      <c r="C138" s="161"/>
      <c r="D138" s="162" t="s">
        <v>69</v>
      </c>
      <c r="E138" s="163" t="s">
        <v>2135</v>
      </c>
      <c r="F138" s="163" t="s">
        <v>2136</v>
      </c>
      <c r="G138" s="161"/>
      <c r="H138" s="161"/>
      <c r="I138" s="164"/>
      <c r="J138" s="165">
        <f>BK138</f>
        <v>0</v>
      </c>
      <c r="K138" s="161"/>
      <c r="L138" s="166"/>
      <c r="M138" s="167"/>
      <c r="N138" s="168"/>
      <c r="O138" s="168"/>
      <c r="P138" s="169">
        <f>SUM(P139:P147)</f>
        <v>0</v>
      </c>
      <c r="Q138" s="168"/>
      <c r="R138" s="169">
        <f>SUM(R139:R147)</f>
        <v>0</v>
      </c>
      <c r="S138" s="168"/>
      <c r="T138" s="170">
        <f>SUM(T139:T147)</f>
        <v>0</v>
      </c>
      <c r="AR138" s="171" t="s">
        <v>77</v>
      </c>
      <c r="AT138" s="172" t="s">
        <v>69</v>
      </c>
      <c r="AU138" s="172" t="s">
        <v>70</v>
      </c>
      <c r="AY138" s="171" t="s">
        <v>287</v>
      </c>
      <c r="BK138" s="173">
        <f>SUM(BK139:BK147)</f>
        <v>0</v>
      </c>
    </row>
    <row r="139" spans="2:65" s="1" customFormat="1" ht="16.5" customHeight="1" x14ac:dyDescent="0.15">
      <c r="B139" s="33"/>
      <c r="C139" s="174" t="s">
        <v>79</v>
      </c>
      <c r="D139" s="174" t="s">
        <v>288</v>
      </c>
      <c r="E139" s="175" t="s">
        <v>2137</v>
      </c>
      <c r="F139" s="176" t="s">
        <v>2138</v>
      </c>
      <c r="G139" s="177" t="s">
        <v>612</v>
      </c>
      <c r="H139" s="178">
        <v>2</v>
      </c>
      <c r="I139" s="179"/>
      <c r="J139" s="178">
        <f t="shared" ref="J139:J147" si="10">ROUND(I139*H139,2)</f>
        <v>0</v>
      </c>
      <c r="K139" s="176" t="s">
        <v>1</v>
      </c>
      <c r="L139" s="37"/>
      <c r="M139" s="180" t="s">
        <v>1</v>
      </c>
      <c r="N139" s="181" t="s">
        <v>41</v>
      </c>
      <c r="O139" s="59"/>
      <c r="P139" s="182">
        <f t="shared" ref="P139:P147" si="11">O139*H139</f>
        <v>0</v>
      </c>
      <c r="Q139" s="182">
        <v>0</v>
      </c>
      <c r="R139" s="182">
        <f t="shared" ref="R139:R147" si="12">Q139*H139</f>
        <v>0</v>
      </c>
      <c r="S139" s="182">
        <v>0</v>
      </c>
      <c r="T139" s="183">
        <f t="shared" ref="T139:T147" si="13">S139*H139</f>
        <v>0</v>
      </c>
      <c r="AR139" s="16" t="s">
        <v>99</v>
      </c>
      <c r="AT139" s="16" t="s">
        <v>288</v>
      </c>
      <c r="AU139" s="16" t="s">
        <v>77</v>
      </c>
      <c r="AY139" s="16" t="s">
        <v>287</v>
      </c>
      <c r="BE139" s="184">
        <f t="shared" ref="BE139:BE147" si="14">IF(N139="základní",J139,0)</f>
        <v>0</v>
      </c>
      <c r="BF139" s="184">
        <f t="shared" ref="BF139:BF147" si="15">IF(N139="snížená",J139,0)</f>
        <v>0</v>
      </c>
      <c r="BG139" s="184">
        <f t="shared" ref="BG139:BG147" si="16">IF(N139="zákl. přenesená",J139,0)</f>
        <v>0</v>
      </c>
      <c r="BH139" s="184">
        <f t="shared" ref="BH139:BH147" si="17">IF(N139="sníž. přenesená",J139,0)</f>
        <v>0</v>
      </c>
      <c r="BI139" s="184">
        <f t="shared" ref="BI139:BI147" si="18">IF(N139="nulová",J139,0)</f>
        <v>0</v>
      </c>
      <c r="BJ139" s="16" t="s">
        <v>77</v>
      </c>
      <c r="BK139" s="184">
        <f t="shared" ref="BK139:BK147" si="19">ROUND(I139*H139,2)</f>
        <v>0</v>
      </c>
      <c r="BL139" s="16" t="s">
        <v>99</v>
      </c>
      <c r="BM139" s="16" t="s">
        <v>517</v>
      </c>
    </row>
    <row r="140" spans="2:65" s="1" customFormat="1" ht="16.5" customHeight="1" x14ac:dyDescent="0.15">
      <c r="B140" s="33"/>
      <c r="C140" s="174" t="s">
        <v>79</v>
      </c>
      <c r="D140" s="174" t="s">
        <v>288</v>
      </c>
      <c r="E140" s="175" t="s">
        <v>2139</v>
      </c>
      <c r="F140" s="176" t="s">
        <v>2140</v>
      </c>
      <c r="G140" s="177" t="s">
        <v>612</v>
      </c>
      <c r="H140" s="178">
        <v>2</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521</v>
      </c>
    </row>
    <row r="141" spans="2:65" s="1" customFormat="1" ht="16.5" customHeight="1" x14ac:dyDescent="0.15">
      <c r="B141" s="33"/>
      <c r="C141" s="174" t="s">
        <v>70</v>
      </c>
      <c r="D141" s="174" t="s">
        <v>288</v>
      </c>
      <c r="E141" s="175" t="s">
        <v>2141</v>
      </c>
      <c r="F141" s="176" t="s">
        <v>2142</v>
      </c>
      <c r="G141" s="177" t="s">
        <v>612</v>
      </c>
      <c r="H141" s="178">
        <v>1</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526</v>
      </c>
    </row>
    <row r="142" spans="2:65" s="1" customFormat="1" ht="16.5" customHeight="1" x14ac:dyDescent="0.15">
      <c r="B142" s="33"/>
      <c r="C142" s="174" t="s">
        <v>70</v>
      </c>
      <c r="D142" s="174" t="s">
        <v>288</v>
      </c>
      <c r="E142" s="175" t="s">
        <v>2143</v>
      </c>
      <c r="F142" s="176" t="s">
        <v>2144</v>
      </c>
      <c r="G142" s="177" t="s">
        <v>612</v>
      </c>
      <c r="H142" s="178">
        <v>1</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530</v>
      </c>
    </row>
    <row r="143" spans="2:65" s="1" customFormat="1" ht="16.5" customHeight="1" x14ac:dyDescent="0.15">
      <c r="B143" s="33"/>
      <c r="C143" s="174" t="s">
        <v>70</v>
      </c>
      <c r="D143" s="174" t="s">
        <v>288</v>
      </c>
      <c r="E143" s="175" t="s">
        <v>2145</v>
      </c>
      <c r="F143" s="176" t="s">
        <v>2146</v>
      </c>
      <c r="G143" s="177" t="s">
        <v>612</v>
      </c>
      <c r="H143" s="178">
        <v>1</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537</v>
      </c>
    </row>
    <row r="144" spans="2:65" s="1" customFormat="1" ht="16.5" customHeight="1" x14ac:dyDescent="0.15">
      <c r="B144" s="33"/>
      <c r="C144" s="174" t="s">
        <v>70</v>
      </c>
      <c r="D144" s="174" t="s">
        <v>288</v>
      </c>
      <c r="E144" s="175" t="s">
        <v>2147</v>
      </c>
      <c r="F144" s="176" t="s">
        <v>2148</v>
      </c>
      <c r="G144" s="177" t="s">
        <v>612</v>
      </c>
      <c r="H144" s="178">
        <v>1</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544</v>
      </c>
    </row>
    <row r="145" spans="2:65" s="1" customFormat="1" ht="16.5" customHeight="1" x14ac:dyDescent="0.15">
      <c r="B145" s="33"/>
      <c r="C145" s="174" t="s">
        <v>70</v>
      </c>
      <c r="D145" s="174" t="s">
        <v>288</v>
      </c>
      <c r="E145" s="175" t="s">
        <v>2149</v>
      </c>
      <c r="F145" s="176" t="s">
        <v>2150</v>
      </c>
      <c r="G145" s="177" t="s">
        <v>1845</v>
      </c>
      <c r="H145" s="178">
        <v>8</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551</v>
      </c>
    </row>
    <row r="146" spans="2:65" s="1" customFormat="1" ht="16.5" customHeight="1" x14ac:dyDescent="0.15">
      <c r="B146" s="33"/>
      <c r="C146" s="174" t="s">
        <v>70</v>
      </c>
      <c r="D146" s="174" t="s">
        <v>288</v>
      </c>
      <c r="E146" s="175" t="s">
        <v>2151</v>
      </c>
      <c r="F146" s="176" t="s">
        <v>2152</v>
      </c>
      <c r="G146" s="177" t="s">
        <v>1845</v>
      </c>
      <c r="H146" s="178">
        <v>3</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556</v>
      </c>
    </row>
    <row r="147" spans="2:65" s="1" customFormat="1" ht="16.5" customHeight="1" x14ac:dyDescent="0.15">
      <c r="B147" s="33"/>
      <c r="C147" s="174" t="s">
        <v>70</v>
      </c>
      <c r="D147" s="174" t="s">
        <v>288</v>
      </c>
      <c r="E147" s="175" t="s">
        <v>2153</v>
      </c>
      <c r="F147" s="176" t="s">
        <v>2154</v>
      </c>
      <c r="G147" s="177" t="s">
        <v>1845</v>
      </c>
      <c r="H147" s="178">
        <v>1</v>
      </c>
      <c r="I147" s="179"/>
      <c r="J147" s="178">
        <f t="shared" si="10"/>
        <v>0</v>
      </c>
      <c r="K147" s="176" t="s">
        <v>1</v>
      </c>
      <c r="L147" s="37"/>
      <c r="M147" s="220" t="s">
        <v>1</v>
      </c>
      <c r="N147" s="221" t="s">
        <v>41</v>
      </c>
      <c r="O147" s="222"/>
      <c r="P147" s="223">
        <f t="shared" si="11"/>
        <v>0</v>
      </c>
      <c r="Q147" s="223">
        <v>0</v>
      </c>
      <c r="R147" s="223">
        <f t="shared" si="12"/>
        <v>0</v>
      </c>
      <c r="S147" s="223">
        <v>0</v>
      </c>
      <c r="T147" s="224">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560</v>
      </c>
    </row>
    <row r="148" spans="2:65" s="1" customFormat="1" ht="7" customHeight="1" x14ac:dyDescent="0.15">
      <c r="B148" s="45"/>
      <c r="C148" s="46"/>
      <c r="D148" s="46"/>
      <c r="E148" s="46"/>
      <c r="F148" s="46"/>
      <c r="G148" s="46"/>
      <c r="H148" s="46"/>
      <c r="I148" s="133"/>
      <c r="J148" s="46"/>
      <c r="K148" s="46"/>
      <c r="L148" s="37"/>
    </row>
  </sheetData>
  <sheetProtection algorithmName="SHA-512" hashValue="GYtobSHn5xpSpBD3PGmDSW+FpwNOcSdRSq0w6ULNKUhiYaf5DdajuwJZ/r1I2zNXZ0Mu0w46kXlXn3a9aLSriA==" saltValue="R+OkHeshQcCdNcM0Wl/bfYq4voF+g1nrRru5pWmgqJEkT2pQ9w0BvLWHb8e4cXzDQzL6xu8xoGq7Ao0YXy4e8g==" spinCount="100000" sheet="1" objects="1" scenarios="1" formatColumns="0" formatRows="0" autoFilter="0"/>
  <autoFilter ref="C92:K14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118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2155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ROUND((SUM(BE97:BE155)),  2)</f>
        <v>0</v>
      </c>
      <c r="I37" s="122">
        <v>0.21</v>
      </c>
      <c r="J37" s="121">
        <f>ROUND(((SUM(BE97:BE155))*I37),  2)</f>
        <v>0</v>
      </c>
      <c r="L37" s="37"/>
    </row>
    <row r="38" spans="2:12" s="1" customFormat="1" ht="14.5" customHeight="1" x14ac:dyDescent="0.15">
      <c r="B38" s="37"/>
      <c r="E38" s="110" t="s">
        <v>42</v>
      </c>
      <c r="F38" s="121">
        <f>ROUND((SUM(BF97:BF155)),  2)</f>
        <v>0</v>
      </c>
      <c r="I38" s="122">
        <v>0.15</v>
      </c>
      <c r="J38" s="121">
        <f>ROUND(((SUM(BF97:BF155))*I38),  2)</f>
        <v>0</v>
      </c>
      <c r="L38" s="37"/>
    </row>
    <row r="39" spans="2:12" s="1" customFormat="1" ht="14.5" hidden="1" customHeight="1" x14ac:dyDescent="0.15">
      <c r="B39" s="37"/>
      <c r="E39" s="110" t="s">
        <v>43</v>
      </c>
      <c r="F39" s="121">
        <f>ROUND((SUM(BG97:BG155)),  2)</f>
        <v>0</v>
      </c>
      <c r="I39" s="122">
        <v>0.21</v>
      </c>
      <c r="J39" s="121">
        <f>0</f>
        <v>0</v>
      </c>
      <c r="L39" s="37"/>
    </row>
    <row r="40" spans="2:12" s="1" customFormat="1" ht="14.5" hidden="1" customHeight="1" x14ac:dyDescent="0.15">
      <c r="B40" s="37"/>
      <c r="E40" s="110" t="s">
        <v>44</v>
      </c>
      <c r="F40" s="121">
        <f>ROUND((SUM(BH97:BH155)),  2)</f>
        <v>0</v>
      </c>
      <c r="I40" s="122">
        <v>0.15</v>
      </c>
      <c r="J40" s="121">
        <f>0</f>
        <v>0</v>
      </c>
      <c r="L40" s="37"/>
    </row>
    <row r="41" spans="2:12" s="1" customFormat="1" ht="14.5" hidden="1" customHeight="1" x14ac:dyDescent="0.15">
      <c r="B41" s="37"/>
      <c r="E41" s="110" t="s">
        <v>45</v>
      </c>
      <c r="F41" s="121">
        <f>ROUND((SUM(BI97:BI155)),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D1.4d - Technika prostředí budov - MaR</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2156</v>
      </c>
      <c r="E68" s="145"/>
      <c r="F68" s="145"/>
      <c r="G68" s="145"/>
      <c r="H68" s="145"/>
      <c r="I68" s="146"/>
      <c r="J68" s="147">
        <f>J98</f>
        <v>0</v>
      </c>
      <c r="K68" s="143"/>
      <c r="L68" s="148"/>
    </row>
    <row r="69" spans="2:47" s="8" customFormat="1" ht="25" customHeight="1" x14ac:dyDescent="0.15">
      <c r="B69" s="142"/>
      <c r="C69" s="143"/>
      <c r="D69" s="144" t="s">
        <v>2157</v>
      </c>
      <c r="E69" s="145"/>
      <c r="F69" s="145"/>
      <c r="G69" s="145"/>
      <c r="H69" s="145"/>
      <c r="I69" s="146"/>
      <c r="J69" s="147">
        <f>J103</f>
        <v>0</v>
      </c>
      <c r="K69" s="143"/>
      <c r="L69" s="148"/>
    </row>
    <row r="70" spans="2:47" s="8" customFormat="1" ht="25" customHeight="1" x14ac:dyDescent="0.15">
      <c r="B70" s="142"/>
      <c r="C70" s="143"/>
      <c r="D70" s="144" t="s">
        <v>2158</v>
      </c>
      <c r="E70" s="145"/>
      <c r="F70" s="145"/>
      <c r="G70" s="145"/>
      <c r="H70" s="145"/>
      <c r="I70" s="146"/>
      <c r="J70" s="147">
        <f>J113</f>
        <v>0</v>
      </c>
      <c r="K70" s="143"/>
      <c r="L70" s="148"/>
    </row>
    <row r="71" spans="2:47" s="8" customFormat="1" ht="25" customHeight="1" x14ac:dyDescent="0.15">
      <c r="B71" s="142"/>
      <c r="C71" s="143"/>
      <c r="D71" s="144" t="s">
        <v>2159</v>
      </c>
      <c r="E71" s="145"/>
      <c r="F71" s="145"/>
      <c r="G71" s="145"/>
      <c r="H71" s="145"/>
      <c r="I71" s="146"/>
      <c r="J71" s="147">
        <f>J115</f>
        <v>0</v>
      </c>
      <c r="K71" s="143"/>
      <c r="L71" s="148"/>
    </row>
    <row r="72" spans="2:47" s="8" customFormat="1" ht="25" customHeight="1" x14ac:dyDescent="0.15">
      <c r="B72" s="142"/>
      <c r="C72" s="143"/>
      <c r="D72" s="144" t="s">
        <v>2160</v>
      </c>
      <c r="E72" s="145"/>
      <c r="F72" s="145"/>
      <c r="G72" s="145"/>
      <c r="H72" s="145"/>
      <c r="I72" s="146"/>
      <c r="J72" s="147">
        <f>J129</f>
        <v>0</v>
      </c>
      <c r="K72" s="143"/>
      <c r="L72" s="148"/>
    </row>
    <row r="73" spans="2:47" s="8" customFormat="1" ht="25" customHeight="1" x14ac:dyDescent="0.15">
      <c r="B73" s="142"/>
      <c r="C73" s="143"/>
      <c r="D73" s="144" t="s">
        <v>2161</v>
      </c>
      <c r="E73" s="145"/>
      <c r="F73" s="145"/>
      <c r="G73" s="145"/>
      <c r="H73" s="145"/>
      <c r="I73" s="146"/>
      <c r="J73" s="147">
        <f>J144</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240</v>
      </c>
      <c r="F87" s="284"/>
      <c r="G87" s="284"/>
      <c r="H87" s="284"/>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5" t="str">
        <f>E13</f>
        <v>D1.4d - Technika prostředí budov - MaR</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P98+P103+P113+P115+P129+P144</f>
        <v>0</v>
      </c>
      <c r="Q97" s="67"/>
      <c r="R97" s="157">
        <f>R98+R103+R113+R115+R129+R144</f>
        <v>0</v>
      </c>
      <c r="S97" s="67"/>
      <c r="T97" s="158">
        <f>T98+T103+T113+T115+T129+T144</f>
        <v>0</v>
      </c>
      <c r="AT97" s="16" t="s">
        <v>69</v>
      </c>
      <c r="AU97" s="16" t="s">
        <v>246</v>
      </c>
      <c r="BK97" s="159">
        <f>BK98+BK103+BK113+BK115+BK129+BK144</f>
        <v>0</v>
      </c>
    </row>
    <row r="98" spans="2:65" s="10" customFormat="1" ht="26" customHeight="1" x14ac:dyDescent="0.2">
      <c r="B98" s="160"/>
      <c r="C98" s="161"/>
      <c r="D98" s="162" t="s">
        <v>69</v>
      </c>
      <c r="E98" s="163" t="s">
        <v>1660</v>
      </c>
      <c r="F98" s="163" t="s">
        <v>2162</v>
      </c>
      <c r="G98" s="161"/>
      <c r="H98" s="161"/>
      <c r="I98" s="164"/>
      <c r="J98" s="165">
        <f>BK98</f>
        <v>0</v>
      </c>
      <c r="K98" s="161"/>
      <c r="L98" s="166"/>
      <c r="M98" s="167"/>
      <c r="N98" s="168"/>
      <c r="O98" s="168"/>
      <c r="P98" s="169">
        <f>SUM(P99:P102)</f>
        <v>0</v>
      </c>
      <c r="Q98" s="168"/>
      <c r="R98" s="169">
        <f>SUM(R99:R102)</f>
        <v>0</v>
      </c>
      <c r="S98" s="168"/>
      <c r="T98" s="170">
        <f>SUM(T99:T102)</f>
        <v>0</v>
      </c>
      <c r="AR98" s="171" t="s">
        <v>77</v>
      </c>
      <c r="AT98" s="172" t="s">
        <v>69</v>
      </c>
      <c r="AU98" s="172" t="s">
        <v>70</v>
      </c>
      <c r="AY98" s="171" t="s">
        <v>287</v>
      </c>
      <c r="BK98" s="173">
        <f>SUM(BK99:BK102)</f>
        <v>0</v>
      </c>
    </row>
    <row r="99" spans="2:65" s="1" customFormat="1" ht="16.5" customHeight="1" x14ac:dyDescent="0.15">
      <c r="B99" s="33"/>
      <c r="C99" s="174" t="s">
        <v>77</v>
      </c>
      <c r="D99" s="174" t="s">
        <v>288</v>
      </c>
      <c r="E99" s="175" t="s">
        <v>2163</v>
      </c>
      <c r="F99" s="176" t="s">
        <v>2164</v>
      </c>
      <c r="G99" s="177" t="s">
        <v>612</v>
      </c>
      <c r="H99" s="178">
        <v>1</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 customFormat="1" ht="16.5" customHeight="1" x14ac:dyDescent="0.15">
      <c r="B100" s="33"/>
      <c r="C100" s="174" t="s">
        <v>79</v>
      </c>
      <c r="D100" s="174" t="s">
        <v>288</v>
      </c>
      <c r="E100" s="175" t="s">
        <v>2165</v>
      </c>
      <c r="F100" s="176" t="s">
        <v>2166</v>
      </c>
      <c r="G100" s="177" t="s">
        <v>612</v>
      </c>
      <c r="H100" s="178">
        <v>1</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99</v>
      </c>
    </row>
    <row r="101" spans="2:65" s="1" customFormat="1" ht="16.5" customHeight="1" x14ac:dyDescent="0.15">
      <c r="B101" s="33"/>
      <c r="C101" s="174" t="s">
        <v>87</v>
      </c>
      <c r="D101" s="174" t="s">
        <v>288</v>
      </c>
      <c r="E101" s="175" t="s">
        <v>2167</v>
      </c>
      <c r="F101" s="176" t="s">
        <v>2168</v>
      </c>
      <c r="G101" s="177" t="s">
        <v>612</v>
      </c>
      <c r="H101" s="178">
        <v>1</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296</v>
      </c>
    </row>
    <row r="102" spans="2:65" s="1" customFormat="1" ht="16.5" customHeight="1" x14ac:dyDescent="0.15">
      <c r="B102" s="33"/>
      <c r="C102" s="174" t="s">
        <v>99</v>
      </c>
      <c r="D102" s="174" t="s">
        <v>288</v>
      </c>
      <c r="E102" s="175" t="s">
        <v>2169</v>
      </c>
      <c r="F102" s="176" t="s">
        <v>2170</v>
      </c>
      <c r="G102" s="177" t="s">
        <v>612</v>
      </c>
      <c r="H102" s="178">
        <v>1</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0" customFormat="1" ht="26" customHeight="1" x14ac:dyDescent="0.2">
      <c r="B103" s="160"/>
      <c r="C103" s="161"/>
      <c r="D103" s="162" t="s">
        <v>69</v>
      </c>
      <c r="E103" s="163" t="s">
        <v>2135</v>
      </c>
      <c r="F103" s="163" t="s">
        <v>2171</v>
      </c>
      <c r="G103" s="161"/>
      <c r="H103" s="161"/>
      <c r="I103" s="164"/>
      <c r="J103" s="165">
        <f>BK103</f>
        <v>0</v>
      </c>
      <c r="K103" s="161"/>
      <c r="L103" s="166"/>
      <c r="M103" s="167"/>
      <c r="N103" s="168"/>
      <c r="O103" s="168"/>
      <c r="P103" s="169">
        <f>SUM(P104:P112)</f>
        <v>0</v>
      </c>
      <c r="Q103" s="168"/>
      <c r="R103" s="169">
        <f>SUM(R104:R112)</f>
        <v>0</v>
      </c>
      <c r="S103" s="168"/>
      <c r="T103" s="170">
        <f>SUM(T104:T112)</f>
        <v>0</v>
      </c>
      <c r="AR103" s="171" t="s">
        <v>77</v>
      </c>
      <c r="AT103" s="172" t="s">
        <v>69</v>
      </c>
      <c r="AU103" s="172" t="s">
        <v>70</v>
      </c>
      <c r="AY103" s="171" t="s">
        <v>287</v>
      </c>
      <c r="BK103" s="173">
        <f>SUM(BK104:BK112)</f>
        <v>0</v>
      </c>
    </row>
    <row r="104" spans="2:65" s="1" customFormat="1" ht="16.5" customHeight="1" x14ac:dyDescent="0.15">
      <c r="B104" s="33"/>
      <c r="C104" s="174" t="s">
        <v>301</v>
      </c>
      <c r="D104" s="174" t="s">
        <v>288</v>
      </c>
      <c r="E104" s="175" t="s">
        <v>2172</v>
      </c>
      <c r="F104" s="176" t="s">
        <v>2173</v>
      </c>
      <c r="G104" s="177" t="s">
        <v>612</v>
      </c>
      <c r="H104" s="178">
        <v>2</v>
      </c>
      <c r="I104" s="179"/>
      <c r="J104" s="178">
        <f t="shared" ref="J104:J112" si="0">ROUND(I104*H104,2)</f>
        <v>0</v>
      </c>
      <c r="K104" s="176" t="s">
        <v>1</v>
      </c>
      <c r="L104" s="37"/>
      <c r="M104" s="180" t="s">
        <v>1</v>
      </c>
      <c r="N104" s="181" t="s">
        <v>41</v>
      </c>
      <c r="O104" s="59"/>
      <c r="P104" s="182">
        <f t="shared" ref="P104:P112" si="1">O104*H104</f>
        <v>0</v>
      </c>
      <c r="Q104" s="182">
        <v>0</v>
      </c>
      <c r="R104" s="182">
        <f t="shared" ref="R104:R112" si="2">Q104*H104</f>
        <v>0</v>
      </c>
      <c r="S104" s="182">
        <v>0</v>
      </c>
      <c r="T104" s="183">
        <f t="shared" ref="T104:T112" si="3">S104*H104</f>
        <v>0</v>
      </c>
      <c r="AR104" s="16" t="s">
        <v>99</v>
      </c>
      <c r="AT104" s="16" t="s">
        <v>288</v>
      </c>
      <c r="AU104" s="16" t="s">
        <v>77</v>
      </c>
      <c r="AY104" s="16" t="s">
        <v>287</v>
      </c>
      <c r="BE104" s="184">
        <f t="shared" ref="BE104:BE112" si="4">IF(N104="základní",J104,0)</f>
        <v>0</v>
      </c>
      <c r="BF104" s="184">
        <f t="shared" ref="BF104:BF112" si="5">IF(N104="snížená",J104,0)</f>
        <v>0</v>
      </c>
      <c r="BG104" s="184">
        <f t="shared" ref="BG104:BG112" si="6">IF(N104="zákl. přenesená",J104,0)</f>
        <v>0</v>
      </c>
      <c r="BH104" s="184">
        <f t="shared" ref="BH104:BH112" si="7">IF(N104="sníž. přenesená",J104,0)</f>
        <v>0</v>
      </c>
      <c r="BI104" s="184">
        <f t="shared" ref="BI104:BI112" si="8">IF(N104="nulová",J104,0)</f>
        <v>0</v>
      </c>
      <c r="BJ104" s="16" t="s">
        <v>77</v>
      </c>
      <c r="BK104" s="184">
        <f t="shared" ref="BK104:BK112" si="9">ROUND(I104*H104,2)</f>
        <v>0</v>
      </c>
      <c r="BL104" s="16" t="s">
        <v>99</v>
      </c>
      <c r="BM104" s="16" t="s">
        <v>305</v>
      </c>
    </row>
    <row r="105" spans="2:65" s="1" customFormat="1" ht="16.5" customHeight="1" x14ac:dyDescent="0.15">
      <c r="B105" s="33"/>
      <c r="C105" s="174" t="s">
        <v>296</v>
      </c>
      <c r="D105" s="174" t="s">
        <v>288</v>
      </c>
      <c r="E105" s="175" t="s">
        <v>2174</v>
      </c>
      <c r="F105" s="176" t="s">
        <v>2175</v>
      </c>
      <c r="G105" s="177" t="s">
        <v>612</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310</v>
      </c>
      <c r="D106" s="174" t="s">
        <v>288</v>
      </c>
      <c r="E106" s="175" t="s">
        <v>2176</v>
      </c>
      <c r="F106" s="176" t="s">
        <v>2177</v>
      </c>
      <c r="G106" s="177" t="s">
        <v>612</v>
      </c>
      <c r="H106" s="178">
        <v>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300</v>
      </c>
      <c r="D107" s="174" t="s">
        <v>288</v>
      </c>
      <c r="E107" s="175" t="s">
        <v>2178</v>
      </c>
      <c r="F107" s="176" t="s">
        <v>2179</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317</v>
      </c>
      <c r="D108" s="174" t="s">
        <v>288</v>
      </c>
      <c r="E108" s="175" t="s">
        <v>2180</v>
      </c>
      <c r="F108" s="176" t="s">
        <v>2181</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305</v>
      </c>
      <c r="D109" s="174" t="s">
        <v>288</v>
      </c>
      <c r="E109" s="175" t="s">
        <v>2182</v>
      </c>
      <c r="F109" s="176" t="s">
        <v>2183</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324</v>
      </c>
      <c r="D110" s="174" t="s">
        <v>288</v>
      </c>
      <c r="E110" s="175" t="s">
        <v>2184</v>
      </c>
      <c r="F110" s="176" t="s">
        <v>2185</v>
      </c>
      <c r="G110" s="177" t="s">
        <v>612</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309</v>
      </c>
      <c r="D111" s="174" t="s">
        <v>288</v>
      </c>
      <c r="E111" s="175" t="s">
        <v>2186</v>
      </c>
      <c r="F111" s="176" t="s">
        <v>2187</v>
      </c>
      <c r="G111" s="177" t="s">
        <v>612</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22.5" customHeight="1" x14ac:dyDescent="0.15">
      <c r="B112" s="33"/>
      <c r="C112" s="174" t="s">
        <v>331</v>
      </c>
      <c r="D112" s="174" t="s">
        <v>288</v>
      </c>
      <c r="E112" s="175" t="s">
        <v>2188</v>
      </c>
      <c r="F112" s="176" t="s">
        <v>2189</v>
      </c>
      <c r="G112" s="177" t="s">
        <v>612</v>
      </c>
      <c r="H112" s="178">
        <v>5</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0" customFormat="1" ht="26" customHeight="1" x14ac:dyDescent="0.2">
      <c r="B113" s="160"/>
      <c r="C113" s="161"/>
      <c r="D113" s="162" t="s">
        <v>69</v>
      </c>
      <c r="E113" s="163" t="s">
        <v>2190</v>
      </c>
      <c r="F113" s="163" t="s">
        <v>2191</v>
      </c>
      <c r="G113" s="161"/>
      <c r="H113" s="161"/>
      <c r="I113" s="164"/>
      <c r="J113" s="165">
        <f>BK113</f>
        <v>0</v>
      </c>
      <c r="K113" s="161"/>
      <c r="L113" s="166"/>
      <c r="M113" s="167"/>
      <c r="N113" s="168"/>
      <c r="O113" s="168"/>
      <c r="P113" s="169">
        <f>P114</f>
        <v>0</v>
      </c>
      <c r="Q113" s="168"/>
      <c r="R113" s="169">
        <f>R114</f>
        <v>0</v>
      </c>
      <c r="S113" s="168"/>
      <c r="T113" s="170">
        <f>T114</f>
        <v>0</v>
      </c>
      <c r="AR113" s="171" t="s">
        <v>77</v>
      </c>
      <c r="AT113" s="172" t="s">
        <v>69</v>
      </c>
      <c r="AU113" s="172" t="s">
        <v>70</v>
      </c>
      <c r="AY113" s="171" t="s">
        <v>287</v>
      </c>
      <c r="BK113" s="173">
        <f>BK114</f>
        <v>0</v>
      </c>
    </row>
    <row r="114" spans="2:65" s="1" customFormat="1" ht="16.5" customHeight="1" x14ac:dyDescent="0.15">
      <c r="B114" s="33"/>
      <c r="C114" s="174" t="s">
        <v>313</v>
      </c>
      <c r="D114" s="174" t="s">
        <v>288</v>
      </c>
      <c r="E114" s="175" t="s">
        <v>2192</v>
      </c>
      <c r="F114" s="176" t="s">
        <v>2193</v>
      </c>
      <c r="G114" s="177" t="s">
        <v>612</v>
      </c>
      <c r="H114" s="178">
        <v>1</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337</v>
      </c>
    </row>
    <row r="115" spans="2:65" s="10" customFormat="1" ht="26" customHeight="1" x14ac:dyDescent="0.2">
      <c r="B115" s="160"/>
      <c r="C115" s="161"/>
      <c r="D115" s="162" t="s">
        <v>69</v>
      </c>
      <c r="E115" s="163" t="s">
        <v>2194</v>
      </c>
      <c r="F115" s="163" t="s">
        <v>2195</v>
      </c>
      <c r="G115" s="161"/>
      <c r="H115" s="161"/>
      <c r="I115" s="164"/>
      <c r="J115" s="165">
        <f>BK115</f>
        <v>0</v>
      </c>
      <c r="K115" s="161"/>
      <c r="L115" s="166"/>
      <c r="M115" s="167"/>
      <c r="N115" s="168"/>
      <c r="O115" s="168"/>
      <c r="P115" s="169">
        <f>SUM(P116:P128)</f>
        <v>0</v>
      </c>
      <c r="Q115" s="168"/>
      <c r="R115" s="169">
        <f>SUM(R116:R128)</f>
        <v>0</v>
      </c>
      <c r="S115" s="168"/>
      <c r="T115" s="170">
        <f>SUM(T116:T128)</f>
        <v>0</v>
      </c>
      <c r="AR115" s="171" t="s">
        <v>77</v>
      </c>
      <c r="AT115" s="172" t="s">
        <v>69</v>
      </c>
      <c r="AU115" s="172" t="s">
        <v>70</v>
      </c>
      <c r="AY115" s="171" t="s">
        <v>287</v>
      </c>
      <c r="BK115" s="173">
        <f>SUM(BK116:BK128)</f>
        <v>0</v>
      </c>
    </row>
    <row r="116" spans="2:65" s="1" customFormat="1" ht="16.5" customHeight="1" x14ac:dyDescent="0.15">
      <c r="B116" s="33"/>
      <c r="C116" s="174" t="s">
        <v>8</v>
      </c>
      <c r="D116" s="174" t="s">
        <v>288</v>
      </c>
      <c r="E116" s="175" t="s">
        <v>2196</v>
      </c>
      <c r="F116" s="176" t="s">
        <v>2197</v>
      </c>
      <c r="G116" s="177" t="s">
        <v>362</v>
      </c>
      <c r="H116" s="178">
        <v>10</v>
      </c>
      <c r="I116" s="179"/>
      <c r="J116" s="178">
        <f t="shared" ref="J116:J128" si="10">ROUND(I116*H116,2)</f>
        <v>0</v>
      </c>
      <c r="K116" s="176" t="s">
        <v>1</v>
      </c>
      <c r="L116" s="37"/>
      <c r="M116" s="180" t="s">
        <v>1</v>
      </c>
      <c r="N116" s="181" t="s">
        <v>41</v>
      </c>
      <c r="O116" s="59"/>
      <c r="P116" s="182">
        <f t="shared" ref="P116:P128" si="11">O116*H116</f>
        <v>0</v>
      </c>
      <c r="Q116" s="182">
        <v>0</v>
      </c>
      <c r="R116" s="182">
        <f t="shared" ref="R116:R128" si="12">Q116*H116</f>
        <v>0</v>
      </c>
      <c r="S116" s="182">
        <v>0</v>
      </c>
      <c r="T116" s="183">
        <f t="shared" ref="T116:T128" si="13">S116*H116</f>
        <v>0</v>
      </c>
      <c r="AR116" s="16" t="s">
        <v>99</v>
      </c>
      <c r="AT116" s="16" t="s">
        <v>288</v>
      </c>
      <c r="AU116" s="16" t="s">
        <v>77</v>
      </c>
      <c r="AY116" s="16" t="s">
        <v>287</v>
      </c>
      <c r="BE116" s="184">
        <f t="shared" ref="BE116:BE128" si="14">IF(N116="základní",J116,0)</f>
        <v>0</v>
      </c>
      <c r="BF116" s="184">
        <f t="shared" ref="BF116:BF128" si="15">IF(N116="snížená",J116,0)</f>
        <v>0</v>
      </c>
      <c r="BG116" s="184">
        <f t="shared" ref="BG116:BG128" si="16">IF(N116="zákl. přenesená",J116,0)</f>
        <v>0</v>
      </c>
      <c r="BH116" s="184">
        <f t="shared" ref="BH116:BH128" si="17">IF(N116="sníž. přenesená",J116,0)</f>
        <v>0</v>
      </c>
      <c r="BI116" s="184">
        <f t="shared" ref="BI116:BI128" si="18">IF(N116="nulová",J116,0)</f>
        <v>0</v>
      </c>
      <c r="BJ116" s="16" t="s">
        <v>77</v>
      </c>
      <c r="BK116" s="184">
        <f t="shared" ref="BK116:BK128" si="19">ROUND(I116*H116,2)</f>
        <v>0</v>
      </c>
      <c r="BL116" s="16" t="s">
        <v>99</v>
      </c>
      <c r="BM116" s="16" t="s">
        <v>340</v>
      </c>
    </row>
    <row r="117" spans="2:65" s="1" customFormat="1" ht="16.5" customHeight="1" x14ac:dyDescent="0.15">
      <c r="B117" s="33"/>
      <c r="C117" s="174" t="s">
        <v>316</v>
      </c>
      <c r="D117" s="174" t="s">
        <v>288</v>
      </c>
      <c r="E117" s="175" t="s">
        <v>2198</v>
      </c>
      <c r="F117" s="176" t="s">
        <v>2199</v>
      </c>
      <c r="G117" s="177" t="s">
        <v>362</v>
      </c>
      <c r="H117" s="178">
        <v>15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343</v>
      </c>
    </row>
    <row r="118" spans="2:65" s="1" customFormat="1" ht="16.5" customHeight="1" x14ac:dyDescent="0.15">
      <c r="B118" s="33"/>
      <c r="C118" s="174" t="s">
        <v>344</v>
      </c>
      <c r="D118" s="174" t="s">
        <v>288</v>
      </c>
      <c r="E118" s="175" t="s">
        <v>2200</v>
      </c>
      <c r="F118" s="176" t="s">
        <v>2201</v>
      </c>
      <c r="G118" s="177" t="s">
        <v>362</v>
      </c>
      <c r="H118" s="178">
        <v>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347</v>
      </c>
    </row>
    <row r="119" spans="2:65" s="1" customFormat="1" ht="16.5" customHeight="1" x14ac:dyDescent="0.15">
      <c r="B119" s="33"/>
      <c r="C119" s="174" t="s">
        <v>320</v>
      </c>
      <c r="D119" s="174" t="s">
        <v>288</v>
      </c>
      <c r="E119" s="175" t="s">
        <v>2202</v>
      </c>
      <c r="F119" s="176" t="s">
        <v>2203</v>
      </c>
      <c r="G119" s="177" t="s">
        <v>362</v>
      </c>
      <c r="H119" s="178">
        <v>10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350</v>
      </c>
    </row>
    <row r="120" spans="2:65" s="1" customFormat="1" ht="16.5" customHeight="1" x14ac:dyDescent="0.15">
      <c r="B120" s="33"/>
      <c r="C120" s="174" t="s">
        <v>352</v>
      </c>
      <c r="D120" s="174" t="s">
        <v>288</v>
      </c>
      <c r="E120" s="175" t="s">
        <v>2204</v>
      </c>
      <c r="F120" s="176" t="s">
        <v>2205</v>
      </c>
      <c r="G120" s="177" t="s">
        <v>612</v>
      </c>
      <c r="H120" s="178">
        <v>8</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355</v>
      </c>
    </row>
    <row r="121" spans="2:65" s="1" customFormat="1" ht="16.5" customHeight="1" x14ac:dyDescent="0.15">
      <c r="B121" s="33"/>
      <c r="C121" s="174" t="s">
        <v>323</v>
      </c>
      <c r="D121" s="174" t="s">
        <v>288</v>
      </c>
      <c r="E121" s="175" t="s">
        <v>2206</v>
      </c>
      <c r="F121" s="176" t="s">
        <v>2207</v>
      </c>
      <c r="G121" s="177" t="s">
        <v>612</v>
      </c>
      <c r="H121" s="178">
        <v>30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363</v>
      </c>
    </row>
    <row r="122" spans="2:65" s="1" customFormat="1" ht="16.5" customHeight="1" x14ac:dyDescent="0.15">
      <c r="B122" s="33"/>
      <c r="C122" s="174" t="s">
        <v>7</v>
      </c>
      <c r="D122" s="174" t="s">
        <v>288</v>
      </c>
      <c r="E122" s="175" t="s">
        <v>2208</v>
      </c>
      <c r="F122" s="176" t="s">
        <v>2209</v>
      </c>
      <c r="G122" s="177" t="s">
        <v>362</v>
      </c>
      <c r="H122" s="178">
        <v>245</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367</v>
      </c>
    </row>
    <row r="123" spans="2:65" s="1" customFormat="1" ht="16.5" customHeight="1" x14ac:dyDescent="0.15">
      <c r="B123" s="33"/>
      <c r="C123" s="174" t="s">
        <v>327</v>
      </c>
      <c r="D123" s="174" t="s">
        <v>288</v>
      </c>
      <c r="E123" s="175" t="s">
        <v>2210</v>
      </c>
      <c r="F123" s="176" t="s">
        <v>2211</v>
      </c>
      <c r="G123" s="177" t="s">
        <v>362</v>
      </c>
      <c r="H123" s="178">
        <v>75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374</v>
      </c>
      <c r="D124" s="174" t="s">
        <v>288</v>
      </c>
      <c r="E124" s="175" t="s">
        <v>2212</v>
      </c>
      <c r="F124" s="176" t="s">
        <v>2213</v>
      </c>
      <c r="G124" s="177" t="s">
        <v>362</v>
      </c>
      <c r="H124" s="178">
        <v>20</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330</v>
      </c>
      <c r="D125" s="174" t="s">
        <v>288</v>
      </c>
      <c r="E125" s="175" t="s">
        <v>2214</v>
      </c>
      <c r="F125" s="176" t="s">
        <v>2215</v>
      </c>
      <c r="G125" s="177" t="s">
        <v>362</v>
      </c>
      <c r="H125" s="178">
        <v>100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385</v>
      </c>
      <c r="D126" s="174" t="s">
        <v>288</v>
      </c>
      <c r="E126" s="175" t="s">
        <v>2216</v>
      </c>
      <c r="F126" s="176" t="s">
        <v>2217</v>
      </c>
      <c r="G126" s="177" t="s">
        <v>362</v>
      </c>
      <c r="H126" s="178">
        <v>75</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334</v>
      </c>
      <c r="D127" s="174" t="s">
        <v>288</v>
      </c>
      <c r="E127" s="175" t="s">
        <v>2218</v>
      </c>
      <c r="F127" s="176" t="s">
        <v>2219</v>
      </c>
      <c r="G127" s="177" t="s">
        <v>362</v>
      </c>
      <c r="H127" s="178">
        <v>30</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 customFormat="1" ht="16.5" customHeight="1" x14ac:dyDescent="0.15">
      <c r="B128" s="33"/>
      <c r="C128" s="174" t="s">
        <v>401</v>
      </c>
      <c r="D128" s="174" t="s">
        <v>288</v>
      </c>
      <c r="E128" s="175" t="s">
        <v>2220</v>
      </c>
      <c r="F128" s="176" t="s">
        <v>2221</v>
      </c>
      <c r="G128" s="177" t="s">
        <v>612</v>
      </c>
      <c r="H128" s="178">
        <v>1</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404</v>
      </c>
    </row>
    <row r="129" spans="2:65" s="10" customFormat="1" ht="26" customHeight="1" x14ac:dyDescent="0.2">
      <c r="B129" s="160"/>
      <c r="C129" s="161"/>
      <c r="D129" s="162" t="s">
        <v>69</v>
      </c>
      <c r="E129" s="163" t="s">
        <v>2222</v>
      </c>
      <c r="F129" s="163" t="s">
        <v>2223</v>
      </c>
      <c r="G129" s="161"/>
      <c r="H129" s="161"/>
      <c r="I129" s="164"/>
      <c r="J129" s="165">
        <f>BK129</f>
        <v>0</v>
      </c>
      <c r="K129" s="161"/>
      <c r="L129" s="166"/>
      <c r="M129" s="167"/>
      <c r="N129" s="168"/>
      <c r="O129" s="168"/>
      <c r="P129" s="169">
        <f>SUM(P130:P143)</f>
        <v>0</v>
      </c>
      <c r="Q129" s="168"/>
      <c r="R129" s="169">
        <f>SUM(R130:R143)</f>
        <v>0</v>
      </c>
      <c r="S129" s="168"/>
      <c r="T129" s="170">
        <f>SUM(T130:T143)</f>
        <v>0</v>
      </c>
      <c r="AR129" s="171" t="s">
        <v>77</v>
      </c>
      <c r="AT129" s="172" t="s">
        <v>69</v>
      </c>
      <c r="AU129" s="172" t="s">
        <v>70</v>
      </c>
      <c r="AY129" s="171" t="s">
        <v>287</v>
      </c>
      <c r="BK129" s="173">
        <f>SUM(BK130:BK143)</f>
        <v>0</v>
      </c>
    </row>
    <row r="130" spans="2:65" s="1" customFormat="1" ht="16.5" customHeight="1" x14ac:dyDescent="0.15">
      <c r="B130" s="33"/>
      <c r="C130" s="174" t="s">
        <v>337</v>
      </c>
      <c r="D130" s="174" t="s">
        <v>288</v>
      </c>
      <c r="E130" s="175" t="s">
        <v>2224</v>
      </c>
      <c r="F130" s="176" t="s">
        <v>2197</v>
      </c>
      <c r="G130" s="177" t="s">
        <v>362</v>
      </c>
      <c r="H130" s="178">
        <v>10</v>
      </c>
      <c r="I130" s="179"/>
      <c r="J130" s="178">
        <f t="shared" ref="J130:J143" si="20">ROUND(I130*H130,2)</f>
        <v>0</v>
      </c>
      <c r="K130" s="176" t="s">
        <v>1</v>
      </c>
      <c r="L130" s="37"/>
      <c r="M130" s="180" t="s">
        <v>1</v>
      </c>
      <c r="N130" s="181" t="s">
        <v>41</v>
      </c>
      <c r="O130" s="59"/>
      <c r="P130" s="182">
        <f t="shared" ref="P130:P143" si="21">O130*H130</f>
        <v>0</v>
      </c>
      <c r="Q130" s="182">
        <v>0</v>
      </c>
      <c r="R130" s="182">
        <f t="shared" ref="R130:R143" si="22">Q130*H130</f>
        <v>0</v>
      </c>
      <c r="S130" s="182">
        <v>0</v>
      </c>
      <c r="T130" s="183">
        <f t="shared" ref="T130:T143" si="23">S130*H130</f>
        <v>0</v>
      </c>
      <c r="AR130" s="16" t="s">
        <v>99</v>
      </c>
      <c r="AT130" s="16" t="s">
        <v>288</v>
      </c>
      <c r="AU130" s="16" t="s">
        <v>77</v>
      </c>
      <c r="AY130" s="16" t="s">
        <v>287</v>
      </c>
      <c r="BE130" s="184">
        <f t="shared" ref="BE130:BE143" si="24">IF(N130="základní",J130,0)</f>
        <v>0</v>
      </c>
      <c r="BF130" s="184">
        <f t="shared" ref="BF130:BF143" si="25">IF(N130="snížená",J130,0)</f>
        <v>0</v>
      </c>
      <c r="BG130" s="184">
        <f t="shared" ref="BG130:BG143" si="26">IF(N130="zákl. přenesená",J130,0)</f>
        <v>0</v>
      </c>
      <c r="BH130" s="184">
        <f t="shared" ref="BH130:BH143" si="27">IF(N130="sníž. přenesená",J130,0)</f>
        <v>0</v>
      </c>
      <c r="BI130" s="184">
        <f t="shared" ref="BI130:BI143" si="28">IF(N130="nulová",J130,0)</f>
        <v>0</v>
      </c>
      <c r="BJ130" s="16" t="s">
        <v>77</v>
      </c>
      <c r="BK130" s="184">
        <f t="shared" ref="BK130:BK143" si="29">ROUND(I130*H130,2)</f>
        <v>0</v>
      </c>
      <c r="BL130" s="16" t="s">
        <v>99</v>
      </c>
      <c r="BM130" s="16" t="s">
        <v>408</v>
      </c>
    </row>
    <row r="131" spans="2:65" s="1" customFormat="1" ht="16.5" customHeight="1" x14ac:dyDescent="0.15">
      <c r="B131" s="33"/>
      <c r="C131" s="174" t="s">
        <v>412</v>
      </c>
      <c r="D131" s="174" t="s">
        <v>288</v>
      </c>
      <c r="E131" s="175" t="s">
        <v>2225</v>
      </c>
      <c r="F131" s="176" t="s">
        <v>2199</v>
      </c>
      <c r="G131" s="177" t="s">
        <v>362</v>
      </c>
      <c r="H131" s="178">
        <v>15</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415</v>
      </c>
    </row>
    <row r="132" spans="2:65" s="1" customFormat="1" ht="16.5" customHeight="1" x14ac:dyDescent="0.15">
      <c r="B132" s="33"/>
      <c r="C132" s="174" t="s">
        <v>340</v>
      </c>
      <c r="D132" s="174" t="s">
        <v>288</v>
      </c>
      <c r="E132" s="175" t="s">
        <v>2226</v>
      </c>
      <c r="F132" s="176" t="s">
        <v>2201</v>
      </c>
      <c r="G132" s="177" t="s">
        <v>362</v>
      </c>
      <c r="H132" s="178">
        <v>5</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419</v>
      </c>
    </row>
    <row r="133" spans="2:65" s="1" customFormat="1" ht="16.5" customHeight="1" x14ac:dyDescent="0.15">
      <c r="B133" s="33"/>
      <c r="C133" s="174" t="s">
        <v>421</v>
      </c>
      <c r="D133" s="174" t="s">
        <v>288</v>
      </c>
      <c r="E133" s="175" t="s">
        <v>2227</v>
      </c>
      <c r="F133" s="176" t="s">
        <v>2203</v>
      </c>
      <c r="G133" s="177" t="s">
        <v>362</v>
      </c>
      <c r="H133" s="178">
        <v>10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424</v>
      </c>
    </row>
    <row r="134" spans="2:65" s="1" customFormat="1" ht="16.5" customHeight="1" x14ac:dyDescent="0.15">
      <c r="B134" s="33"/>
      <c r="C134" s="174" t="s">
        <v>343</v>
      </c>
      <c r="D134" s="174" t="s">
        <v>288</v>
      </c>
      <c r="E134" s="175" t="s">
        <v>2204</v>
      </c>
      <c r="F134" s="176" t="s">
        <v>2205</v>
      </c>
      <c r="G134" s="177" t="s">
        <v>612</v>
      </c>
      <c r="H134" s="178">
        <v>8</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428</v>
      </c>
    </row>
    <row r="135" spans="2:65" s="1" customFormat="1" ht="16.5" customHeight="1" x14ac:dyDescent="0.15">
      <c r="B135" s="33"/>
      <c r="C135" s="174" t="s">
        <v>431</v>
      </c>
      <c r="D135" s="174" t="s">
        <v>288</v>
      </c>
      <c r="E135" s="175" t="s">
        <v>2228</v>
      </c>
      <c r="F135" s="176" t="s">
        <v>2207</v>
      </c>
      <c r="G135" s="177" t="s">
        <v>612</v>
      </c>
      <c r="H135" s="178">
        <v>30</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434</v>
      </c>
    </row>
    <row r="136" spans="2:65" s="1" customFormat="1" ht="16.5" customHeight="1" x14ac:dyDescent="0.15">
      <c r="B136" s="33"/>
      <c r="C136" s="174" t="s">
        <v>347</v>
      </c>
      <c r="D136" s="174" t="s">
        <v>288</v>
      </c>
      <c r="E136" s="175" t="s">
        <v>2229</v>
      </c>
      <c r="F136" s="176" t="s">
        <v>2209</v>
      </c>
      <c r="G136" s="177" t="s">
        <v>362</v>
      </c>
      <c r="H136" s="178">
        <v>245</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440</v>
      </c>
    </row>
    <row r="137" spans="2:65" s="1" customFormat="1" ht="16.5" customHeight="1" x14ac:dyDescent="0.15">
      <c r="B137" s="33"/>
      <c r="C137" s="174" t="s">
        <v>442</v>
      </c>
      <c r="D137" s="174" t="s">
        <v>288</v>
      </c>
      <c r="E137" s="175" t="s">
        <v>2230</v>
      </c>
      <c r="F137" s="176" t="s">
        <v>2211</v>
      </c>
      <c r="G137" s="177" t="s">
        <v>362</v>
      </c>
      <c r="H137" s="178">
        <v>75</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445</v>
      </c>
    </row>
    <row r="138" spans="2:65" s="1" customFormat="1" ht="16.5" customHeight="1" x14ac:dyDescent="0.15">
      <c r="B138" s="33"/>
      <c r="C138" s="174" t="s">
        <v>350</v>
      </c>
      <c r="D138" s="174" t="s">
        <v>288</v>
      </c>
      <c r="E138" s="175" t="s">
        <v>2231</v>
      </c>
      <c r="F138" s="176" t="s">
        <v>2213</v>
      </c>
      <c r="G138" s="177" t="s">
        <v>362</v>
      </c>
      <c r="H138" s="178">
        <v>20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449</v>
      </c>
    </row>
    <row r="139" spans="2:65" s="1" customFormat="1" ht="16.5" customHeight="1" x14ac:dyDescent="0.15">
      <c r="B139" s="33"/>
      <c r="C139" s="174" t="s">
        <v>452</v>
      </c>
      <c r="D139" s="174" t="s">
        <v>288</v>
      </c>
      <c r="E139" s="175" t="s">
        <v>2232</v>
      </c>
      <c r="F139" s="176" t="s">
        <v>2215</v>
      </c>
      <c r="G139" s="177" t="s">
        <v>362</v>
      </c>
      <c r="H139" s="178">
        <v>100</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455</v>
      </c>
    </row>
    <row r="140" spans="2:65" s="1" customFormat="1" ht="16.5" customHeight="1" x14ac:dyDescent="0.15">
      <c r="B140" s="33"/>
      <c r="C140" s="174" t="s">
        <v>355</v>
      </c>
      <c r="D140" s="174" t="s">
        <v>288</v>
      </c>
      <c r="E140" s="175" t="s">
        <v>2233</v>
      </c>
      <c r="F140" s="176" t="s">
        <v>2217</v>
      </c>
      <c r="G140" s="177" t="s">
        <v>362</v>
      </c>
      <c r="H140" s="178">
        <v>75</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473</v>
      </c>
    </row>
    <row r="141" spans="2:65" s="1" customFormat="1" ht="16.5" customHeight="1" x14ac:dyDescent="0.15">
      <c r="B141" s="33"/>
      <c r="C141" s="174" t="s">
        <v>475</v>
      </c>
      <c r="D141" s="174" t="s">
        <v>288</v>
      </c>
      <c r="E141" s="175" t="s">
        <v>2234</v>
      </c>
      <c r="F141" s="176" t="s">
        <v>2219</v>
      </c>
      <c r="G141" s="177" t="s">
        <v>362</v>
      </c>
      <c r="H141" s="178">
        <v>30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478</v>
      </c>
    </row>
    <row r="142" spans="2:65" s="1" customFormat="1" ht="16.5" customHeight="1" x14ac:dyDescent="0.15">
      <c r="B142" s="33"/>
      <c r="C142" s="174" t="s">
        <v>363</v>
      </c>
      <c r="D142" s="174" t="s">
        <v>288</v>
      </c>
      <c r="E142" s="175" t="s">
        <v>2235</v>
      </c>
      <c r="F142" s="176" t="s">
        <v>2236</v>
      </c>
      <c r="G142" s="177" t="s">
        <v>612</v>
      </c>
      <c r="H142" s="178">
        <v>1</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484</v>
      </c>
    </row>
    <row r="143" spans="2:65" s="1" customFormat="1" ht="16.5" customHeight="1" x14ac:dyDescent="0.15">
      <c r="B143" s="33"/>
      <c r="C143" s="174" t="s">
        <v>487</v>
      </c>
      <c r="D143" s="174" t="s">
        <v>288</v>
      </c>
      <c r="E143" s="175" t="s">
        <v>2237</v>
      </c>
      <c r="F143" s="176" t="s">
        <v>2238</v>
      </c>
      <c r="G143" s="177" t="s">
        <v>612</v>
      </c>
      <c r="H143" s="178">
        <v>20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491</v>
      </c>
    </row>
    <row r="144" spans="2:65" s="10" customFormat="1" ht="26" customHeight="1" x14ac:dyDescent="0.2">
      <c r="B144" s="160"/>
      <c r="C144" s="161"/>
      <c r="D144" s="162" t="s">
        <v>69</v>
      </c>
      <c r="E144" s="163" t="s">
        <v>2239</v>
      </c>
      <c r="F144" s="163" t="s">
        <v>2240</v>
      </c>
      <c r="G144" s="161"/>
      <c r="H144" s="161"/>
      <c r="I144" s="164"/>
      <c r="J144" s="165">
        <f>BK144</f>
        <v>0</v>
      </c>
      <c r="K144" s="161"/>
      <c r="L144" s="166"/>
      <c r="M144" s="167"/>
      <c r="N144" s="168"/>
      <c r="O144" s="168"/>
      <c r="P144" s="169">
        <f>SUM(P145:P155)</f>
        <v>0</v>
      </c>
      <c r="Q144" s="168"/>
      <c r="R144" s="169">
        <f>SUM(R145:R155)</f>
        <v>0</v>
      </c>
      <c r="S144" s="168"/>
      <c r="T144" s="170">
        <f>SUM(T145:T155)</f>
        <v>0</v>
      </c>
      <c r="AR144" s="171" t="s">
        <v>77</v>
      </c>
      <c r="AT144" s="172" t="s">
        <v>69</v>
      </c>
      <c r="AU144" s="172" t="s">
        <v>70</v>
      </c>
      <c r="AY144" s="171" t="s">
        <v>287</v>
      </c>
      <c r="BK144" s="173">
        <f>SUM(BK145:BK155)</f>
        <v>0</v>
      </c>
    </row>
    <row r="145" spans="2:65" s="1" customFormat="1" ht="16.5" customHeight="1" x14ac:dyDescent="0.15">
      <c r="B145" s="33"/>
      <c r="C145" s="174" t="s">
        <v>367</v>
      </c>
      <c r="D145" s="174" t="s">
        <v>288</v>
      </c>
      <c r="E145" s="175" t="s">
        <v>2241</v>
      </c>
      <c r="F145" s="176" t="s">
        <v>2242</v>
      </c>
      <c r="G145" s="177" t="s">
        <v>612</v>
      </c>
      <c r="H145" s="178">
        <v>1</v>
      </c>
      <c r="I145" s="179"/>
      <c r="J145" s="178">
        <f t="shared" ref="J145:J155" si="30">ROUND(I145*H145,2)</f>
        <v>0</v>
      </c>
      <c r="K145" s="176" t="s">
        <v>1</v>
      </c>
      <c r="L145" s="37"/>
      <c r="M145" s="180" t="s">
        <v>1</v>
      </c>
      <c r="N145" s="181" t="s">
        <v>41</v>
      </c>
      <c r="O145" s="59"/>
      <c r="P145" s="182">
        <f t="shared" ref="P145:P155" si="31">O145*H145</f>
        <v>0</v>
      </c>
      <c r="Q145" s="182">
        <v>0</v>
      </c>
      <c r="R145" s="182">
        <f t="shared" ref="R145:R155" si="32">Q145*H145</f>
        <v>0</v>
      </c>
      <c r="S145" s="182">
        <v>0</v>
      </c>
      <c r="T145" s="183">
        <f t="shared" ref="T145:T155" si="33">S145*H145</f>
        <v>0</v>
      </c>
      <c r="AR145" s="16" t="s">
        <v>99</v>
      </c>
      <c r="AT145" s="16" t="s">
        <v>288</v>
      </c>
      <c r="AU145" s="16" t="s">
        <v>77</v>
      </c>
      <c r="AY145" s="16" t="s">
        <v>287</v>
      </c>
      <c r="BE145" s="184">
        <f t="shared" ref="BE145:BE155" si="34">IF(N145="základní",J145,0)</f>
        <v>0</v>
      </c>
      <c r="BF145" s="184">
        <f t="shared" ref="BF145:BF155" si="35">IF(N145="snížená",J145,0)</f>
        <v>0</v>
      </c>
      <c r="BG145" s="184">
        <f t="shared" ref="BG145:BG155" si="36">IF(N145="zákl. přenesená",J145,0)</f>
        <v>0</v>
      </c>
      <c r="BH145" s="184">
        <f t="shared" ref="BH145:BH155" si="37">IF(N145="sníž. přenesená",J145,0)</f>
        <v>0</v>
      </c>
      <c r="BI145" s="184">
        <f t="shared" ref="BI145:BI155" si="38">IF(N145="nulová",J145,0)</f>
        <v>0</v>
      </c>
      <c r="BJ145" s="16" t="s">
        <v>77</v>
      </c>
      <c r="BK145" s="184">
        <f t="shared" ref="BK145:BK155" si="39">ROUND(I145*H145,2)</f>
        <v>0</v>
      </c>
      <c r="BL145" s="16" t="s">
        <v>99</v>
      </c>
      <c r="BM145" s="16" t="s">
        <v>496</v>
      </c>
    </row>
    <row r="146" spans="2:65" s="1" customFormat="1" ht="16.5" customHeight="1" x14ac:dyDescent="0.15">
      <c r="B146" s="33"/>
      <c r="C146" s="174" t="s">
        <v>497</v>
      </c>
      <c r="D146" s="174" t="s">
        <v>288</v>
      </c>
      <c r="E146" s="175" t="s">
        <v>2243</v>
      </c>
      <c r="F146" s="176" t="s">
        <v>2244</v>
      </c>
      <c r="G146" s="177" t="s">
        <v>612</v>
      </c>
      <c r="H146" s="178">
        <v>37</v>
      </c>
      <c r="I146" s="179"/>
      <c r="J146" s="178">
        <f t="shared" si="30"/>
        <v>0</v>
      </c>
      <c r="K146" s="176" t="s">
        <v>1</v>
      </c>
      <c r="L146" s="37"/>
      <c r="M146" s="180" t="s">
        <v>1</v>
      </c>
      <c r="N146" s="181" t="s">
        <v>41</v>
      </c>
      <c r="O146" s="59"/>
      <c r="P146" s="182">
        <f t="shared" si="31"/>
        <v>0</v>
      </c>
      <c r="Q146" s="182">
        <v>0</v>
      </c>
      <c r="R146" s="182">
        <f t="shared" si="32"/>
        <v>0</v>
      </c>
      <c r="S146" s="182">
        <v>0</v>
      </c>
      <c r="T146" s="183">
        <f t="shared" si="33"/>
        <v>0</v>
      </c>
      <c r="AR146" s="16" t="s">
        <v>99</v>
      </c>
      <c r="AT146" s="16" t="s">
        <v>288</v>
      </c>
      <c r="AU146" s="16" t="s">
        <v>77</v>
      </c>
      <c r="AY146" s="16" t="s">
        <v>287</v>
      </c>
      <c r="BE146" s="184">
        <f t="shared" si="34"/>
        <v>0</v>
      </c>
      <c r="BF146" s="184">
        <f t="shared" si="35"/>
        <v>0</v>
      </c>
      <c r="BG146" s="184">
        <f t="shared" si="36"/>
        <v>0</v>
      </c>
      <c r="BH146" s="184">
        <f t="shared" si="37"/>
        <v>0</v>
      </c>
      <c r="BI146" s="184">
        <f t="shared" si="38"/>
        <v>0</v>
      </c>
      <c r="BJ146" s="16" t="s">
        <v>77</v>
      </c>
      <c r="BK146" s="184">
        <f t="shared" si="39"/>
        <v>0</v>
      </c>
      <c r="BL146" s="16" t="s">
        <v>99</v>
      </c>
      <c r="BM146" s="16" t="s">
        <v>500</v>
      </c>
    </row>
    <row r="147" spans="2:65" s="1" customFormat="1" ht="16.5" customHeight="1" x14ac:dyDescent="0.15">
      <c r="B147" s="33"/>
      <c r="C147" s="174" t="s">
        <v>371</v>
      </c>
      <c r="D147" s="174" t="s">
        <v>288</v>
      </c>
      <c r="E147" s="175" t="s">
        <v>2245</v>
      </c>
      <c r="F147" s="176" t="s">
        <v>2246</v>
      </c>
      <c r="G147" s="177" t="s">
        <v>612</v>
      </c>
      <c r="H147" s="178">
        <v>1</v>
      </c>
      <c r="I147" s="179"/>
      <c r="J147" s="178">
        <f t="shared" si="30"/>
        <v>0</v>
      </c>
      <c r="K147" s="176" t="s">
        <v>1</v>
      </c>
      <c r="L147" s="37"/>
      <c r="M147" s="180" t="s">
        <v>1</v>
      </c>
      <c r="N147" s="181" t="s">
        <v>41</v>
      </c>
      <c r="O147" s="59"/>
      <c r="P147" s="182">
        <f t="shared" si="31"/>
        <v>0</v>
      </c>
      <c r="Q147" s="182">
        <v>0</v>
      </c>
      <c r="R147" s="182">
        <f t="shared" si="32"/>
        <v>0</v>
      </c>
      <c r="S147" s="182">
        <v>0</v>
      </c>
      <c r="T147" s="183">
        <f t="shared" si="33"/>
        <v>0</v>
      </c>
      <c r="AR147" s="16" t="s">
        <v>99</v>
      </c>
      <c r="AT147" s="16" t="s">
        <v>288</v>
      </c>
      <c r="AU147" s="16" t="s">
        <v>77</v>
      </c>
      <c r="AY147" s="16" t="s">
        <v>287</v>
      </c>
      <c r="BE147" s="184">
        <f t="shared" si="34"/>
        <v>0</v>
      </c>
      <c r="BF147" s="184">
        <f t="shared" si="35"/>
        <v>0</v>
      </c>
      <c r="BG147" s="184">
        <f t="shared" si="36"/>
        <v>0</v>
      </c>
      <c r="BH147" s="184">
        <f t="shared" si="37"/>
        <v>0</v>
      </c>
      <c r="BI147" s="184">
        <f t="shared" si="38"/>
        <v>0</v>
      </c>
      <c r="BJ147" s="16" t="s">
        <v>77</v>
      </c>
      <c r="BK147" s="184">
        <f t="shared" si="39"/>
        <v>0</v>
      </c>
      <c r="BL147" s="16" t="s">
        <v>99</v>
      </c>
      <c r="BM147" s="16" t="s">
        <v>503</v>
      </c>
    </row>
    <row r="148" spans="2:65" s="1" customFormat="1" ht="16.5" customHeight="1" x14ac:dyDescent="0.15">
      <c r="B148" s="33"/>
      <c r="C148" s="174" t="s">
        <v>506</v>
      </c>
      <c r="D148" s="174" t="s">
        <v>288</v>
      </c>
      <c r="E148" s="175" t="s">
        <v>2247</v>
      </c>
      <c r="F148" s="176" t="s">
        <v>2248</v>
      </c>
      <c r="G148" s="177" t="s">
        <v>1845</v>
      </c>
      <c r="H148" s="178">
        <v>37</v>
      </c>
      <c r="I148" s="179"/>
      <c r="J148" s="178">
        <f t="shared" si="30"/>
        <v>0</v>
      </c>
      <c r="K148" s="176" t="s">
        <v>1</v>
      </c>
      <c r="L148" s="37"/>
      <c r="M148" s="180" t="s">
        <v>1</v>
      </c>
      <c r="N148" s="181" t="s">
        <v>41</v>
      </c>
      <c r="O148" s="59"/>
      <c r="P148" s="182">
        <f t="shared" si="31"/>
        <v>0</v>
      </c>
      <c r="Q148" s="182">
        <v>0</v>
      </c>
      <c r="R148" s="182">
        <f t="shared" si="32"/>
        <v>0</v>
      </c>
      <c r="S148" s="182">
        <v>0</v>
      </c>
      <c r="T148" s="183">
        <f t="shared" si="33"/>
        <v>0</v>
      </c>
      <c r="AR148" s="16" t="s">
        <v>99</v>
      </c>
      <c r="AT148" s="16" t="s">
        <v>288</v>
      </c>
      <c r="AU148" s="16" t="s">
        <v>77</v>
      </c>
      <c r="AY148" s="16" t="s">
        <v>287</v>
      </c>
      <c r="BE148" s="184">
        <f t="shared" si="34"/>
        <v>0</v>
      </c>
      <c r="BF148" s="184">
        <f t="shared" si="35"/>
        <v>0</v>
      </c>
      <c r="BG148" s="184">
        <f t="shared" si="36"/>
        <v>0</v>
      </c>
      <c r="BH148" s="184">
        <f t="shared" si="37"/>
        <v>0</v>
      </c>
      <c r="BI148" s="184">
        <f t="shared" si="38"/>
        <v>0</v>
      </c>
      <c r="BJ148" s="16" t="s">
        <v>77</v>
      </c>
      <c r="BK148" s="184">
        <f t="shared" si="39"/>
        <v>0</v>
      </c>
      <c r="BL148" s="16" t="s">
        <v>99</v>
      </c>
      <c r="BM148" s="16" t="s">
        <v>509</v>
      </c>
    </row>
    <row r="149" spans="2:65" s="1" customFormat="1" ht="16.5" customHeight="1" x14ac:dyDescent="0.15">
      <c r="B149" s="33"/>
      <c r="C149" s="174" t="s">
        <v>377</v>
      </c>
      <c r="D149" s="174" t="s">
        <v>288</v>
      </c>
      <c r="E149" s="175" t="s">
        <v>2249</v>
      </c>
      <c r="F149" s="176" t="s">
        <v>2250</v>
      </c>
      <c r="G149" s="177" t="s">
        <v>1845</v>
      </c>
      <c r="H149" s="178">
        <v>20</v>
      </c>
      <c r="I149" s="179"/>
      <c r="J149" s="178">
        <f t="shared" si="30"/>
        <v>0</v>
      </c>
      <c r="K149" s="176" t="s">
        <v>1</v>
      </c>
      <c r="L149" s="37"/>
      <c r="M149" s="180" t="s">
        <v>1</v>
      </c>
      <c r="N149" s="181" t="s">
        <v>41</v>
      </c>
      <c r="O149" s="59"/>
      <c r="P149" s="182">
        <f t="shared" si="31"/>
        <v>0</v>
      </c>
      <c r="Q149" s="182">
        <v>0</v>
      </c>
      <c r="R149" s="182">
        <f t="shared" si="32"/>
        <v>0</v>
      </c>
      <c r="S149" s="182">
        <v>0</v>
      </c>
      <c r="T149" s="183">
        <f t="shared" si="33"/>
        <v>0</v>
      </c>
      <c r="AR149" s="16" t="s">
        <v>99</v>
      </c>
      <c r="AT149" s="16" t="s">
        <v>288</v>
      </c>
      <c r="AU149" s="16" t="s">
        <v>77</v>
      </c>
      <c r="AY149" s="16" t="s">
        <v>287</v>
      </c>
      <c r="BE149" s="184">
        <f t="shared" si="34"/>
        <v>0</v>
      </c>
      <c r="BF149" s="184">
        <f t="shared" si="35"/>
        <v>0</v>
      </c>
      <c r="BG149" s="184">
        <f t="shared" si="36"/>
        <v>0</v>
      </c>
      <c r="BH149" s="184">
        <f t="shared" si="37"/>
        <v>0</v>
      </c>
      <c r="BI149" s="184">
        <f t="shared" si="38"/>
        <v>0</v>
      </c>
      <c r="BJ149" s="16" t="s">
        <v>77</v>
      </c>
      <c r="BK149" s="184">
        <f t="shared" si="39"/>
        <v>0</v>
      </c>
      <c r="BL149" s="16" t="s">
        <v>99</v>
      </c>
      <c r="BM149" s="16" t="s">
        <v>513</v>
      </c>
    </row>
    <row r="150" spans="2:65" s="1" customFormat="1" ht="16.5" customHeight="1" x14ac:dyDescent="0.15">
      <c r="B150" s="33"/>
      <c r="C150" s="174" t="s">
        <v>514</v>
      </c>
      <c r="D150" s="174" t="s">
        <v>288</v>
      </c>
      <c r="E150" s="175" t="s">
        <v>2251</v>
      </c>
      <c r="F150" s="176" t="s">
        <v>2252</v>
      </c>
      <c r="G150" s="177" t="s">
        <v>1845</v>
      </c>
      <c r="H150" s="178">
        <v>37</v>
      </c>
      <c r="I150" s="179"/>
      <c r="J150" s="178">
        <f t="shared" si="30"/>
        <v>0</v>
      </c>
      <c r="K150" s="176" t="s">
        <v>1</v>
      </c>
      <c r="L150" s="37"/>
      <c r="M150" s="180" t="s">
        <v>1</v>
      </c>
      <c r="N150" s="181" t="s">
        <v>41</v>
      </c>
      <c r="O150" s="59"/>
      <c r="P150" s="182">
        <f t="shared" si="31"/>
        <v>0</v>
      </c>
      <c r="Q150" s="182">
        <v>0</v>
      </c>
      <c r="R150" s="182">
        <f t="shared" si="32"/>
        <v>0</v>
      </c>
      <c r="S150" s="182">
        <v>0</v>
      </c>
      <c r="T150" s="183">
        <f t="shared" si="33"/>
        <v>0</v>
      </c>
      <c r="AR150" s="16" t="s">
        <v>99</v>
      </c>
      <c r="AT150" s="16" t="s">
        <v>288</v>
      </c>
      <c r="AU150" s="16" t="s">
        <v>77</v>
      </c>
      <c r="AY150" s="16" t="s">
        <v>287</v>
      </c>
      <c r="BE150" s="184">
        <f t="shared" si="34"/>
        <v>0</v>
      </c>
      <c r="BF150" s="184">
        <f t="shared" si="35"/>
        <v>0</v>
      </c>
      <c r="BG150" s="184">
        <f t="shared" si="36"/>
        <v>0</v>
      </c>
      <c r="BH150" s="184">
        <f t="shared" si="37"/>
        <v>0</v>
      </c>
      <c r="BI150" s="184">
        <f t="shared" si="38"/>
        <v>0</v>
      </c>
      <c r="BJ150" s="16" t="s">
        <v>77</v>
      </c>
      <c r="BK150" s="184">
        <f t="shared" si="39"/>
        <v>0</v>
      </c>
      <c r="BL150" s="16" t="s">
        <v>99</v>
      </c>
      <c r="BM150" s="16" t="s">
        <v>517</v>
      </c>
    </row>
    <row r="151" spans="2:65" s="1" customFormat="1" ht="16.5" customHeight="1" x14ac:dyDescent="0.15">
      <c r="B151" s="33"/>
      <c r="C151" s="174" t="s">
        <v>382</v>
      </c>
      <c r="D151" s="174" t="s">
        <v>288</v>
      </c>
      <c r="E151" s="175" t="s">
        <v>2253</v>
      </c>
      <c r="F151" s="176" t="s">
        <v>2254</v>
      </c>
      <c r="G151" s="177" t="s">
        <v>1845</v>
      </c>
      <c r="H151" s="178">
        <v>4</v>
      </c>
      <c r="I151" s="179"/>
      <c r="J151" s="178">
        <f t="shared" si="30"/>
        <v>0</v>
      </c>
      <c r="K151" s="176" t="s">
        <v>1</v>
      </c>
      <c r="L151" s="37"/>
      <c r="M151" s="180" t="s">
        <v>1</v>
      </c>
      <c r="N151" s="181" t="s">
        <v>41</v>
      </c>
      <c r="O151" s="59"/>
      <c r="P151" s="182">
        <f t="shared" si="31"/>
        <v>0</v>
      </c>
      <c r="Q151" s="182">
        <v>0</v>
      </c>
      <c r="R151" s="182">
        <f t="shared" si="32"/>
        <v>0</v>
      </c>
      <c r="S151" s="182">
        <v>0</v>
      </c>
      <c r="T151" s="183">
        <f t="shared" si="33"/>
        <v>0</v>
      </c>
      <c r="AR151" s="16" t="s">
        <v>99</v>
      </c>
      <c r="AT151" s="16" t="s">
        <v>288</v>
      </c>
      <c r="AU151" s="16" t="s">
        <v>77</v>
      </c>
      <c r="AY151" s="16" t="s">
        <v>287</v>
      </c>
      <c r="BE151" s="184">
        <f t="shared" si="34"/>
        <v>0</v>
      </c>
      <c r="BF151" s="184">
        <f t="shared" si="35"/>
        <v>0</v>
      </c>
      <c r="BG151" s="184">
        <f t="shared" si="36"/>
        <v>0</v>
      </c>
      <c r="BH151" s="184">
        <f t="shared" si="37"/>
        <v>0</v>
      </c>
      <c r="BI151" s="184">
        <f t="shared" si="38"/>
        <v>0</v>
      </c>
      <c r="BJ151" s="16" t="s">
        <v>77</v>
      </c>
      <c r="BK151" s="184">
        <f t="shared" si="39"/>
        <v>0</v>
      </c>
      <c r="BL151" s="16" t="s">
        <v>99</v>
      </c>
      <c r="BM151" s="16" t="s">
        <v>521</v>
      </c>
    </row>
    <row r="152" spans="2:65" s="1" customFormat="1" ht="16.5" customHeight="1" x14ac:dyDescent="0.15">
      <c r="B152" s="33"/>
      <c r="C152" s="174" t="s">
        <v>523</v>
      </c>
      <c r="D152" s="174" t="s">
        <v>288</v>
      </c>
      <c r="E152" s="175" t="s">
        <v>2255</v>
      </c>
      <c r="F152" s="176" t="s">
        <v>2256</v>
      </c>
      <c r="G152" s="177" t="s">
        <v>612</v>
      </c>
      <c r="H152" s="178">
        <v>1</v>
      </c>
      <c r="I152" s="179"/>
      <c r="J152" s="178">
        <f t="shared" si="30"/>
        <v>0</v>
      </c>
      <c r="K152" s="176" t="s">
        <v>1</v>
      </c>
      <c r="L152" s="37"/>
      <c r="M152" s="180" t="s">
        <v>1</v>
      </c>
      <c r="N152" s="181" t="s">
        <v>41</v>
      </c>
      <c r="O152" s="59"/>
      <c r="P152" s="182">
        <f t="shared" si="31"/>
        <v>0</v>
      </c>
      <c r="Q152" s="182">
        <v>0</v>
      </c>
      <c r="R152" s="182">
        <f t="shared" si="32"/>
        <v>0</v>
      </c>
      <c r="S152" s="182">
        <v>0</v>
      </c>
      <c r="T152" s="183">
        <f t="shared" si="33"/>
        <v>0</v>
      </c>
      <c r="AR152" s="16" t="s">
        <v>99</v>
      </c>
      <c r="AT152" s="16" t="s">
        <v>288</v>
      </c>
      <c r="AU152" s="16" t="s">
        <v>77</v>
      </c>
      <c r="AY152" s="16" t="s">
        <v>287</v>
      </c>
      <c r="BE152" s="184">
        <f t="shared" si="34"/>
        <v>0</v>
      </c>
      <c r="BF152" s="184">
        <f t="shared" si="35"/>
        <v>0</v>
      </c>
      <c r="BG152" s="184">
        <f t="shared" si="36"/>
        <v>0</v>
      </c>
      <c r="BH152" s="184">
        <f t="shared" si="37"/>
        <v>0</v>
      </c>
      <c r="BI152" s="184">
        <f t="shared" si="38"/>
        <v>0</v>
      </c>
      <c r="BJ152" s="16" t="s">
        <v>77</v>
      </c>
      <c r="BK152" s="184">
        <f t="shared" si="39"/>
        <v>0</v>
      </c>
      <c r="BL152" s="16" t="s">
        <v>99</v>
      </c>
      <c r="BM152" s="16" t="s">
        <v>526</v>
      </c>
    </row>
    <row r="153" spans="2:65" s="1" customFormat="1" ht="16.5" customHeight="1" x14ac:dyDescent="0.15">
      <c r="B153" s="33"/>
      <c r="C153" s="174" t="s">
        <v>389</v>
      </c>
      <c r="D153" s="174" t="s">
        <v>288</v>
      </c>
      <c r="E153" s="175" t="s">
        <v>2257</v>
      </c>
      <c r="F153" s="176" t="s">
        <v>2258</v>
      </c>
      <c r="G153" s="177" t="s">
        <v>612</v>
      </c>
      <c r="H153" s="178">
        <v>1</v>
      </c>
      <c r="I153" s="179"/>
      <c r="J153" s="178">
        <f t="shared" si="30"/>
        <v>0</v>
      </c>
      <c r="K153" s="176" t="s">
        <v>1</v>
      </c>
      <c r="L153" s="37"/>
      <c r="M153" s="180" t="s">
        <v>1</v>
      </c>
      <c r="N153" s="181" t="s">
        <v>41</v>
      </c>
      <c r="O153" s="59"/>
      <c r="P153" s="182">
        <f t="shared" si="31"/>
        <v>0</v>
      </c>
      <c r="Q153" s="182">
        <v>0</v>
      </c>
      <c r="R153" s="182">
        <f t="shared" si="32"/>
        <v>0</v>
      </c>
      <c r="S153" s="182">
        <v>0</v>
      </c>
      <c r="T153" s="183">
        <f t="shared" si="33"/>
        <v>0</v>
      </c>
      <c r="AR153" s="16" t="s">
        <v>99</v>
      </c>
      <c r="AT153" s="16" t="s">
        <v>288</v>
      </c>
      <c r="AU153" s="16" t="s">
        <v>77</v>
      </c>
      <c r="AY153" s="16" t="s">
        <v>287</v>
      </c>
      <c r="BE153" s="184">
        <f t="shared" si="34"/>
        <v>0</v>
      </c>
      <c r="BF153" s="184">
        <f t="shared" si="35"/>
        <v>0</v>
      </c>
      <c r="BG153" s="184">
        <f t="shared" si="36"/>
        <v>0</v>
      </c>
      <c r="BH153" s="184">
        <f t="shared" si="37"/>
        <v>0</v>
      </c>
      <c r="BI153" s="184">
        <f t="shared" si="38"/>
        <v>0</v>
      </c>
      <c r="BJ153" s="16" t="s">
        <v>77</v>
      </c>
      <c r="BK153" s="184">
        <f t="shared" si="39"/>
        <v>0</v>
      </c>
      <c r="BL153" s="16" t="s">
        <v>99</v>
      </c>
      <c r="BM153" s="16" t="s">
        <v>530</v>
      </c>
    </row>
    <row r="154" spans="2:65" s="1" customFormat="1" ht="16.5" customHeight="1" x14ac:dyDescent="0.15">
      <c r="B154" s="33"/>
      <c r="C154" s="174" t="s">
        <v>534</v>
      </c>
      <c r="D154" s="174" t="s">
        <v>288</v>
      </c>
      <c r="E154" s="175" t="s">
        <v>2259</v>
      </c>
      <c r="F154" s="176" t="s">
        <v>2260</v>
      </c>
      <c r="G154" s="177" t="s">
        <v>612</v>
      </c>
      <c r="H154" s="178">
        <v>1</v>
      </c>
      <c r="I154" s="179"/>
      <c r="J154" s="178">
        <f t="shared" si="30"/>
        <v>0</v>
      </c>
      <c r="K154" s="176" t="s">
        <v>1</v>
      </c>
      <c r="L154" s="37"/>
      <c r="M154" s="180" t="s">
        <v>1</v>
      </c>
      <c r="N154" s="181" t="s">
        <v>41</v>
      </c>
      <c r="O154" s="59"/>
      <c r="P154" s="182">
        <f t="shared" si="31"/>
        <v>0</v>
      </c>
      <c r="Q154" s="182">
        <v>0</v>
      </c>
      <c r="R154" s="182">
        <f t="shared" si="32"/>
        <v>0</v>
      </c>
      <c r="S154" s="182">
        <v>0</v>
      </c>
      <c r="T154" s="183">
        <f t="shared" si="33"/>
        <v>0</v>
      </c>
      <c r="AR154" s="16" t="s">
        <v>99</v>
      </c>
      <c r="AT154" s="16" t="s">
        <v>288</v>
      </c>
      <c r="AU154" s="16" t="s">
        <v>77</v>
      </c>
      <c r="AY154" s="16" t="s">
        <v>287</v>
      </c>
      <c r="BE154" s="184">
        <f t="shared" si="34"/>
        <v>0</v>
      </c>
      <c r="BF154" s="184">
        <f t="shared" si="35"/>
        <v>0</v>
      </c>
      <c r="BG154" s="184">
        <f t="shared" si="36"/>
        <v>0</v>
      </c>
      <c r="BH154" s="184">
        <f t="shared" si="37"/>
        <v>0</v>
      </c>
      <c r="BI154" s="184">
        <f t="shared" si="38"/>
        <v>0</v>
      </c>
      <c r="BJ154" s="16" t="s">
        <v>77</v>
      </c>
      <c r="BK154" s="184">
        <f t="shared" si="39"/>
        <v>0</v>
      </c>
      <c r="BL154" s="16" t="s">
        <v>99</v>
      </c>
      <c r="BM154" s="16" t="s">
        <v>537</v>
      </c>
    </row>
    <row r="155" spans="2:65" s="1" customFormat="1" ht="16.5" customHeight="1" x14ac:dyDescent="0.15">
      <c r="B155" s="33"/>
      <c r="C155" s="174" t="s">
        <v>397</v>
      </c>
      <c r="D155" s="174" t="s">
        <v>288</v>
      </c>
      <c r="E155" s="175" t="s">
        <v>2261</v>
      </c>
      <c r="F155" s="176" t="s">
        <v>2262</v>
      </c>
      <c r="G155" s="177" t="s">
        <v>612</v>
      </c>
      <c r="H155" s="178">
        <v>1</v>
      </c>
      <c r="I155" s="179"/>
      <c r="J155" s="178">
        <f t="shared" si="30"/>
        <v>0</v>
      </c>
      <c r="K155" s="176" t="s">
        <v>1</v>
      </c>
      <c r="L155" s="37"/>
      <c r="M155" s="220" t="s">
        <v>1</v>
      </c>
      <c r="N155" s="221" t="s">
        <v>41</v>
      </c>
      <c r="O155" s="222"/>
      <c r="P155" s="223">
        <f t="shared" si="31"/>
        <v>0</v>
      </c>
      <c r="Q155" s="223">
        <v>0</v>
      </c>
      <c r="R155" s="223">
        <f t="shared" si="32"/>
        <v>0</v>
      </c>
      <c r="S155" s="223">
        <v>0</v>
      </c>
      <c r="T155" s="224">
        <f t="shared" si="33"/>
        <v>0</v>
      </c>
      <c r="AR155" s="16" t="s">
        <v>99</v>
      </c>
      <c r="AT155" s="16" t="s">
        <v>288</v>
      </c>
      <c r="AU155" s="16" t="s">
        <v>77</v>
      </c>
      <c r="AY155" s="16" t="s">
        <v>287</v>
      </c>
      <c r="BE155" s="184">
        <f t="shared" si="34"/>
        <v>0</v>
      </c>
      <c r="BF155" s="184">
        <f t="shared" si="35"/>
        <v>0</v>
      </c>
      <c r="BG155" s="184">
        <f t="shared" si="36"/>
        <v>0</v>
      </c>
      <c r="BH155" s="184">
        <f t="shared" si="37"/>
        <v>0</v>
      </c>
      <c r="BI155" s="184">
        <f t="shared" si="38"/>
        <v>0</v>
      </c>
      <c r="BJ155" s="16" t="s">
        <v>77</v>
      </c>
      <c r="BK155" s="184">
        <f t="shared" si="39"/>
        <v>0</v>
      </c>
      <c r="BL155" s="16" t="s">
        <v>99</v>
      </c>
      <c r="BM155" s="16" t="s">
        <v>544</v>
      </c>
    </row>
    <row r="156" spans="2:65" s="1" customFormat="1" ht="7" customHeight="1" x14ac:dyDescent="0.15">
      <c r="B156" s="45"/>
      <c r="C156" s="46"/>
      <c r="D156" s="46"/>
      <c r="E156" s="46"/>
      <c r="F156" s="46"/>
      <c r="G156" s="46"/>
      <c r="H156" s="46"/>
      <c r="I156" s="133"/>
      <c r="J156" s="46"/>
      <c r="K156" s="46"/>
      <c r="L156" s="37"/>
    </row>
  </sheetData>
  <sheetProtection algorithmName="SHA-512" hashValue="2YUXKdkOAfA3vBTiY99KXhhIe5AymTt27flnuIRIMN9whazt8OTCrklj+wnE2fizgJjI97Wxx0l/GzY88dc66g==" saltValue="aVynmqe/5vvG1PzQVZEw0BcebCocMF9pNow41AECqvm+ZQEwRz0si9RtTu/w5vpfvfnIGgEamo1A9ZsawaGaKg==" spinCount="100000" sheet="1" objects="1" scenarios="1" formatColumns="0" formatRows="0" autoFilter="0"/>
  <autoFilter ref="C96:K15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6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121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2263</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ROUND((SUM(BE101:BE267)),  2)</f>
        <v>0</v>
      </c>
      <c r="I37" s="122">
        <v>0.21</v>
      </c>
      <c r="J37" s="121">
        <f>ROUND(((SUM(BE101:BE267))*I37),  2)</f>
        <v>0</v>
      </c>
      <c r="L37" s="37"/>
    </row>
    <row r="38" spans="2:12" s="1" customFormat="1" ht="14.5" customHeight="1" x14ac:dyDescent="0.15">
      <c r="B38" s="37"/>
      <c r="E38" s="110" t="s">
        <v>42</v>
      </c>
      <c r="F38" s="121">
        <f>ROUND((SUM(BF101:BF267)),  2)</f>
        <v>0</v>
      </c>
      <c r="I38" s="122">
        <v>0.15</v>
      </c>
      <c r="J38" s="121">
        <f>ROUND(((SUM(BF101:BF267))*I38),  2)</f>
        <v>0</v>
      </c>
      <c r="L38" s="37"/>
    </row>
    <row r="39" spans="2:12" s="1" customFormat="1" ht="14.5" hidden="1" customHeight="1" x14ac:dyDescent="0.15">
      <c r="B39" s="37"/>
      <c r="E39" s="110" t="s">
        <v>43</v>
      </c>
      <c r="F39" s="121">
        <f>ROUND((SUM(BG101:BG267)),  2)</f>
        <v>0</v>
      </c>
      <c r="I39" s="122">
        <v>0.21</v>
      </c>
      <c r="J39" s="121">
        <f>0</f>
        <v>0</v>
      </c>
      <c r="L39" s="37"/>
    </row>
    <row r="40" spans="2:12" s="1" customFormat="1" ht="14.5" hidden="1" customHeight="1" x14ac:dyDescent="0.15">
      <c r="B40" s="37"/>
      <c r="E40" s="110" t="s">
        <v>44</v>
      </c>
      <c r="F40" s="121">
        <f>ROUND((SUM(BH101:BH267)),  2)</f>
        <v>0</v>
      </c>
      <c r="I40" s="122">
        <v>0.15</v>
      </c>
      <c r="J40" s="121">
        <f>0</f>
        <v>0</v>
      </c>
      <c r="L40" s="37"/>
    </row>
    <row r="41" spans="2:12" s="1" customFormat="1" ht="14.5" hidden="1" customHeight="1" x14ac:dyDescent="0.15">
      <c r="B41" s="37"/>
      <c r="E41" s="110" t="s">
        <v>45</v>
      </c>
      <c r="F41" s="121">
        <f>ROUND((SUM(BI101:BI267)),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D1.4e - Technika prostředí budov - zdravotně technické instalace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J101</f>
        <v>0</v>
      </c>
      <c r="K67" s="34"/>
      <c r="L67" s="37"/>
      <c r="AU67" s="16" t="s">
        <v>246</v>
      </c>
    </row>
    <row r="68" spans="2:47" s="8" customFormat="1" ht="25" customHeight="1" x14ac:dyDescent="0.15">
      <c r="B68" s="142"/>
      <c r="C68" s="143"/>
      <c r="D68" s="144" t="s">
        <v>2264</v>
      </c>
      <c r="E68" s="145"/>
      <c r="F68" s="145"/>
      <c r="G68" s="145"/>
      <c r="H68" s="145"/>
      <c r="I68" s="146"/>
      <c r="J68" s="147">
        <f>J102</f>
        <v>0</v>
      </c>
      <c r="K68" s="143"/>
      <c r="L68" s="148"/>
    </row>
    <row r="69" spans="2:47" s="8" customFormat="1" ht="25" customHeight="1" x14ac:dyDescent="0.15">
      <c r="B69" s="142"/>
      <c r="C69" s="143"/>
      <c r="D69" s="144" t="s">
        <v>2265</v>
      </c>
      <c r="E69" s="145"/>
      <c r="F69" s="145"/>
      <c r="G69" s="145"/>
      <c r="H69" s="145"/>
      <c r="I69" s="146"/>
      <c r="J69" s="147">
        <f>J105</f>
        <v>0</v>
      </c>
      <c r="K69" s="143"/>
      <c r="L69" s="148"/>
    </row>
    <row r="70" spans="2:47" s="8" customFormat="1" ht="25" customHeight="1" x14ac:dyDescent="0.15">
      <c r="B70" s="142"/>
      <c r="C70" s="143"/>
      <c r="D70" s="144" t="s">
        <v>2266</v>
      </c>
      <c r="E70" s="145"/>
      <c r="F70" s="145"/>
      <c r="G70" s="145"/>
      <c r="H70" s="145"/>
      <c r="I70" s="146"/>
      <c r="J70" s="147">
        <f>J109</f>
        <v>0</v>
      </c>
      <c r="K70" s="143"/>
      <c r="L70" s="148"/>
    </row>
    <row r="71" spans="2:47" s="8" customFormat="1" ht="25" customHeight="1" x14ac:dyDescent="0.15">
      <c r="B71" s="142"/>
      <c r="C71" s="143"/>
      <c r="D71" s="144" t="s">
        <v>2267</v>
      </c>
      <c r="E71" s="145"/>
      <c r="F71" s="145"/>
      <c r="G71" s="145"/>
      <c r="H71" s="145"/>
      <c r="I71" s="146"/>
      <c r="J71" s="147">
        <f>J115</f>
        <v>0</v>
      </c>
      <c r="K71" s="143"/>
      <c r="L71" s="148"/>
    </row>
    <row r="72" spans="2:47" s="8" customFormat="1" ht="25" customHeight="1" x14ac:dyDescent="0.15">
      <c r="B72" s="142"/>
      <c r="C72" s="143"/>
      <c r="D72" s="144" t="s">
        <v>2268</v>
      </c>
      <c r="E72" s="145"/>
      <c r="F72" s="145"/>
      <c r="G72" s="145"/>
      <c r="H72" s="145"/>
      <c r="I72" s="146"/>
      <c r="J72" s="147">
        <f>J117</f>
        <v>0</v>
      </c>
      <c r="K72" s="143"/>
      <c r="L72" s="148"/>
    </row>
    <row r="73" spans="2:47" s="8" customFormat="1" ht="25" customHeight="1" x14ac:dyDescent="0.15">
      <c r="B73" s="142"/>
      <c r="C73" s="143"/>
      <c r="D73" s="144" t="s">
        <v>2269</v>
      </c>
      <c r="E73" s="145"/>
      <c r="F73" s="145"/>
      <c r="G73" s="145"/>
      <c r="H73" s="145"/>
      <c r="I73" s="146"/>
      <c r="J73" s="147">
        <f>J151</f>
        <v>0</v>
      </c>
      <c r="K73" s="143"/>
      <c r="L73" s="148"/>
    </row>
    <row r="74" spans="2:47" s="8" customFormat="1" ht="25" customHeight="1" x14ac:dyDescent="0.15">
      <c r="B74" s="142"/>
      <c r="C74" s="143"/>
      <c r="D74" s="144" t="s">
        <v>2270</v>
      </c>
      <c r="E74" s="145"/>
      <c r="F74" s="145"/>
      <c r="G74" s="145"/>
      <c r="H74" s="145"/>
      <c r="I74" s="146"/>
      <c r="J74" s="147">
        <f>J179</f>
        <v>0</v>
      </c>
      <c r="K74" s="143"/>
      <c r="L74" s="148"/>
    </row>
    <row r="75" spans="2:47" s="8" customFormat="1" ht="25" customHeight="1" x14ac:dyDescent="0.15">
      <c r="B75" s="142"/>
      <c r="C75" s="143"/>
      <c r="D75" s="144" t="s">
        <v>2271</v>
      </c>
      <c r="E75" s="145"/>
      <c r="F75" s="145"/>
      <c r="G75" s="145"/>
      <c r="H75" s="145"/>
      <c r="I75" s="146"/>
      <c r="J75" s="147">
        <f>J189</f>
        <v>0</v>
      </c>
      <c r="K75" s="143"/>
      <c r="L75" s="148"/>
    </row>
    <row r="76" spans="2:47" s="8" customFormat="1" ht="25" customHeight="1" x14ac:dyDescent="0.15">
      <c r="B76" s="142"/>
      <c r="C76" s="143"/>
      <c r="D76" s="144" t="s">
        <v>2272</v>
      </c>
      <c r="E76" s="145"/>
      <c r="F76" s="145"/>
      <c r="G76" s="145"/>
      <c r="H76" s="145"/>
      <c r="I76" s="146"/>
      <c r="J76" s="147">
        <f>J241</f>
        <v>0</v>
      </c>
      <c r="K76" s="143"/>
      <c r="L76" s="148"/>
    </row>
    <row r="77" spans="2:47" s="8" customFormat="1" ht="25" customHeight="1" x14ac:dyDescent="0.15">
      <c r="B77" s="142"/>
      <c r="C77" s="143"/>
      <c r="D77" s="144" t="s">
        <v>2273</v>
      </c>
      <c r="E77" s="145"/>
      <c r="F77" s="145"/>
      <c r="G77" s="145"/>
      <c r="H77" s="145"/>
      <c r="I77" s="146"/>
      <c r="J77" s="147">
        <f>J263</f>
        <v>0</v>
      </c>
      <c r="K77" s="143"/>
      <c r="L77" s="148"/>
    </row>
    <row r="78" spans="2:47" s="1" customFormat="1" ht="21.75" customHeight="1" x14ac:dyDescent="0.15">
      <c r="B78" s="33"/>
      <c r="C78" s="34"/>
      <c r="D78" s="34"/>
      <c r="E78" s="34"/>
      <c r="F78" s="34"/>
      <c r="G78" s="34"/>
      <c r="H78" s="34"/>
      <c r="I78" s="111"/>
      <c r="J78" s="34"/>
      <c r="K78" s="34"/>
      <c r="L78" s="37"/>
    </row>
    <row r="79" spans="2:47" s="1" customFormat="1" ht="7" customHeight="1" x14ac:dyDescent="0.15">
      <c r="B79" s="45"/>
      <c r="C79" s="46"/>
      <c r="D79" s="46"/>
      <c r="E79" s="46"/>
      <c r="F79" s="46"/>
      <c r="G79" s="46"/>
      <c r="H79" s="46"/>
      <c r="I79" s="133"/>
      <c r="J79" s="46"/>
      <c r="K79" s="46"/>
      <c r="L79" s="37"/>
    </row>
    <row r="83" spans="2:12" s="1" customFormat="1" ht="7" customHeight="1" x14ac:dyDescent="0.15">
      <c r="B83" s="47"/>
      <c r="C83" s="48"/>
      <c r="D83" s="48"/>
      <c r="E83" s="48"/>
      <c r="F83" s="48"/>
      <c r="G83" s="48"/>
      <c r="H83" s="48"/>
      <c r="I83" s="136"/>
      <c r="J83" s="48"/>
      <c r="K83" s="48"/>
      <c r="L83" s="37"/>
    </row>
    <row r="84" spans="2:12" s="1" customFormat="1" ht="25" customHeight="1" x14ac:dyDescent="0.15">
      <c r="B84" s="33"/>
      <c r="C84" s="22" t="s">
        <v>273</v>
      </c>
      <c r="D84" s="34"/>
      <c r="E84" s="34"/>
      <c r="F84" s="34"/>
      <c r="G84" s="34"/>
      <c r="H84" s="34"/>
      <c r="I84" s="111"/>
      <c r="J84" s="34"/>
      <c r="K84" s="34"/>
      <c r="L84" s="37"/>
    </row>
    <row r="85" spans="2:12" s="1" customFormat="1" ht="7" customHeight="1" x14ac:dyDescent="0.15">
      <c r="B85" s="33"/>
      <c r="C85" s="34"/>
      <c r="D85" s="34"/>
      <c r="E85" s="34"/>
      <c r="F85" s="34"/>
      <c r="G85" s="34"/>
      <c r="H85" s="34"/>
      <c r="I85" s="111"/>
      <c r="J85" s="34"/>
      <c r="K85" s="34"/>
      <c r="L85" s="37"/>
    </row>
    <row r="86" spans="2:12" s="1" customFormat="1" ht="12" customHeight="1" x14ac:dyDescent="0.15">
      <c r="B86" s="33"/>
      <c r="C86" s="28" t="s">
        <v>15</v>
      </c>
      <c r="D86" s="34"/>
      <c r="E86" s="34"/>
      <c r="F86" s="34"/>
      <c r="G86" s="34"/>
      <c r="H86" s="34"/>
      <c r="I86" s="111"/>
      <c r="J86" s="34"/>
      <c r="K86" s="34"/>
      <c r="L86" s="37"/>
    </row>
    <row r="87" spans="2:12" s="1" customFormat="1" ht="16.5" customHeight="1" x14ac:dyDescent="0.15">
      <c r="B87" s="33"/>
      <c r="C87" s="34"/>
      <c r="D87" s="34"/>
      <c r="E87" s="302" t="str">
        <f>E7</f>
        <v>Terminál Benešov I.Etapa</v>
      </c>
      <c r="F87" s="303"/>
      <c r="G87" s="303"/>
      <c r="H87" s="303"/>
      <c r="I87" s="111"/>
      <c r="J87" s="34"/>
      <c r="K87" s="34"/>
      <c r="L87" s="37"/>
    </row>
    <row r="88" spans="2:12" ht="12" customHeight="1" x14ac:dyDescent="0.15">
      <c r="B88" s="20"/>
      <c r="C88" s="28" t="s">
        <v>237</v>
      </c>
      <c r="D88" s="21"/>
      <c r="E88" s="21"/>
      <c r="F88" s="21"/>
      <c r="G88" s="21"/>
      <c r="H88" s="21"/>
      <c r="J88" s="21"/>
      <c r="K88" s="21"/>
      <c r="L88" s="19"/>
    </row>
    <row r="89" spans="2:12" ht="16.5" customHeight="1" x14ac:dyDescent="0.15">
      <c r="B89" s="20"/>
      <c r="C89" s="21"/>
      <c r="D89" s="21"/>
      <c r="E89" s="302" t="s">
        <v>238</v>
      </c>
      <c r="F89" s="259"/>
      <c r="G89" s="259"/>
      <c r="H89" s="259"/>
      <c r="J89" s="21"/>
      <c r="K89" s="21"/>
      <c r="L89" s="19"/>
    </row>
    <row r="90" spans="2:12" ht="12" customHeight="1" x14ac:dyDescent="0.15">
      <c r="B90" s="20"/>
      <c r="C90" s="28" t="s">
        <v>239</v>
      </c>
      <c r="D90" s="21"/>
      <c r="E90" s="21"/>
      <c r="F90" s="21"/>
      <c r="G90" s="21"/>
      <c r="H90" s="21"/>
      <c r="J90" s="21"/>
      <c r="K90" s="21"/>
      <c r="L90" s="19"/>
    </row>
    <row r="91" spans="2:12" s="1" customFormat="1" ht="16.5" customHeight="1" x14ac:dyDescent="0.15">
      <c r="B91" s="33"/>
      <c r="C91" s="34"/>
      <c r="D91" s="34"/>
      <c r="E91" s="303" t="s">
        <v>240</v>
      </c>
      <c r="F91" s="284"/>
      <c r="G91" s="284"/>
      <c r="H91" s="284"/>
      <c r="I91" s="111"/>
      <c r="J91" s="34"/>
      <c r="K91" s="34"/>
      <c r="L91" s="37"/>
    </row>
    <row r="92" spans="2:12" s="1" customFormat="1" ht="12" customHeight="1" x14ac:dyDescent="0.15">
      <c r="B92" s="33"/>
      <c r="C92" s="28" t="s">
        <v>241</v>
      </c>
      <c r="D92" s="34"/>
      <c r="E92" s="34"/>
      <c r="F92" s="34"/>
      <c r="G92" s="34"/>
      <c r="H92" s="34"/>
      <c r="I92" s="111"/>
      <c r="J92" s="34"/>
      <c r="K92" s="34"/>
      <c r="L92" s="37"/>
    </row>
    <row r="93" spans="2:12" s="1" customFormat="1" ht="16.5" customHeight="1" x14ac:dyDescent="0.15">
      <c r="B93" s="33"/>
      <c r="C93" s="34"/>
      <c r="D93" s="34"/>
      <c r="E93" s="285" t="str">
        <f>E13</f>
        <v>D1.4e - Technika prostředí budov - zdravotně technické instalace</v>
      </c>
      <c r="F93" s="284"/>
      <c r="G93" s="284"/>
      <c r="H93" s="284"/>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20</v>
      </c>
      <c r="D95" s="34"/>
      <c r="E95" s="34"/>
      <c r="F95" s="26" t="str">
        <f>F16</f>
        <v xml:space="preserve"> </v>
      </c>
      <c r="G95" s="34"/>
      <c r="H95" s="34"/>
      <c r="I95" s="112" t="s">
        <v>22</v>
      </c>
      <c r="J95" s="54" t="str">
        <f>IF(J16="","",J16)</f>
        <v>13. 8. 2018</v>
      </c>
      <c r="K95" s="34"/>
      <c r="L95" s="37"/>
    </row>
    <row r="96" spans="2:12" s="1" customFormat="1" ht="7" customHeight="1" x14ac:dyDescent="0.15">
      <c r="B96" s="33"/>
      <c r="C96" s="34"/>
      <c r="D96" s="34"/>
      <c r="E96" s="34"/>
      <c r="F96" s="34"/>
      <c r="G96" s="34"/>
      <c r="H96" s="34"/>
      <c r="I96" s="111"/>
      <c r="J96" s="34"/>
      <c r="K96" s="34"/>
      <c r="L96" s="37"/>
    </row>
    <row r="97" spans="2:65" s="1" customFormat="1" ht="13.75" customHeight="1" x14ac:dyDescent="0.15">
      <c r="B97" s="33"/>
      <c r="C97" s="28" t="s">
        <v>24</v>
      </c>
      <c r="D97" s="34"/>
      <c r="E97" s="34"/>
      <c r="F97" s="26" t="str">
        <f>E19</f>
        <v>Město Benešov</v>
      </c>
      <c r="G97" s="34"/>
      <c r="H97" s="34"/>
      <c r="I97" s="112" t="s">
        <v>31</v>
      </c>
      <c r="J97" s="31" t="str">
        <f>E25</f>
        <v xml:space="preserve"> </v>
      </c>
      <c r="K97" s="34"/>
      <c r="L97" s="37"/>
    </row>
    <row r="98" spans="2:65" s="1" customFormat="1" ht="13.75" customHeight="1" x14ac:dyDescent="0.15">
      <c r="B98" s="33"/>
      <c r="C98" s="28" t="s">
        <v>29</v>
      </c>
      <c r="D98" s="34"/>
      <c r="E98" s="34"/>
      <c r="F98" s="26" t="str">
        <f>IF(E22="","",E22)</f>
        <v>Vyplň údaj</v>
      </c>
      <c r="G98" s="34"/>
      <c r="H98" s="34"/>
      <c r="I98" s="112" t="s">
        <v>34</v>
      </c>
      <c r="J98" s="31" t="str">
        <f>E28</f>
        <v xml:space="preserve"> </v>
      </c>
      <c r="K98" s="34"/>
      <c r="L98" s="37"/>
    </row>
    <row r="99" spans="2:65" s="1" customFormat="1" ht="10.25" customHeight="1" x14ac:dyDescent="0.15">
      <c r="B99" s="33"/>
      <c r="C99" s="34"/>
      <c r="D99" s="34"/>
      <c r="E99" s="34"/>
      <c r="F99" s="34"/>
      <c r="G99" s="34"/>
      <c r="H99" s="34"/>
      <c r="I99" s="111"/>
      <c r="J99" s="34"/>
      <c r="K99" s="34"/>
      <c r="L99" s="37"/>
    </row>
    <row r="100" spans="2:65" s="9" customFormat="1" ht="29.25" customHeight="1" x14ac:dyDescent="0.15">
      <c r="B100" s="149"/>
      <c r="C100" s="150" t="s">
        <v>274</v>
      </c>
      <c r="D100" s="151" t="s">
        <v>55</v>
      </c>
      <c r="E100" s="151" t="s">
        <v>51</v>
      </c>
      <c r="F100" s="151" t="s">
        <v>52</v>
      </c>
      <c r="G100" s="151" t="s">
        <v>275</v>
      </c>
      <c r="H100" s="151" t="s">
        <v>276</v>
      </c>
      <c r="I100" s="152" t="s">
        <v>277</v>
      </c>
      <c r="J100" s="153" t="s">
        <v>244</v>
      </c>
      <c r="K100" s="154" t="s">
        <v>278</v>
      </c>
      <c r="L100" s="155"/>
      <c r="M100" s="63" t="s">
        <v>1</v>
      </c>
      <c r="N100" s="64" t="s">
        <v>40</v>
      </c>
      <c r="O100" s="64" t="s">
        <v>279</v>
      </c>
      <c r="P100" s="64" t="s">
        <v>280</v>
      </c>
      <c r="Q100" s="64" t="s">
        <v>281</v>
      </c>
      <c r="R100" s="64" t="s">
        <v>282</v>
      </c>
      <c r="S100" s="64" t="s">
        <v>283</v>
      </c>
      <c r="T100" s="65" t="s">
        <v>284</v>
      </c>
    </row>
    <row r="101" spans="2:65" s="1" customFormat="1" ht="22.75" customHeight="1" x14ac:dyDescent="0.2">
      <c r="B101" s="33"/>
      <c r="C101" s="70" t="s">
        <v>285</v>
      </c>
      <c r="D101" s="34"/>
      <c r="E101" s="34"/>
      <c r="F101" s="34"/>
      <c r="G101" s="34"/>
      <c r="H101" s="34"/>
      <c r="I101" s="111"/>
      <c r="J101" s="156">
        <f>BK101</f>
        <v>0</v>
      </c>
      <c r="K101" s="34"/>
      <c r="L101" s="37"/>
      <c r="M101" s="66"/>
      <c r="N101" s="67"/>
      <c r="O101" s="67"/>
      <c r="P101" s="157">
        <f>P102+P105+P109+P115+P117+P151+P179+P189+P241+P263</f>
        <v>0</v>
      </c>
      <c r="Q101" s="67"/>
      <c r="R101" s="157">
        <f>R102+R105+R109+R115+R117+R151+R179+R189+R241+R263</f>
        <v>0</v>
      </c>
      <c r="S101" s="67"/>
      <c r="T101" s="158">
        <f>T102+T105+T109+T115+T117+T151+T179+T189+T241+T263</f>
        <v>0</v>
      </c>
      <c r="AT101" s="16" t="s">
        <v>69</v>
      </c>
      <c r="AU101" s="16" t="s">
        <v>246</v>
      </c>
      <c r="BK101" s="159">
        <f>BK102+BK105+BK109+BK115+BK117+BK151+BK179+BK189+BK241+BK263</f>
        <v>0</v>
      </c>
    </row>
    <row r="102" spans="2:65" s="10" customFormat="1" ht="26" customHeight="1" x14ac:dyDescent="0.2">
      <c r="B102" s="160"/>
      <c r="C102" s="161"/>
      <c r="D102" s="162" t="s">
        <v>69</v>
      </c>
      <c r="E102" s="163" t="s">
        <v>1660</v>
      </c>
      <c r="F102" s="163" t="s">
        <v>2274</v>
      </c>
      <c r="G102" s="161"/>
      <c r="H102" s="161"/>
      <c r="I102" s="164"/>
      <c r="J102" s="165">
        <f>BK102</f>
        <v>0</v>
      </c>
      <c r="K102" s="161"/>
      <c r="L102" s="166"/>
      <c r="M102" s="167"/>
      <c r="N102" s="168"/>
      <c r="O102" s="168"/>
      <c r="P102" s="169">
        <f>SUM(P103:P104)</f>
        <v>0</v>
      </c>
      <c r="Q102" s="168"/>
      <c r="R102" s="169">
        <f>SUM(R103:R104)</f>
        <v>0</v>
      </c>
      <c r="S102" s="168"/>
      <c r="T102" s="170">
        <f>SUM(T103:T104)</f>
        <v>0</v>
      </c>
      <c r="AR102" s="171" t="s">
        <v>77</v>
      </c>
      <c r="AT102" s="172" t="s">
        <v>69</v>
      </c>
      <c r="AU102" s="172" t="s">
        <v>70</v>
      </c>
      <c r="AY102" s="171" t="s">
        <v>287</v>
      </c>
      <c r="BK102" s="173">
        <f>SUM(BK103:BK104)</f>
        <v>0</v>
      </c>
    </row>
    <row r="103" spans="2:65" s="1" customFormat="1" ht="16.5" customHeight="1" x14ac:dyDescent="0.15">
      <c r="B103" s="33"/>
      <c r="C103" s="174" t="s">
        <v>70</v>
      </c>
      <c r="D103" s="174" t="s">
        <v>288</v>
      </c>
      <c r="E103" s="175" t="s">
        <v>2275</v>
      </c>
      <c r="F103" s="176" t="s">
        <v>2276</v>
      </c>
      <c r="G103" s="177" t="s">
        <v>2277</v>
      </c>
      <c r="H103" s="178">
        <v>13.5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79</v>
      </c>
    </row>
    <row r="104" spans="2:65" s="1" customFormat="1" ht="16.5" customHeight="1" x14ac:dyDescent="0.15">
      <c r="B104" s="33"/>
      <c r="C104" s="174" t="s">
        <v>70</v>
      </c>
      <c r="D104" s="174" t="s">
        <v>288</v>
      </c>
      <c r="E104" s="175" t="s">
        <v>2278</v>
      </c>
      <c r="F104" s="176" t="s">
        <v>2279</v>
      </c>
      <c r="G104" s="177" t="s">
        <v>2277</v>
      </c>
      <c r="H104" s="178">
        <v>13.5</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99</v>
      </c>
    </row>
    <row r="105" spans="2:65" s="10" customFormat="1" ht="26" customHeight="1" x14ac:dyDescent="0.2">
      <c r="B105" s="160"/>
      <c r="C105" s="161"/>
      <c r="D105" s="162" t="s">
        <v>69</v>
      </c>
      <c r="E105" s="163" t="s">
        <v>2135</v>
      </c>
      <c r="F105" s="163" t="s">
        <v>2280</v>
      </c>
      <c r="G105" s="161"/>
      <c r="H105" s="161"/>
      <c r="I105" s="164"/>
      <c r="J105" s="165">
        <f>BK105</f>
        <v>0</v>
      </c>
      <c r="K105" s="161"/>
      <c r="L105" s="166"/>
      <c r="M105" s="167"/>
      <c r="N105" s="168"/>
      <c r="O105" s="168"/>
      <c r="P105" s="169">
        <f>SUM(P106:P108)</f>
        <v>0</v>
      </c>
      <c r="Q105" s="168"/>
      <c r="R105" s="169">
        <f>SUM(R106:R108)</f>
        <v>0</v>
      </c>
      <c r="S105" s="168"/>
      <c r="T105" s="170">
        <f>SUM(T106:T108)</f>
        <v>0</v>
      </c>
      <c r="AR105" s="171" t="s">
        <v>77</v>
      </c>
      <c r="AT105" s="172" t="s">
        <v>69</v>
      </c>
      <c r="AU105" s="172" t="s">
        <v>70</v>
      </c>
      <c r="AY105" s="171" t="s">
        <v>287</v>
      </c>
      <c r="BK105" s="173">
        <f>SUM(BK106:BK108)</f>
        <v>0</v>
      </c>
    </row>
    <row r="106" spans="2:65" s="1" customFormat="1" ht="16.5" customHeight="1" x14ac:dyDescent="0.15">
      <c r="B106" s="33"/>
      <c r="C106" s="174" t="s">
        <v>70</v>
      </c>
      <c r="D106" s="174" t="s">
        <v>288</v>
      </c>
      <c r="E106" s="175" t="s">
        <v>2281</v>
      </c>
      <c r="F106" s="176" t="s">
        <v>2282</v>
      </c>
      <c r="G106" s="177" t="s">
        <v>2277</v>
      </c>
      <c r="H106" s="178">
        <v>13.5</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 customFormat="1" ht="16.5" customHeight="1" x14ac:dyDescent="0.15">
      <c r="B107" s="33"/>
      <c r="C107" s="174" t="s">
        <v>70</v>
      </c>
      <c r="D107" s="174" t="s">
        <v>288</v>
      </c>
      <c r="E107" s="175" t="s">
        <v>2283</v>
      </c>
      <c r="F107" s="176" t="s">
        <v>2284</v>
      </c>
      <c r="G107" s="177" t="s">
        <v>2285</v>
      </c>
      <c r="H107" s="178">
        <v>21.66</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305</v>
      </c>
    </row>
    <row r="108" spans="2:65" s="1" customFormat="1" ht="16.5" customHeight="1" x14ac:dyDescent="0.15">
      <c r="B108" s="33"/>
      <c r="C108" s="174" t="s">
        <v>70</v>
      </c>
      <c r="D108" s="174" t="s">
        <v>288</v>
      </c>
      <c r="E108" s="175" t="s">
        <v>2286</v>
      </c>
      <c r="F108" s="176" t="s">
        <v>2287</v>
      </c>
      <c r="G108" s="177" t="s">
        <v>2277</v>
      </c>
      <c r="H108" s="178">
        <v>13.13</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309</v>
      </c>
    </row>
    <row r="109" spans="2:65" s="10" customFormat="1" ht="26" customHeight="1" x14ac:dyDescent="0.2">
      <c r="B109" s="160"/>
      <c r="C109" s="161"/>
      <c r="D109" s="162" t="s">
        <v>69</v>
      </c>
      <c r="E109" s="163" t="s">
        <v>2190</v>
      </c>
      <c r="F109" s="163" t="s">
        <v>2288</v>
      </c>
      <c r="G109" s="161"/>
      <c r="H109" s="161"/>
      <c r="I109" s="164"/>
      <c r="J109" s="165">
        <f>BK109</f>
        <v>0</v>
      </c>
      <c r="K109" s="161"/>
      <c r="L109" s="166"/>
      <c r="M109" s="167"/>
      <c r="N109" s="168"/>
      <c r="O109" s="168"/>
      <c r="P109" s="169">
        <f>SUM(P110:P114)</f>
        <v>0</v>
      </c>
      <c r="Q109" s="168"/>
      <c r="R109" s="169">
        <f>SUM(R110:R114)</f>
        <v>0</v>
      </c>
      <c r="S109" s="168"/>
      <c r="T109" s="170">
        <f>SUM(T110:T114)</f>
        <v>0</v>
      </c>
      <c r="AR109" s="171" t="s">
        <v>77</v>
      </c>
      <c r="AT109" s="172" t="s">
        <v>69</v>
      </c>
      <c r="AU109" s="172" t="s">
        <v>70</v>
      </c>
      <c r="AY109" s="171" t="s">
        <v>287</v>
      </c>
      <c r="BK109" s="173">
        <f>SUM(BK110:BK114)</f>
        <v>0</v>
      </c>
    </row>
    <row r="110" spans="2:65" s="1" customFormat="1" ht="16.5" customHeight="1" x14ac:dyDescent="0.15">
      <c r="B110" s="33"/>
      <c r="C110" s="174" t="s">
        <v>70</v>
      </c>
      <c r="D110" s="174" t="s">
        <v>288</v>
      </c>
      <c r="E110" s="175" t="s">
        <v>2289</v>
      </c>
      <c r="F110" s="176" t="s">
        <v>2290</v>
      </c>
      <c r="G110" s="177" t="s">
        <v>2277</v>
      </c>
      <c r="H110" s="178">
        <v>0.38</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316</v>
      </c>
    </row>
    <row r="111" spans="2:65" s="1" customFormat="1" ht="16.5" customHeight="1" x14ac:dyDescent="0.15">
      <c r="B111" s="33"/>
      <c r="C111" s="174" t="s">
        <v>70</v>
      </c>
      <c r="D111" s="174" t="s">
        <v>288</v>
      </c>
      <c r="E111" s="175" t="s">
        <v>2291</v>
      </c>
      <c r="F111" s="176" t="s">
        <v>2292</v>
      </c>
      <c r="G111" s="177" t="s">
        <v>2277</v>
      </c>
      <c r="H111" s="178">
        <v>7.88</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320</v>
      </c>
    </row>
    <row r="112" spans="2:65" s="1" customFormat="1" ht="16.5" customHeight="1" x14ac:dyDescent="0.15">
      <c r="B112" s="33"/>
      <c r="C112" s="174" t="s">
        <v>70</v>
      </c>
      <c r="D112" s="174" t="s">
        <v>288</v>
      </c>
      <c r="E112" s="175" t="s">
        <v>2293</v>
      </c>
      <c r="F112" s="176" t="s">
        <v>2294</v>
      </c>
      <c r="G112" s="177" t="s">
        <v>2277</v>
      </c>
      <c r="H112" s="178">
        <v>7.88</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323</v>
      </c>
    </row>
    <row r="113" spans="2:65" s="1" customFormat="1" ht="16.5" customHeight="1" x14ac:dyDescent="0.15">
      <c r="B113" s="33"/>
      <c r="C113" s="174" t="s">
        <v>70</v>
      </c>
      <c r="D113" s="174" t="s">
        <v>288</v>
      </c>
      <c r="E113" s="175" t="s">
        <v>2295</v>
      </c>
      <c r="F113" s="176" t="s">
        <v>2296</v>
      </c>
      <c r="G113" s="177" t="s">
        <v>2277</v>
      </c>
      <c r="H113" s="178">
        <v>3</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327</v>
      </c>
    </row>
    <row r="114" spans="2:65" s="1" customFormat="1" ht="16.5" customHeight="1" x14ac:dyDescent="0.15">
      <c r="B114" s="33"/>
      <c r="C114" s="174" t="s">
        <v>70</v>
      </c>
      <c r="D114" s="174" t="s">
        <v>288</v>
      </c>
      <c r="E114" s="175" t="s">
        <v>2297</v>
      </c>
      <c r="F114" s="176" t="s">
        <v>2298</v>
      </c>
      <c r="G114" s="177" t="s">
        <v>2277</v>
      </c>
      <c r="H114" s="178">
        <v>13.13</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330</v>
      </c>
    </row>
    <row r="115" spans="2:65" s="10" customFormat="1" ht="26" customHeight="1" x14ac:dyDescent="0.2">
      <c r="B115" s="160"/>
      <c r="C115" s="161"/>
      <c r="D115" s="162" t="s">
        <v>69</v>
      </c>
      <c r="E115" s="163" t="s">
        <v>2194</v>
      </c>
      <c r="F115" s="163" t="s">
        <v>2299</v>
      </c>
      <c r="G115" s="161"/>
      <c r="H115" s="161"/>
      <c r="I115" s="164"/>
      <c r="J115" s="165">
        <f>BK115</f>
        <v>0</v>
      </c>
      <c r="K115" s="161"/>
      <c r="L115" s="166"/>
      <c r="M115" s="167"/>
      <c r="N115" s="168"/>
      <c r="O115" s="168"/>
      <c r="P115" s="169">
        <f>P116</f>
        <v>0</v>
      </c>
      <c r="Q115" s="168"/>
      <c r="R115" s="169">
        <f>R116</f>
        <v>0</v>
      </c>
      <c r="S115" s="168"/>
      <c r="T115" s="170">
        <f>T116</f>
        <v>0</v>
      </c>
      <c r="AR115" s="171" t="s">
        <v>77</v>
      </c>
      <c r="AT115" s="172" t="s">
        <v>69</v>
      </c>
      <c r="AU115" s="172" t="s">
        <v>70</v>
      </c>
      <c r="AY115" s="171" t="s">
        <v>287</v>
      </c>
      <c r="BK115" s="173">
        <f>BK116</f>
        <v>0</v>
      </c>
    </row>
    <row r="116" spans="2:65" s="1" customFormat="1" ht="16.5" customHeight="1" x14ac:dyDescent="0.15">
      <c r="B116" s="33"/>
      <c r="C116" s="174" t="s">
        <v>70</v>
      </c>
      <c r="D116" s="174" t="s">
        <v>288</v>
      </c>
      <c r="E116" s="175" t="s">
        <v>2300</v>
      </c>
      <c r="F116" s="176" t="s">
        <v>2301</v>
      </c>
      <c r="G116" s="177" t="s">
        <v>2277</v>
      </c>
      <c r="H116" s="178">
        <v>2.25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337</v>
      </c>
    </row>
    <row r="117" spans="2:65" s="10" customFormat="1" ht="26" customHeight="1" x14ac:dyDescent="0.2">
      <c r="B117" s="160"/>
      <c r="C117" s="161"/>
      <c r="D117" s="162" t="s">
        <v>69</v>
      </c>
      <c r="E117" s="163" t="s">
        <v>2222</v>
      </c>
      <c r="F117" s="163" t="s">
        <v>2302</v>
      </c>
      <c r="G117" s="161"/>
      <c r="H117" s="161"/>
      <c r="I117" s="164"/>
      <c r="J117" s="165">
        <f>BK117</f>
        <v>0</v>
      </c>
      <c r="K117" s="161"/>
      <c r="L117" s="166"/>
      <c r="M117" s="167"/>
      <c r="N117" s="168"/>
      <c r="O117" s="168"/>
      <c r="P117" s="169">
        <f>SUM(P118:P150)</f>
        <v>0</v>
      </c>
      <c r="Q117" s="168"/>
      <c r="R117" s="169">
        <f>SUM(R118:R150)</f>
        <v>0</v>
      </c>
      <c r="S117" s="168"/>
      <c r="T117" s="170">
        <f>SUM(T118:T150)</f>
        <v>0</v>
      </c>
      <c r="AR117" s="171" t="s">
        <v>77</v>
      </c>
      <c r="AT117" s="172" t="s">
        <v>69</v>
      </c>
      <c r="AU117" s="172" t="s">
        <v>70</v>
      </c>
      <c r="AY117" s="171" t="s">
        <v>287</v>
      </c>
      <c r="BK117" s="173">
        <f>SUM(BK118:BK150)</f>
        <v>0</v>
      </c>
    </row>
    <row r="118" spans="2:65" s="1" customFormat="1" ht="16.5" customHeight="1" x14ac:dyDescent="0.15">
      <c r="B118" s="33"/>
      <c r="C118" s="174" t="s">
        <v>70</v>
      </c>
      <c r="D118" s="174" t="s">
        <v>288</v>
      </c>
      <c r="E118" s="175" t="s">
        <v>2303</v>
      </c>
      <c r="F118" s="176" t="s">
        <v>2304</v>
      </c>
      <c r="G118" s="177" t="s">
        <v>2305</v>
      </c>
      <c r="H118" s="178">
        <v>4</v>
      </c>
      <c r="I118" s="179"/>
      <c r="J118" s="178">
        <f t="shared" ref="J118:J150" si="0">ROUND(I118*H118,2)</f>
        <v>0</v>
      </c>
      <c r="K118" s="176" t="s">
        <v>1</v>
      </c>
      <c r="L118" s="37"/>
      <c r="M118" s="180" t="s">
        <v>1</v>
      </c>
      <c r="N118" s="181" t="s">
        <v>41</v>
      </c>
      <c r="O118" s="59"/>
      <c r="P118" s="182">
        <f t="shared" ref="P118:P150" si="1">O118*H118</f>
        <v>0</v>
      </c>
      <c r="Q118" s="182">
        <v>0</v>
      </c>
      <c r="R118" s="182">
        <f t="shared" ref="R118:R150" si="2">Q118*H118</f>
        <v>0</v>
      </c>
      <c r="S118" s="182">
        <v>0</v>
      </c>
      <c r="T118" s="183">
        <f t="shared" ref="T118:T150" si="3">S118*H118</f>
        <v>0</v>
      </c>
      <c r="AR118" s="16" t="s">
        <v>99</v>
      </c>
      <c r="AT118" s="16" t="s">
        <v>288</v>
      </c>
      <c r="AU118" s="16" t="s">
        <v>77</v>
      </c>
      <c r="AY118" s="16" t="s">
        <v>287</v>
      </c>
      <c r="BE118" s="184">
        <f t="shared" ref="BE118:BE150" si="4">IF(N118="základní",J118,0)</f>
        <v>0</v>
      </c>
      <c r="BF118" s="184">
        <f t="shared" ref="BF118:BF150" si="5">IF(N118="snížená",J118,0)</f>
        <v>0</v>
      </c>
      <c r="BG118" s="184">
        <f t="shared" ref="BG118:BG150" si="6">IF(N118="zákl. přenesená",J118,0)</f>
        <v>0</v>
      </c>
      <c r="BH118" s="184">
        <f t="shared" ref="BH118:BH150" si="7">IF(N118="sníž. přenesená",J118,0)</f>
        <v>0</v>
      </c>
      <c r="BI118" s="184">
        <f t="shared" ref="BI118:BI150" si="8">IF(N118="nulová",J118,0)</f>
        <v>0</v>
      </c>
      <c r="BJ118" s="16" t="s">
        <v>77</v>
      </c>
      <c r="BK118" s="184">
        <f t="shared" ref="BK118:BK150" si="9">ROUND(I118*H118,2)</f>
        <v>0</v>
      </c>
      <c r="BL118" s="16" t="s">
        <v>99</v>
      </c>
      <c r="BM118" s="16" t="s">
        <v>343</v>
      </c>
    </row>
    <row r="119" spans="2:65" s="1" customFormat="1" ht="16.5" customHeight="1" x14ac:dyDescent="0.15">
      <c r="B119" s="33"/>
      <c r="C119" s="174" t="s">
        <v>70</v>
      </c>
      <c r="D119" s="174" t="s">
        <v>288</v>
      </c>
      <c r="E119" s="175" t="s">
        <v>2306</v>
      </c>
      <c r="F119" s="176" t="s">
        <v>2307</v>
      </c>
      <c r="G119" s="177" t="s">
        <v>2305</v>
      </c>
      <c r="H119" s="178">
        <v>76</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347</v>
      </c>
    </row>
    <row r="120" spans="2:65" s="1" customFormat="1" ht="16.5" customHeight="1" x14ac:dyDescent="0.15">
      <c r="B120" s="33"/>
      <c r="C120" s="174" t="s">
        <v>70</v>
      </c>
      <c r="D120" s="174" t="s">
        <v>288</v>
      </c>
      <c r="E120" s="175" t="s">
        <v>2308</v>
      </c>
      <c r="F120" s="176" t="s">
        <v>2309</v>
      </c>
      <c r="G120" s="177" t="s">
        <v>2305</v>
      </c>
      <c r="H120" s="178">
        <v>4</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350</v>
      </c>
    </row>
    <row r="121" spans="2:65" s="1" customFormat="1" ht="16.5" customHeight="1" x14ac:dyDescent="0.15">
      <c r="B121" s="33"/>
      <c r="C121" s="174" t="s">
        <v>70</v>
      </c>
      <c r="D121" s="174" t="s">
        <v>288</v>
      </c>
      <c r="E121" s="175" t="s">
        <v>2310</v>
      </c>
      <c r="F121" s="176" t="s">
        <v>2311</v>
      </c>
      <c r="G121" s="177" t="s">
        <v>2305</v>
      </c>
      <c r="H121" s="178">
        <v>22</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355</v>
      </c>
    </row>
    <row r="122" spans="2:65" s="1" customFormat="1" ht="16.5" customHeight="1" x14ac:dyDescent="0.15">
      <c r="B122" s="33"/>
      <c r="C122" s="174" t="s">
        <v>70</v>
      </c>
      <c r="D122" s="174" t="s">
        <v>288</v>
      </c>
      <c r="E122" s="175" t="s">
        <v>2312</v>
      </c>
      <c r="F122" s="176" t="s">
        <v>2313</v>
      </c>
      <c r="G122" s="177" t="s">
        <v>2305</v>
      </c>
      <c r="H122" s="178">
        <v>18</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363</v>
      </c>
    </row>
    <row r="123" spans="2:65" s="1" customFormat="1" ht="16.5" customHeight="1" x14ac:dyDescent="0.15">
      <c r="B123" s="33"/>
      <c r="C123" s="174" t="s">
        <v>70</v>
      </c>
      <c r="D123" s="174" t="s">
        <v>288</v>
      </c>
      <c r="E123" s="175" t="s">
        <v>2314</v>
      </c>
      <c r="F123" s="176" t="s">
        <v>2315</v>
      </c>
      <c r="G123" s="177" t="s">
        <v>2305</v>
      </c>
      <c r="H123" s="178">
        <v>75</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367</v>
      </c>
    </row>
    <row r="124" spans="2:65" s="1" customFormat="1" ht="16.5" customHeight="1" x14ac:dyDescent="0.15">
      <c r="B124" s="33"/>
      <c r="C124" s="174" t="s">
        <v>70</v>
      </c>
      <c r="D124" s="174" t="s">
        <v>288</v>
      </c>
      <c r="E124" s="175" t="s">
        <v>2316</v>
      </c>
      <c r="F124" s="176" t="s">
        <v>2317</v>
      </c>
      <c r="G124" s="177" t="s">
        <v>2305</v>
      </c>
      <c r="H124" s="178">
        <v>8</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371</v>
      </c>
    </row>
    <row r="125" spans="2:65" s="1" customFormat="1" ht="16.5" customHeight="1" x14ac:dyDescent="0.15">
      <c r="B125" s="33"/>
      <c r="C125" s="174" t="s">
        <v>70</v>
      </c>
      <c r="D125" s="174" t="s">
        <v>288</v>
      </c>
      <c r="E125" s="175" t="s">
        <v>2318</v>
      </c>
      <c r="F125" s="176" t="s">
        <v>2319</v>
      </c>
      <c r="G125" s="177" t="s">
        <v>2305</v>
      </c>
      <c r="H125" s="178">
        <v>33</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377</v>
      </c>
    </row>
    <row r="126" spans="2:65" s="1" customFormat="1" ht="16.5" customHeight="1" x14ac:dyDescent="0.15">
      <c r="B126" s="33"/>
      <c r="C126" s="174" t="s">
        <v>70</v>
      </c>
      <c r="D126" s="174" t="s">
        <v>288</v>
      </c>
      <c r="E126" s="175" t="s">
        <v>2320</v>
      </c>
      <c r="F126" s="176" t="s">
        <v>2321</v>
      </c>
      <c r="G126" s="177" t="s">
        <v>2305</v>
      </c>
      <c r="H126" s="178">
        <v>34</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382</v>
      </c>
    </row>
    <row r="127" spans="2:65" s="1" customFormat="1" ht="16.5" customHeight="1" x14ac:dyDescent="0.15">
      <c r="B127" s="33"/>
      <c r="C127" s="174" t="s">
        <v>70</v>
      </c>
      <c r="D127" s="174" t="s">
        <v>288</v>
      </c>
      <c r="E127" s="175" t="s">
        <v>2322</v>
      </c>
      <c r="F127" s="176" t="s">
        <v>2323</v>
      </c>
      <c r="G127" s="177" t="s">
        <v>2324</v>
      </c>
      <c r="H127" s="178">
        <v>5</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389</v>
      </c>
    </row>
    <row r="128" spans="2:65" s="1" customFormat="1" ht="16.5" customHeight="1" x14ac:dyDescent="0.15">
      <c r="B128" s="33"/>
      <c r="C128" s="174" t="s">
        <v>70</v>
      </c>
      <c r="D128" s="174" t="s">
        <v>288</v>
      </c>
      <c r="E128" s="175" t="s">
        <v>2325</v>
      </c>
      <c r="F128" s="176" t="s">
        <v>2326</v>
      </c>
      <c r="G128" s="177" t="s">
        <v>2324</v>
      </c>
      <c r="H128" s="178">
        <v>5</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397</v>
      </c>
    </row>
    <row r="129" spans="2:65" s="1" customFormat="1" ht="16.5" customHeight="1" x14ac:dyDescent="0.15">
      <c r="B129" s="33"/>
      <c r="C129" s="174" t="s">
        <v>70</v>
      </c>
      <c r="D129" s="174" t="s">
        <v>288</v>
      </c>
      <c r="E129" s="175" t="s">
        <v>2327</v>
      </c>
      <c r="F129" s="176" t="s">
        <v>2328</v>
      </c>
      <c r="G129" s="177" t="s">
        <v>2305</v>
      </c>
      <c r="H129" s="178">
        <v>8</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404</v>
      </c>
    </row>
    <row r="130" spans="2:65" s="1" customFormat="1" ht="16.5" customHeight="1" x14ac:dyDescent="0.15">
      <c r="B130" s="33"/>
      <c r="C130" s="174" t="s">
        <v>70</v>
      </c>
      <c r="D130" s="174" t="s">
        <v>288</v>
      </c>
      <c r="E130" s="175" t="s">
        <v>2329</v>
      </c>
      <c r="F130" s="176" t="s">
        <v>2330</v>
      </c>
      <c r="G130" s="177" t="s">
        <v>2305</v>
      </c>
      <c r="H130" s="178">
        <v>5</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408</v>
      </c>
    </row>
    <row r="131" spans="2:65" s="1" customFormat="1" ht="16.5" customHeight="1" x14ac:dyDescent="0.15">
      <c r="B131" s="33"/>
      <c r="C131" s="174" t="s">
        <v>70</v>
      </c>
      <c r="D131" s="174" t="s">
        <v>288</v>
      </c>
      <c r="E131" s="175" t="s">
        <v>2331</v>
      </c>
      <c r="F131" s="176" t="s">
        <v>2332</v>
      </c>
      <c r="G131" s="177" t="s">
        <v>2305</v>
      </c>
      <c r="H131" s="178">
        <v>3</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415</v>
      </c>
    </row>
    <row r="132" spans="2:65" s="1" customFormat="1" ht="16.5" customHeight="1" x14ac:dyDescent="0.15">
      <c r="B132" s="33"/>
      <c r="C132" s="174" t="s">
        <v>70</v>
      </c>
      <c r="D132" s="174" t="s">
        <v>288</v>
      </c>
      <c r="E132" s="175" t="s">
        <v>2333</v>
      </c>
      <c r="F132" s="176" t="s">
        <v>2334</v>
      </c>
      <c r="G132" s="177" t="s">
        <v>2305</v>
      </c>
      <c r="H132" s="178">
        <v>5</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419</v>
      </c>
    </row>
    <row r="133" spans="2:65" s="1" customFormat="1" ht="16.5" customHeight="1" x14ac:dyDescent="0.15">
      <c r="B133" s="33"/>
      <c r="C133" s="174" t="s">
        <v>70</v>
      </c>
      <c r="D133" s="174" t="s">
        <v>288</v>
      </c>
      <c r="E133" s="175" t="s">
        <v>2335</v>
      </c>
      <c r="F133" s="176" t="s">
        <v>2336</v>
      </c>
      <c r="G133" s="177" t="s">
        <v>2305</v>
      </c>
      <c r="H133" s="178">
        <v>3</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424</v>
      </c>
    </row>
    <row r="134" spans="2:65" s="1" customFormat="1" ht="16.5" customHeight="1" x14ac:dyDescent="0.15">
      <c r="B134" s="33"/>
      <c r="C134" s="174" t="s">
        <v>70</v>
      </c>
      <c r="D134" s="174" t="s">
        <v>288</v>
      </c>
      <c r="E134" s="175" t="s">
        <v>2337</v>
      </c>
      <c r="F134" s="176" t="s">
        <v>2338</v>
      </c>
      <c r="G134" s="177" t="s">
        <v>2305</v>
      </c>
      <c r="H134" s="178">
        <v>31</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428</v>
      </c>
    </row>
    <row r="135" spans="2:65" s="1" customFormat="1" ht="16.5" customHeight="1" x14ac:dyDescent="0.15">
      <c r="B135" s="33"/>
      <c r="C135" s="174" t="s">
        <v>70</v>
      </c>
      <c r="D135" s="174" t="s">
        <v>288</v>
      </c>
      <c r="E135" s="175" t="s">
        <v>2339</v>
      </c>
      <c r="F135" s="176" t="s">
        <v>2340</v>
      </c>
      <c r="G135" s="177" t="s">
        <v>2305</v>
      </c>
      <c r="H135" s="178">
        <v>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434</v>
      </c>
    </row>
    <row r="136" spans="2:65" s="1" customFormat="1" ht="16.5" customHeight="1" x14ac:dyDescent="0.15">
      <c r="B136" s="33"/>
      <c r="C136" s="174" t="s">
        <v>70</v>
      </c>
      <c r="D136" s="174" t="s">
        <v>288</v>
      </c>
      <c r="E136" s="175" t="s">
        <v>2341</v>
      </c>
      <c r="F136" s="176" t="s">
        <v>2342</v>
      </c>
      <c r="G136" s="177" t="s">
        <v>2305</v>
      </c>
      <c r="H136" s="178">
        <v>22</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440</v>
      </c>
    </row>
    <row r="137" spans="2:65" s="1" customFormat="1" ht="16.5" customHeight="1" x14ac:dyDescent="0.15">
      <c r="B137" s="33"/>
      <c r="C137" s="174" t="s">
        <v>70</v>
      </c>
      <c r="D137" s="174" t="s">
        <v>288</v>
      </c>
      <c r="E137" s="175" t="s">
        <v>2343</v>
      </c>
      <c r="F137" s="176" t="s">
        <v>2344</v>
      </c>
      <c r="G137" s="177" t="s">
        <v>2305</v>
      </c>
      <c r="H137" s="178">
        <v>7</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445</v>
      </c>
    </row>
    <row r="138" spans="2:65" s="1" customFormat="1" ht="16.5" customHeight="1" x14ac:dyDescent="0.15">
      <c r="B138" s="33"/>
      <c r="C138" s="174" t="s">
        <v>70</v>
      </c>
      <c r="D138" s="174" t="s">
        <v>288</v>
      </c>
      <c r="E138" s="175" t="s">
        <v>2345</v>
      </c>
      <c r="F138" s="176" t="s">
        <v>2346</v>
      </c>
      <c r="G138" s="177" t="s">
        <v>2324</v>
      </c>
      <c r="H138" s="178">
        <v>18</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449</v>
      </c>
    </row>
    <row r="139" spans="2:65" s="1" customFormat="1" ht="16.5" customHeight="1" x14ac:dyDescent="0.15">
      <c r="B139" s="33"/>
      <c r="C139" s="174" t="s">
        <v>70</v>
      </c>
      <c r="D139" s="174" t="s">
        <v>288</v>
      </c>
      <c r="E139" s="175" t="s">
        <v>2347</v>
      </c>
      <c r="F139" s="176" t="s">
        <v>2348</v>
      </c>
      <c r="G139" s="177" t="s">
        <v>2324</v>
      </c>
      <c r="H139" s="178">
        <v>7</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455</v>
      </c>
    </row>
    <row r="140" spans="2:65" s="1" customFormat="1" ht="16.5" customHeight="1" x14ac:dyDescent="0.15">
      <c r="B140" s="33"/>
      <c r="C140" s="174" t="s">
        <v>70</v>
      </c>
      <c r="D140" s="174" t="s">
        <v>288</v>
      </c>
      <c r="E140" s="175" t="s">
        <v>2349</v>
      </c>
      <c r="F140" s="176" t="s">
        <v>2350</v>
      </c>
      <c r="G140" s="177" t="s">
        <v>2324</v>
      </c>
      <c r="H140" s="178">
        <v>7</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473</v>
      </c>
    </row>
    <row r="141" spans="2:65" s="1" customFormat="1" ht="16.5" customHeight="1" x14ac:dyDescent="0.15">
      <c r="B141" s="33"/>
      <c r="C141" s="174" t="s">
        <v>70</v>
      </c>
      <c r="D141" s="174" t="s">
        <v>288</v>
      </c>
      <c r="E141" s="175" t="s">
        <v>2351</v>
      </c>
      <c r="F141" s="176" t="s">
        <v>2352</v>
      </c>
      <c r="G141" s="177" t="s">
        <v>2324</v>
      </c>
      <c r="H141" s="178">
        <v>7</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478</v>
      </c>
    </row>
    <row r="142" spans="2:65" s="1" customFormat="1" ht="16.5" customHeight="1" x14ac:dyDescent="0.15">
      <c r="B142" s="33"/>
      <c r="C142" s="174" t="s">
        <v>70</v>
      </c>
      <c r="D142" s="174" t="s">
        <v>288</v>
      </c>
      <c r="E142" s="175" t="s">
        <v>2353</v>
      </c>
      <c r="F142" s="176" t="s">
        <v>2354</v>
      </c>
      <c r="G142" s="177" t="s">
        <v>2324</v>
      </c>
      <c r="H142" s="178">
        <v>1</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484</v>
      </c>
    </row>
    <row r="143" spans="2:65" s="1" customFormat="1" ht="16.5" customHeight="1" x14ac:dyDescent="0.15">
      <c r="B143" s="33"/>
      <c r="C143" s="174" t="s">
        <v>70</v>
      </c>
      <c r="D143" s="174" t="s">
        <v>288</v>
      </c>
      <c r="E143" s="175" t="s">
        <v>2355</v>
      </c>
      <c r="F143" s="176" t="s">
        <v>2356</v>
      </c>
      <c r="G143" s="177" t="s">
        <v>2324</v>
      </c>
      <c r="H143" s="178">
        <v>1</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491</v>
      </c>
    </row>
    <row r="144" spans="2:65" s="1" customFormat="1" ht="16.5" customHeight="1" x14ac:dyDescent="0.15">
      <c r="B144" s="33"/>
      <c r="C144" s="174" t="s">
        <v>70</v>
      </c>
      <c r="D144" s="174" t="s">
        <v>288</v>
      </c>
      <c r="E144" s="175" t="s">
        <v>2357</v>
      </c>
      <c r="F144" s="176" t="s">
        <v>2358</v>
      </c>
      <c r="G144" s="177" t="s">
        <v>2324</v>
      </c>
      <c r="H144" s="178">
        <v>1</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496</v>
      </c>
    </row>
    <row r="145" spans="2:65" s="1" customFormat="1" ht="16.5" customHeight="1" x14ac:dyDescent="0.15">
      <c r="B145" s="33"/>
      <c r="C145" s="174" t="s">
        <v>70</v>
      </c>
      <c r="D145" s="174" t="s">
        <v>288</v>
      </c>
      <c r="E145" s="175" t="s">
        <v>2359</v>
      </c>
      <c r="F145" s="176" t="s">
        <v>2360</v>
      </c>
      <c r="G145" s="177" t="s">
        <v>2324</v>
      </c>
      <c r="H145" s="178">
        <v>3</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500</v>
      </c>
    </row>
    <row r="146" spans="2:65" s="1" customFormat="1" ht="16.5" customHeight="1" x14ac:dyDescent="0.15">
      <c r="B146" s="33"/>
      <c r="C146" s="174" t="s">
        <v>70</v>
      </c>
      <c r="D146" s="174" t="s">
        <v>288</v>
      </c>
      <c r="E146" s="175" t="s">
        <v>2361</v>
      </c>
      <c r="F146" s="176" t="s">
        <v>2362</v>
      </c>
      <c r="G146" s="177" t="s">
        <v>2324</v>
      </c>
      <c r="H146" s="178">
        <v>3</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503</v>
      </c>
    </row>
    <row r="147" spans="2:65" s="1" customFormat="1" ht="16.5" customHeight="1" x14ac:dyDescent="0.15">
      <c r="B147" s="33"/>
      <c r="C147" s="174" t="s">
        <v>70</v>
      </c>
      <c r="D147" s="174" t="s">
        <v>288</v>
      </c>
      <c r="E147" s="175" t="s">
        <v>2363</v>
      </c>
      <c r="F147" s="176" t="s">
        <v>2364</v>
      </c>
      <c r="G147" s="177" t="s">
        <v>2324</v>
      </c>
      <c r="H147" s="178">
        <v>3</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509</v>
      </c>
    </row>
    <row r="148" spans="2:65" s="1" customFormat="1" ht="16.5" customHeight="1" x14ac:dyDescent="0.15">
      <c r="B148" s="33"/>
      <c r="C148" s="174" t="s">
        <v>70</v>
      </c>
      <c r="D148" s="174" t="s">
        <v>288</v>
      </c>
      <c r="E148" s="175" t="s">
        <v>2365</v>
      </c>
      <c r="F148" s="176" t="s">
        <v>2366</v>
      </c>
      <c r="G148" s="177" t="s">
        <v>2324</v>
      </c>
      <c r="H148" s="178">
        <v>1</v>
      </c>
      <c r="I148" s="179"/>
      <c r="J148" s="178">
        <f t="shared" si="0"/>
        <v>0</v>
      </c>
      <c r="K148" s="176" t="s">
        <v>1</v>
      </c>
      <c r="L148" s="37"/>
      <c r="M148" s="180" t="s">
        <v>1</v>
      </c>
      <c r="N148" s="181" t="s">
        <v>41</v>
      </c>
      <c r="O148" s="59"/>
      <c r="P148" s="182">
        <f t="shared" si="1"/>
        <v>0</v>
      </c>
      <c r="Q148" s="182">
        <v>0</v>
      </c>
      <c r="R148" s="182">
        <f t="shared" si="2"/>
        <v>0</v>
      </c>
      <c r="S148" s="182">
        <v>0</v>
      </c>
      <c r="T148" s="183">
        <f t="shared" si="3"/>
        <v>0</v>
      </c>
      <c r="AR148" s="16" t="s">
        <v>99</v>
      </c>
      <c r="AT148" s="16" t="s">
        <v>288</v>
      </c>
      <c r="AU148" s="16" t="s">
        <v>77</v>
      </c>
      <c r="AY148" s="16" t="s">
        <v>287</v>
      </c>
      <c r="BE148" s="184">
        <f t="shared" si="4"/>
        <v>0</v>
      </c>
      <c r="BF148" s="184">
        <f t="shared" si="5"/>
        <v>0</v>
      </c>
      <c r="BG148" s="184">
        <f t="shared" si="6"/>
        <v>0</v>
      </c>
      <c r="BH148" s="184">
        <f t="shared" si="7"/>
        <v>0</v>
      </c>
      <c r="BI148" s="184">
        <f t="shared" si="8"/>
        <v>0</v>
      </c>
      <c r="BJ148" s="16" t="s">
        <v>77</v>
      </c>
      <c r="BK148" s="184">
        <f t="shared" si="9"/>
        <v>0</v>
      </c>
      <c r="BL148" s="16" t="s">
        <v>99</v>
      </c>
      <c r="BM148" s="16" t="s">
        <v>513</v>
      </c>
    </row>
    <row r="149" spans="2:65" s="1" customFormat="1" ht="16.5" customHeight="1" x14ac:dyDescent="0.15">
      <c r="B149" s="33"/>
      <c r="C149" s="174" t="s">
        <v>70</v>
      </c>
      <c r="D149" s="174" t="s">
        <v>288</v>
      </c>
      <c r="E149" s="175" t="s">
        <v>2367</v>
      </c>
      <c r="F149" s="176" t="s">
        <v>2368</v>
      </c>
      <c r="G149" s="177" t="s">
        <v>2324</v>
      </c>
      <c r="H149" s="178">
        <v>2</v>
      </c>
      <c r="I149" s="179"/>
      <c r="J149" s="178">
        <f t="shared" si="0"/>
        <v>0</v>
      </c>
      <c r="K149" s="176" t="s">
        <v>1</v>
      </c>
      <c r="L149" s="37"/>
      <c r="M149" s="180" t="s">
        <v>1</v>
      </c>
      <c r="N149" s="181" t="s">
        <v>41</v>
      </c>
      <c r="O149" s="59"/>
      <c r="P149" s="182">
        <f t="shared" si="1"/>
        <v>0</v>
      </c>
      <c r="Q149" s="182">
        <v>0</v>
      </c>
      <c r="R149" s="182">
        <f t="shared" si="2"/>
        <v>0</v>
      </c>
      <c r="S149" s="182">
        <v>0</v>
      </c>
      <c r="T149" s="183">
        <f t="shared" si="3"/>
        <v>0</v>
      </c>
      <c r="AR149" s="16" t="s">
        <v>99</v>
      </c>
      <c r="AT149" s="16" t="s">
        <v>288</v>
      </c>
      <c r="AU149" s="16" t="s">
        <v>77</v>
      </c>
      <c r="AY149" s="16" t="s">
        <v>287</v>
      </c>
      <c r="BE149" s="184">
        <f t="shared" si="4"/>
        <v>0</v>
      </c>
      <c r="BF149" s="184">
        <f t="shared" si="5"/>
        <v>0</v>
      </c>
      <c r="BG149" s="184">
        <f t="shared" si="6"/>
        <v>0</v>
      </c>
      <c r="BH149" s="184">
        <f t="shared" si="7"/>
        <v>0</v>
      </c>
      <c r="BI149" s="184">
        <f t="shared" si="8"/>
        <v>0</v>
      </c>
      <c r="BJ149" s="16" t="s">
        <v>77</v>
      </c>
      <c r="BK149" s="184">
        <f t="shared" si="9"/>
        <v>0</v>
      </c>
      <c r="BL149" s="16" t="s">
        <v>99</v>
      </c>
      <c r="BM149" s="16" t="s">
        <v>517</v>
      </c>
    </row>
    <row r="150" spans="2:65" s="1" customFormat="1" ht="16.5" customHeight="1" x14ac:dyDescent="0.15">
      <c r="B150" s="33"/>
      <c r="C150" s="174" t="s">
        <v>70</v>
      </c>
      <c r="D150" s="174" t="s">
        <v>288</v>
      </c>
      <c r="E150" s="175" t="s">
        <v>2369</v>
      </c>
      <c r="F150" s="176" t="s">
        <v>2370</v>
      </c>
      <c r="G150" s="177" t="s">
        <v>2305</v>
      </c>
      <c r="H150" s="178">
        <v>75</v>
      </c>
      <c r="I150" s="179"/>
      <c r="J150" s="178">
        <f t="shared" si="0"/>
        <v>0</v>
      </c>
      <c r="K150" s="176" t="s">
        <v>1</v>
      </c>
      <c r="L150" s="37"/>
      <c r="M150" s="180" t="s">
        <v>1</v>
      </c>
      <c r="N150" s="181" t="s">
        <v>41</v>
      </c>
      <c r="O150" s="59"/>
      <c r="P150" s="182">
        <f t="shared" si="1"/>
        <v>0</v>
      </c>
      <c r="Q150" s="182">
        <v>0</v>
      </c>
      <c r="R150" s="182">
        <f t="shared" si="2"/>
        <v>0</v>
      </c>
      <c r="S150" s="182">
        <v>0</v>
      </c>
      <c r="T150" s="183">
        <f t="shared" si="3"/>
        <v>0</v>
      </c>
      <c r="AR150" s="16" t="s">
        <v>99</v>
      </c>
      <c r="AT150" s="16" t="s">
        <v>288</v>
      </c>
      <c r="AU150" s="16" t="s">
        <v>77</v>
      </c>
      <c r="AY150" s="16" t="s">
        <v>287</v>
      </c>
      <c r="BE150" s="184">
        <f t="shared" si="4"/>
        <v>0</v>
      </c>
      <c r="BF150" s="184">
        <f t="shared" si="5"/>
        <v>0</v>
      </c>
      <c r="BG150" s="184">
        <f t="shared" si="6"/>
        <v>0</v>
      </c>
      <c r="BH150" s="184">
        <f t="shared" si="7"/>
        <v>0</v>
      </c>
      <c r="BI150" s="184">
        <f t="shared" si="8"/>
        <v>0</v>
      </c>
      <c r="BJ150" s="16" t="s">
        <v>77</v>
      </c>
      <c r="BK150" s="184">
        <f t="shared" si="9"/>
        <v>0</v>
      </c>
      <c r="BL150" s="16" t="s">
        <v>99</v>
      </c>
      <c r="BM150" s="16" t="s">
        <v>521</v>
      </c>
    </row>
    <row r="151" spans="2:65" s="10" customFormat="1" ht="26" customHeight="1" x14ac:dyDescent="0.2">
      <c r="B151" s="160"/>
      <c r="C151" s="161"/>
      <c r="D151" s="162" t="s">
        <v>69</v>
      </c>
      <c r="E151" s="163" t="s">
        <v>2239</v>
      </c>
      <c r="F151" s="163" t="s">
        <v>2371</v>
      </c>
      <c r="G151" s="161"/>
      <c r="H151" s="161"/>
      <c r="I151" s="164"/>
      <c r="J151" s="165">
        <f>BK151</f>
        <v>0</v>
      </c>
      <c r="K151" s="161"/>
      <c r="L151" s="166"/>
      <c r="M151" s="167"/>
      <c r="N151" s="168"/>
      <c r="O151" s="168"/>
      <c r="P151" s="169">
        <f>SUM(P152:P178)</f>
        <v>0</v>
      </c>
      <c r="Q151" s="168"/>
      <c r="R151" s="169">
        <f>SUM(R152:R178)</f>
        <v>0</v>
      </c>
      <c r="S151" s="168"/>
      <c r="T151" s="170">
        <f>SUM(T152:T178)</f>
        <v>0</v>
      </c>
      <c r="AR151" s="171" t="s">
        <v>77</v>
      </c>
      <c r="AT151" s="172" t="s">
        <v>69</v>
      </c>
      <c r="AU151" s="172" t="s">
        <v>70</v>
      </c>
      <c r="AY151" s="171" t="s">
        <v>287</v>
      </c>
      <c r="BK151" s="173">
        <f>SUM(BK152:BK178)</f>
        <v>0</v>
      </c>
    </row>
    <row r="152" spans="2:65" s="1" customFormat="1" ht="16.5" customHeight="1" x14ac:dyDescent="0.15">
      <c r="B152" s="33"/>
      <c r="C152" s="174" t="s">
        <v>70</v>
      </c>
      <c r="D152" s="174" t="s">
        <v>288</v>
      </c>
      <c r="E152" s="175" t="s">
        <v>2372</v>
      </c>
      <c r="F152" s="176" t="s">
        <v>2373</v>
      </c>
      <c r="G152" s="177" t="s">
        <v>2305</v>
      </c>
      <c r="H152" s="178">
        <v>209</v>
      </c>
      <c r="I152" s="179"/>
      <c r="J152" s="178">
        <f t="shared" ref="J152:J178" si="10">ROUND(I152*H152,2)</f>
        <v>0</v>
      </c>
      <c r="K152" s="176" t="s">
        <v>1</v>
      </c>
      <c r="L152" s="37"/>
      <c r="M152" s="180" t="s">
        <v>1</v>
      </c>
      <c r="N152" s="181" t="s">
        <v>41</v>
      </c>
      <c r="O152" s="59"/>
      <c r="P152" s="182">
        <f t="shared" ref="P152:P178" si="11">O152*H152</f>
        <v>0</v>
      </c>
      <c r="Q152" s="182">
        <v>0</v>
      </c>
      <c r="R152" s="182">
        <f t="shared" ref="R152:R178" si="12">Q152*H152</f>
        <v>0</v>
      </c>
      <c r="S152" s="182">
        <v>0</v>
      </c>
      <c r="T152" s="183">
        <f t="shared" ref="T152:T178" si="13">S152*H152</f>
        <v>0</v>
      </c>
      <c r="AR152" s="16" t="s">
        <v>99</v>
      </c>
      <c r="AT152" s="16" t="s">
        <v>288</v>
      </c>
      <c r="AU152" s="16" t="s">
        <v>77</v>
      </c>
      <c r="AY152" s="16" t="s">
        <v>287</v>
      </c>
      <c r="BE152" s="184">
        <f t="shared" ref="BE152:BE178" si="14">IF(N152="základní",J152,0)</f>
        <v>0</v>
      </c>
      <c r="BF152" s="184">
        <f t="shared" ref="BF152:BF178" si="15">IF(N152="snížená",J152,0)</f>
        <v>0</v>
      </c>
      <c r="BG152" s="184">
        <f t="shared" ref="BG152:BG178" si="16">IF(N152="zákl. přenesená",J152,0)</f>
        <v>0</v>
      </c>
      <c r="BH152" s="184">
        <f t="shared" ref="BH152:BH178" si="17">IF(N152="sníž. přenesená",J152,0)</f>
        <v>0</v>
      </c>
      <c r="BI152" s="184">
        <f t="shared" ref="BI152:BI178" si="18">IF(N152="nulová",J152,0)</f>
        <v>0</v>
      </c>
      <c r="BJ152" s="16" t="s">
        <v>77</v>
      </c>
      <c r="BK152" s="184">
        <f t="shared" ref="BK152:BK178" si="19">ROUND(I152*H152,2)</f>
        <v>0</v>
      </c>
      <c r="BL152" s="16" t="s">
        <v>99</v>
      </c>
      <c r="BM152" s="16" t="s">
        <v>530</v>
      </c>
    </row>
    <row r="153" spans="2:65" s="1" customFormat="1" ht="16.5" customHeight="1" x14ac:dyDescent="0.15">
      <c r="B153" s="33"/>
      <c r="C153" s="174" t="s">
        <v>70</v>
      </c>
      <c r="D153" s="174" t="s">
        <v>288</v>
      </c>
      <c r="E153" s="175" t="s">
        <v>2374</v>
      </c>
      <c r="F153" s="176" t="s">
        <v>2375</v>
      </c>
      <c r="G153" s="177" t="s">
        <v>2305</v>
      </c>
      <c r="H153" s="178">
        <v>6</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537</v>
      </c>
    </row>
    <row r="154" spans="2:65" s="1" customFormat="1" ht="16.5" customHeight="1" x14ac:dyDescent="0.15">
      <c r="B154" s="33"/>
      <c r="C154" s="174" t="s">
        <v>70</v>
      </c>
      <c r="D154" s="174" t="s">
        <v>288</v>
      </c>
      <c r="E154" s="175" t="s">
        <v>2376</v>
      </c>
      <c r="F154" s="176" t="s">
        <v>2377</v>
      </c>
      <c r="G154" s="177" t="s">
        <v>2305</v>
      </c>
      <c r="H154" s="178">
        <v>120</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544</v>
      </c>
    </row>
    <row r="155" spans="2:65" s="1" customFormat="1" ht="16.5" customHeight="1" x14ac:dyDescent="0.15">
      <c r="B155" s="33"/>
      <c r="C155" s="174" t="s">
        <v>70</v>
      </c>
      <c r="D155" s="174" t="s">
        <v>288</v>
      </c>
      <c r="E155" s="175" t="s">
        <v>2378</v>
      </c>
      <c r="F155" s="176" t="s">
        <v>2379</v>
      </c>
      <c r="G155" s="177" t="s">
        <v>2305</v>
      </c>
      <c r="H155" s="178">
        <v>35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551</v>
      </c>
    </row>
    <row r="156" spans="2:65" s="1" customFormat="1" ht="16.5" customHeight="1" x14ac:dyDescent="0.15">
      <c r="B156" s="33"/>
      <c r="C156" s="174" t="s">
        <v>70</v>
      </c>
      <c r="D156" s="174" t="s">
        <v>288</v>
      </c>
      <c r="E156" s="175" t="s">
        <v>2380</v>
      </c>
      <c r="F156" s="176" t="s">
        <v>2381</v>
      </c>
      <c r="G156" s="177" t="s">
        <v>2305</v>
      </c>
      <c r="H156" s="178">
        <v>54</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556</v>
      </c>
    </row>
    <row r="157" spans="2:65" s="1" customFormat="1" ht="16.5" customHeight="1" x14ac:dyDescent="0.15">
      <c r="B157" s="33"/>
      <c r="C157" s="174" t="s">
        <v>70</v>
      </c>
      <c r="D157" s="174" t="s">
        <v>288</v>
      </c>
      <c r="E157" s="175" t="s">
        <v>2382</v>
      </c>
      <c r="F157" s="176" t="s">
        <v>2383</v>
      </c>
      <c r="G157" s="177" t="s">
        <v>2305</v>
      </c>
      <c r="H157" s="178">
        <v>6</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560</v>
      </c>
    </row>
    <row r="158" spans="2:65" s="1" customFormat="1" ht="16.5" customHeight="1" x14ac:dyDescent="0.15">
      <c r="B158" s="33"/>
      <c r="C158" s="174" t="s">
        <v>70</v>
      </c>
      <c r="D158" s="174" t="s">
        <v>288</v>
      </c>
      <c r="E158" s="175" t="s">
        <v>2384</v>
      </c>
      <c r="F158" s="176" t="s">
        <v>2385</v>
      </c>
      <c r="G158" s="177" t="s">
        <v>2324</v>
      </c>
      <c r="H158" s="178">
        <v>36</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567</v>
      </c>
    </row>
    <row r="159" spans="2:65" s="1" customFormat="1" ht="16.5" customHeight="1" x14ac:dyDescent="0.15">
      <c r="B159" s="33"/>
      <c r="C159" s="174" t="s">
        <v>70</v>
      </c>
      <c r="D159" s="174" t="s">
        <v>288</v>
      </c>
      <c r="E159" s="175" t="s">
        <v>2386</v>
      </c>
      <c r="F159" s="176" t="s">
        <v>2387</v>
      </c>
      <c r="G159" s="177" t="s">
        <v>2324</v>
      </c>
      <c r="H159" s="178">
        <v>1</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573</v>
      </c>
    </row>
    <row r="160" spans="2:65" s="1" customFormat="1" ht="16.5" customHeight="1" x14ac:dyDescent="0.15">
      <c r="B160" s="33"/>
      <c r="C160" s="174" t="s">
        <v>70</v>
      </c>
      <c r="D160" s="174" t="s">
        <v>288</v>
      </c>
      <c r="E160" s="175" t="s">
        <v>2388</v>
      </c>
      <c r="F160" s="176" t="s">
        <v>2389</v>
      </c>
      <c r="G160" s="177" t="s">
        <v>2324</v>
      </c>
      <c r="H160" s="178">
        <v>1</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577</v>
      </c>
    </row>
    <row r="161" spans="2:65" s="1" customFormat="1" ht="16.5" customHeight="1" x14ac:dyDescent="0.15">
      <c r="B161" s="33"/>
      <c r="C161" s="174" t="s">
        <v>70</v>
      </c>
      <c r="D161" s="174" t="s">
        <v>288</v>
      </c>
      <c r="E161" s="175" t="s">
        <v>2390</v>
      </c>
      <c r="F161" s="176" t="s">
        <v>2391</v>
      </c>
      <c r="G161" s="177" t="s">
        <v>2324</v>
      </c>
      <c r="H161" s="178">
        <v>1</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585</v>
      </c>
    </row>
    <row r="162" spans="2:65" s="1" customFormat="1" ht="16.5" customHeight="1" x14ac:dyDescent="0.15">
      <c r="B162" s="33"/>
      <c r="C162" s="174" t="s">
        <v>70</v>
      </c>
      <c r="D162" s="174" t="s">
        <v>288</v>
      </c>
      <c r="E162" s="175" t="s">
        <v>2392</v>
      </c>
      <c r="F162" s="176" t="s">
        <v>2393</v>
      </c>
      <c r="G162" s="177" t="s">
        <v>2324</v>
      </c>
      <c r="H162" s="178">
        <v>1</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590</v>
      </c>
    </row>
    <row r="163" spans="2:65" s="1" customFormat="1" ht="16.5" customHeight="1" x14ac:dyDescent="0.15">
      <c r="B163" s="33"/>
      <c r="C163" s="174" t="s">
        <v>70</v>
      </c>
      <c r="D163" s="174" t="s">
        <v>288</v>
      </c>
      <c r="E163" s="175" t="s">
        <v>2394</v>
      </c>
      <c r="F163" s="176" t="s">
        <v>2395</v>
      </c>
      <c r="G163" s="177" t="s">
        <v>2324</v>
      </c>
      <c r="H163" s="178">
        <v>7</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595</v>
      </c>
    </row>
    <row r="164" spans="2:65" s="1" customFormat="1" ht="16.5" customHeight="1" x14ac:dyDescent="0.15">
      <c r="B164" s="33"/>
      <c r="C164" s="174" t="s">
        <v>70</v>
      </c>
      <c r="D164" s="174" t="s">
        <v>288</v>
      </c>
      <c r="E164" s="175" t="s">
        <v>2396</v>
      </c>
      <c r="F164" s="176" t="s">
        <v>2397</v>
      </c>
      <c r="G164" s="177" t="s">
        <v>2324</v>
      </c>
      <c r="H164" s="178">
        <v>2</v>
      </c>
      <c r="I164" s="179"/>
      <c r="J164" s="178">
        <f t="shared" si="10"/>
        <v>0</v>
      </c>
      <c r="K164" s="176" t="s">
        <v>1</v>
      </c>
      <c r="L164" s="37"/>
      <c r="M164" s="180" t="s">
        <v>1</v>
      </c>
      <c r="N164" s="181" t="s">
        <v>41</v>
      </c>
      <c r="O164" s="59"/>
      <c r="P164" s="182">
        <f t="shared" si="11"/>
        <v>0</v>
      </c>
      <c r="Q164" s="182">
        <v>0</v>
      </c>
      <c r="R164" s="182">
        <f t="shared" si="12"/>
        <v>0</v>
      </c>
      <c r="S164" s="182">
        <v>0</v>
      </c>
      <c r="T164" s="183">
        <f t="shared" si="13"/>
        <v>0</v>
      </c>
      <c r="AR164" s="16" t="s">
        <v>99</v>
      </c>
      <c r="AT164" s="16" t="s">
        <v>288</v>
      </c>
      <c r="AU164" s="16" t="s">
        <v>77</v>
      </c>
      <c r="AY164" s="16" t="s">
        <v>287</v>
      </c>
      <c r="BE164" s="184">
        <f t="shared" si="14"/>
        <v>0</v>
      </c>
      <c r="BF164" s="184">
        <f t="shared" si="15"/>
        <v>0</v>
      </c>
      <c r="BG164" s="184">
        <f t="shared" si="16"/>
        <v>0</v>
      </c>
      <c r="BH164" s="184">
        <f t="shared" si="17"/>
        <v>0</v>
      </c>
      <c r="BI164" s="184">
        <f t="shared" si="18"/>
        <v>0</v>
      </c>
      <c r="BJ164" s="16" t="s">
        <v>77</v>
      </c>
      <c r="BK164" s="184">
        <f t="shared" si="19"/>
        <v>0</v>
      </c>
      <c r="BL164" s="16" t="s">
        <v>99</v>
      </c>
      <c r="BM164" s="16" t="s">
        <v>598</v>
      </c>
    </row>
    <row r="165" spans="2:65" s="1" customFormat="1" ht="16.5" customHeight="1" x14ac:dyDescent="0.15">
      <c r="B165" s="33"/>
      <c r="C165" s="174" t="s">
        <v>70</v>
      </c>
      <c r="D165" s="174" t="s">
        <v>288</v>
      </c>
      <c r="E165" s="175" t="s">
        <v>2398</v>
      </c>
      <c r="F165" s="176" t="s">
        <v>2399</v>
      </c>
      <c r="G165" s="177" t="s">
        <v>2324</v>
      </c>
      <c r="H165" s="178">
        <v>3</v>
      </c>
      <c r="I165" s="179"/>
      <c r="J165" s="178">
        <f t="shared" si="10"/>
        <v>0</v>
      </c>
      <c r="K165" s="176" t="s">
        <v>1</v>
      </c>
      <c r="L165" s="37"/>
      <c r="M165" s="180" t="s">
        <v>1</v>
      </c>
      <c r="N165" s="181" t="s">
        <v>41</v>
      </c>
      <c r="O165" s="59"/>
      <c r="P165" s="182">
        <f t="shared" si="11"/>
        <v>0</v>
      </c>
      <c r="Q165" s="182">
        <v>0</v>
      </c>
      <c r="R165" s="182">
        <f t="shared" si="12"/>
        <v>0</v>
      </c>
      <c r="S165" s="182">
        <v>0</v>
      </c>
      <c r="T165" s="183">
        <f t="shared" si="13"/>
        <v>0</v>
      </c>
      <c r="AR165" s="16" t="s">
        <v>99</v>
      </c>
      <c r="AT165" s="16" t="s">
        <v>288</v>
      </c>
      <c r="AU165" s="16" t="s">
        <v>77</v>
      </c>
      <c r="AY165" s="16" t="s">
        <v>287</v>
      </c>
      <c r="BE165" s="184">
        <f t="shared" si="14"/>
        <v>0</v>
      </c>
      <c r="BF165" s="184">
        <f t="shared" si="15"/>
        <v>0</v>
      </c>
      <c r="BG165" s="184">
        <f t="shared" si="16"/>
        <v>0</v>
      </c>
      <c r="BH165" s="184">
        <f t="shared" si="17"/>
        <v>0</v>
      </c>
      <c r="BI165" s="184">
        <f t="shared" si="18"/>
        <v>0</v>
      </c>
      <c r="BJ165" s="16" t="s">
        <v>77</v>
      </c>
      <c r="BK165" s="184">
        <f t="shared" si="19"/>
        <v>0</v>
      </c>
      <c r="BL165" s="16" t="s">
        <v>99</v>
      </c>
      <c r="BM165" s="16" t="s">
        <v>602</v>
      </c>
    </row>
    <row r="166" spans="2:65" s="1" customFormat="1" ht="16.5" customHeight="1" x14ac:dyDescent="0.15">
      <c r="B166" s="33"/>
      <c r="C166" s="174" t="s">
        <v>70</v>
      </c>
      <c r="D166" s="174" t="s">
        <v>288</v>
      </c>
      <c r="E166" s="175" t="s">
        <v>2400</v>
      </c>
      <c r="F166" s="176" t="s">
        <v>2401</v>
      </c>
      <c r="G166" s="177" t="s">
        <v>2324</v>
      </c>
      <c r="H166" s="178">
        <v>7</v>
      </c>
      <c r="I166" s="179"/>
      <c r="J166" s="178">
        <f t="shared" si="10"/>
        <v>0</v>
      </c>
      <c r="K166" s="176" t="s">
        <v>1</v>
      </c>
      <c r="L166" s="37"/>
      <c r="M166" s="180" t="s">
        <v>1</v>
      </c>
      <c r="N166" s="181" t="s">
        <v>41</v>
      </c>
      <c r="O166" s="59"/>
      <c r="P166" s="182">
        <f t="shared" si="11"/>
        <v>0</v>
      </c>
      <c r="Q166" s="182">
        <v>0</v>
      </c>
      <c r="R166" s="182">
        <f t="shared" si="12"/>
        <v>0</v>
      </c>
      <c r="S166" s="182">
        <v>0</v>
      </c>
      <c r="T166" s="183">
        <f t="shared" si="13"/>
        <v>0</v>
      </c>
      <c r="AR166" s="16" t="s">
        <v>99</v>
      </c>
      <c r="AT166" s="16" t="s">
        <v>288</v>
      </c>
      <c r="AU166" s="16" t="s">
        <v>77</v>
      </c>
      <c r="AY166" s="16" t="s">
        <v>287</v>
      </c>
      <c r="BE166" s="184">
        <f t="shared" si="14"/>
        <v>0</v>
      </c>
      <c r="BF166" s="184">
        <f t="shared" si="15"/>
        <v>0</v>
      </c>
      <c r="BG166" s="184">
        <f t="shared" si="16"/>
        <v>0</v>
      </c>
      <c r="BH166" s="184">
        <f t="shared" si="17"/>
        <v>0</v>
      </c>
      <c r="BI166" s="184">
        <f t="shared" si="18"/>
        <v>0</v>
      </c>
      <c r="BJ166" s="16" t="s">
        <v>77</v>
      </c>
      <c r="BK166" s="184">
        <f t="shared" si="19"/>
        <v>0</v>
      </c>
      <c r="BL166" s="16" t="s">
        <v>99</v>
      </c>
      <c r="BM166" s="16" t="s">
        <v>605</v>
      </c>
    </row>
    <row r="167" spans="2:65" s="1" customFormat="1" ht="16.5" customHeight="1" x14ac:dyDescent="0.15">
      <c r="B167" s="33"/>
      <c r="C167" s="174" t="s">
        <v>70</v>
      </c>
      <c r="D167" s="174" t="s">
        <v>288</v>
      </c>
      <c r="E167" s="175" t="s">
        <v>2402</v>
      </c>
      <c r="F167" s="176" t="s">
        <v>2403</v>
      </c>
      <c r="G167" s="177" t="s">
        <v>2324</v>
      </c>
      <c r="H167" s="178">
        <v>2</v>
      </c>
      <c r="I167" s="179"/>
      <c r="J167" s="178">
        <f t="shared" si="10"/>
        <v>0</v>
      </c>
      <c r="K167" s="176" t="s">
        <v>1</v>
      </c>
      <c r="L167" s="37"/>
      <c r="M167" s="180" t="s">
        <v>1</v>
      </c>
      <c r="N167" s="181" t="s">
        <v>41</v>
      </c>
      <c r="O167" s="59"/>
      <c r="P167" s="182">
        <f t="shared" si="11"/>
        <v>0</v>
      </c>
      <c r="Q167" s="182">
        <v>0</v>
      </c>
      <c r="R167" s="182">
        <f t="shared" si="12"/>
        <v>0</v>
      </c>
      <c r="S167" s="182">
        <v>0</v>
      </c>
      <c r="T167" s="183">
        <f t="shared" si="13"/>
        <v>0</v>
      </c>
      <c r="AR167" s="16" t="s">
        <v>99</v>
      </c>
      <c r="AT167" s="16" t="s">
        <v>288</v>
      </c>
      <c r="AU167" s="16" t="s">
        <v>77</v>
      </c>
      <c r="AY167" s="16" t="s">
        <v>287</v>
      </c>
      <c r="BE167" s="184">
        <f t="shared" si="14"/>
        <v>0</v>
      </c>
      <c r="BF167" s="184">
        <f t="shared" si="15"/>
        <v>0</v>
      </c>
      <c r="BG167" s="184">
        <f t="shared" si="16"/>
        <v>0</v>
      </c>
      <c r="BH167" s="184">
        <f t="shared" si="17"/>
        <v>0</v>
      </c>
      <c r="BI167" s="184">
        <f t="shared" si="18"/>
        <v>0</v>
      </c>
      <c r="BJ167" s="16" t="s">
        <v>77</v>
      </c>
      <c r="BK167" s="184">
        <f t="shared" si="19"/>
        <v>0</v>
      </c>
      <c r="BL167" s="16" t="s">
        <v>99</v>
      </c>
      <c r="BM167" s="16" t="s">
        <v>609</v>
      </c>
    </row>
    <row r="168" spans="2:65" s="1" customFormat="1" ht="16.5" customHeight="1" x14ac:dyDescent="0.15">
      <c r="B168" s="33"/>
      <c r="C168" s="174" t="s">
        <v>70</v>
      </c>
      <c r="D168" s="174" t="s">
        <v>288</v>
      </c>
      <c r="E168" s="175" t="s">
        <v>2404</v>
      </c>
      <c r="F168" s="176" t="s">
        <v>2405</v>
      </c>
      <c r="G168" s="177" t="s">
        <v>2324</v>
      </c>
      <c r="H168" s="178">
        <v>2</v>
      </c>
      <c r="I168" s="179"/>
      <c r="J168" s="178">
        <f t="shared" si="10"/>
        <v>0</v>
      </c>
      <c r="K168" s="176" t="s">
        <v>1</v>
      </c>
      <c r="L168" s="37"/>
      <c r="M168" s="180" t="s">
        <v>1</v>
      </c>
      <c r="N168" s="181" t="s">
        <v>41</v>
      </c>
      <c r="O168" s="59"/>
      <c r="P168" s="182">
        <f t="shared" si="11"/>
        <v>0</v>
      </c>
      <c r="Q168" s="182">
        <v>0</v>
      </c>
      <c r="R168" s="182">
        <f t="shared" si="12"/>
        <v>0</v>
      </c>
      <c r="S168" s="182">
        <v>0</v>
      </c>
      <c r="T168" s="183">
        <f t="shared" si="13"/>
        <v>0</v>
      </c>
      <c r="AR168" s="16" t="s">
        <v>99</v>
      </c>
      <c r="AT168" s="16" t="s">
        <v>288</v>
      </c>
      <c r="AU168" s="16" t="s">
        <v>77</v>
      </c>
      <c r="AY168" s="16" t="s">
        <v>287</v>
      </c>
      <c r="BE168" s="184">
        <f t="shared" si="14"/>
        <v>0</v>
      </c>
      <c r="BF168" s="184">
        <f t="shared" si="15"/>
        <v>0</v>
      </c>
      <c r="BG168" s="184">
        <f t="shared" si="16"/>
        <v>0</v>
      </c>
      <c r="BH168" s="184">
        <f t="shared" si="17"/>
        <v>0</v>
      </c>
      <c r="BI168" s="184">
        <f t="shared" si="18"/>
        <v>0</v>
      </c>
      <c r="BJ168" s="16" t="s">
        <v>77</v>
      </c>
      <c r="BK168" s="184">
        <f t="shared" si="19"/>
        <v>0</v>
      </c>
      <c r="BL168" s="16" t="s">
        <v>99</v>
      </c>
      <c r="BM168" s="16" t="s">
        <v>613</v>
      </c>
    </row>
    <row r="169" spans="2:65" s="1" customFormat="1" ht="16.5" customHeight="1" x14ac:dyDescent="0.15">
      <c r="B169" s="33"/>
      <c r="C169" s="174" t="s">
        <v>70</v>
      </c>
      <c r="D169" s="174" t="s">
        <v>288</v>
      </c>
      <c r="E169" s="175" t="s">
        <v>2406</v>
      </c>
      <c r="F169" s="176" t="s">
        <v>2407</v>
      </c>
      <c r="G169" s="177" t="s">
        <v>2324</v>
      </c>
      <c r="H169" s="178">
        <v>2</v>
      </c>
      <c r="I169" s="179"/>
      <c r="J169" s="178">
        <f t="shared" si="10"/>
        <v>0</v>
      </c>
      <c r="K169" s="176" t="s">
        <v>1</v>
      </c>
      <c r="L169" s="37"/>
      <c r="M169" s="180" t="s">
        <v>1</v>
      </c>
      <c r="N169" s="181" t="s">
        <v>41</v>
      </c>
      <c r="O169" s="59"/>
      <c r="P169" s="182">
        <f t="shared" si="11"/>
        <v>0</v>
      </c>
      <c r="Q169" s="182">
        <v>0</v>
      </c>
      <c r="R169" s="182">
        <f t="shared" si="12"/>
        <v>0</v>
      </c>
      <c r="S169" s="182">
        <v>0</v>
      </c>
      <c r="T169" s="183">
        <f t="shared" si="13"/>
        <v>0</v>
      </c>
      <c r="AR169" s="16" t="s">
        <v>99</v>
      </c>
      <c r="AT169" s="16" t="s">
        <v>288</v>
      </c>
      <c r="AU169" s="16" t="s">
        <v>77</v>
      </c>
      <c r="AY169" s="16" t="s">
        <v>287</v>
      </c>
      <c r="BE169" s="184">
        <f t="shared" si="14"/>
        <v>0</v>
      </c>
      <c r="BF169" s="184">
        <f t="shared" si="15"/>
        <v>0</v>
      </c>
      <c r="BG169" s="184">
        <f t="shared" si="16"/>
        <v>0</v>
      </c>
      <c r="BH169" s="184">
        <f t="shared" si="17"/>
        <v>0</v>
      </c>
      <c r="BI169" s="184">
        <f t="shared" si="18"/>
        <v>0</v>
      </c>
      <c r="BJ169" s="16" t="s">
        <v>77</v>
      </c>
      <c r="BK169" s="184">
        <f t="shared" si="19"/>
        <v>0</v>
      </c>
      <c r="BL169" s="16" t="s">
        <v>99</v>
      </c>
      <c r="BM169" s="16" t="s">
        <v>617</v>
      </c>
    </row>
    <row r="170" spans="2:65" s="1" customFormat="1" ht="16.5" customHeight="1" x14ac:dyDescent="0.15">
      <c r="B170" s="33"/>
      <c r="C170" s="174" t="s">
        <v>70</v>
      </c>
      <c r="D170" s="174" t="s">
        <v>288</v>
      </c>
      <c r="E170" s="175" t="s">
        <v>2408</v>
      </c>
      <c r="F170" s="176" t="s">
        <v>2409</v>
      </c>
      <c r="G170" s="177" t="s">
        <v>2324</v>
      </c>
      <c r="H170" s="178">
        <v>2</v>
      </c>
      <c r="I170" s="179"/>
      <c r="J170" s="178">
        <f t="shared" si="10"/>
        <v>0</v>
      </c>
      <c r="K170" s="176" t="s">
        <v>1</v>
      </c>
      <c r="L170" s="37"/>
      <c r="M170" s="180" t="s">
        <v>1</v>
      </c>
      <c r="N170" s="181" t="s">
        <v>41</v>
      </c>
      <c r="O170" s="59"/>
      <c r="P170" s="182">
        <f t="shared" si="11"/>
        <v>0</v>
      </c>
      <c r="Q170" s="182">
        <v>0</v>
      </c>
      <c r="R170" s="182">
        <f t="shared" si="12"/>
        <v>0</v>
      </c>
      <c r="S170" s="182">
        <v>0</v>
      </c>
      <c r="T170" s="183">
        <f t="shared" si="13"/>
        <v>0</v>
      </c>
      <c r="AR170" s="16" t="s">
        <v>99</v>
      </c>
      <c r="AT170" s="16" t="s">
        <v>288</v>
      </c>
      <c r="AU170" s="16" t="s">
        <v>77</v>
      </c>
      <c r="AY170" s="16" t="s">
        <v>287</v>
      </c>
      <c r="BE170" s="184">
        <f t="shared" si="14"/>
        <v>0</v>
      </c>
      <c r="BF170" s="184">
        <f t="shared" si="15"/>
        <v>0</v>
      </c>
      <c r="BG170" s="184">
        <f t="shared" si="16"/>
        <v>0</v>
      </c>
      <c r="BH170" s="184">
        <f t="shared" si="17"/>
        <v>0</v>
      </c>
      <c r="BI170" s="184">
        <f t="shared" si="18"/>
        <v>0</v>
      </c>
      <c r="BJ170" s="16" t="s">
        <v>77</v>
      </c>
      <c r="BK170" s="184">
        <f t="shared" si="19"/>
        <v>0</v>
      </c>
      <c r="BL170" s="16" t="s">
        <v>99</v>
      </c>
      <c r="BM170" s="16" t="s">
        <v>621</v>
      </c>
    </row>
    <row r="171" spans="2:65" s="1" customFormat="1" ht="16.5" customHeight="1" x14ac:dyDescent="0.15">
      <c r="B171" s="33"/>
      <c r="C171" s="174" t="s">
        <v>70</v>
      </c>
      <c r="D171" s="174" t="s">
        <v>288</v>
      </c>
      <c r="E171" s="175" t="s">
        <v>2410</v>
      </c>
      <c r="F171" s="176" t="s">
        <v>2411</v>
      </c>
      <c r="G171" s="177" t="s">
        <v>2324</v>
      </c>
      <c r="H171" s="178">
        <v>1</v>
      </c>
      <c r="I171" s="179"/>
      <c r="J171" s="178">
        <f t="shared" si="10"/>
        <v>0</v>
      </c>
      <c r="K171" s="176" t="s">
        <v>1</v>
      </c>
      <c r="L171" s="37"/>
      <c r="M171" s="180" t="s">
        <v>1</v>
      </c>
      <c r="N171" s="181" t="s">
        <v>41</v>
      </c>
      <c r="O171" s="59"/>
      <c r="P171" s="182">
        <f t="shared" si="11"/>
        <v>0</v>
      </c>
      <c r="Q171" s="182">
        <v>0</v>
      </c>
      <c r="R171" s="182">
        <f t="shared" si="12"/>
        <v>0</v>
      </c>
      <c r="S171" s="182">
        <v>0</v>
      </c>
      <c r="T171" s="183">
        <f t="shared" si="13"/>
        <v>0</v>
      </c>
      <c r="AR171" s="16" t="s">
        <v>99</v>
      </c>
      <c r="AT171" s="16" t="s">
        <v>288</v>
      </c>
      <c r="AU171" s="16" t="s">
        <v>77</v>
      </c>
      <c r="AY171" s="16" t="s">
        <v>287</v>
      </c>
      <c r="BE171" s="184">
        <f t="shared" si="14"/>
        <v>0</v>
      </c>
      <c r="BF171" s="184">
        <f t="shared" si="15"/>
        <v>0</v>
      </c>
      <c r="BG171" s="184">
        <f t="shared" si="16"/>
        <v>0</v>
      </c>
      <c r="BH171" s="184">
        <f t="shared" si="17"/>
        <v>0</v>
      </c>
      <c r="BI171" s="184">
        <f t="shared" si="18"/>
        <v>0</v>
      </c>
      <c r="BJ171" s="16" t="s">
        <v>77</v>
      </c>
      <c r="BK171" s="184">
        <f t="shared" si="19"/>
        <v>0</v>
      </c>
      <c r="BL171" s="16" t="s">
        <v>99</v>
      </c>
      <c r="BM171" s="16" t="s">
        <v>630</v>
      </c>
    </row>
    <row r="172" spans="2:65" s="1" customFormat="1" ht="16.5" customHeight="1" x14ac:dyDescent="0.15">
      <c r="B172" s="33"/>
      <c r="C172" s="174" t="s">
        <v>70</v>
      </c>
      <c r="D172" s="174" t="s">
        <v>288</v>
      </c>
      <c r="E172" s="175" t="s">
        <v>2412</v>
      </c>
      <c r="F172" s="176" t="s">
        <v>2413</v>
      </c>
      <c r="G172" s="177" t="s">
        <v>2324</v>
      </c>
      <c r="H172" s="178">
        <v>1</v>
      </c>
      <c r="I172" s="179"/>
      <c r="J172" s="178">
        <f t="shared" si="10"/>
        <v>0</v>
      </c>
      <c r="K172" s="176" t="s">
        <v>1</v>
      </c>
      <c r="L172" s="37"/>
      <c r="M172" s="180" t="s">
        <v>1</v>
      </c>
      <c r="N172" s="181" t="s">
        <v>41</v>
      </c>
      <c r="O172" s="59"/>
      <c r="P172" s="182">
        <f t="shared" si="11"/>
        <v>0</v>
      </c>
      <c r="Q172" s="182">
        <v>0</v>
      </c>
      <c r="R172" s="182">
        <f t="shared" si="12"/>
        <v>0</v>
      </c>
      <c r="S172" s="182">
        <v>0</v>
      </c>
      <c r="T172" s="183">
        <f t="shared" si="13"/>
        <v>0</v>
      </c>
      <c r="AR172" s="16" t="s">
        <v>99</v>
      </c>
      <c r="AT172" s="16" t="s">
        <v>288</v>
      </c>
      <c r="AU172" s="16" t="s">
        <v>77</v>
      </c>
      <c r="AY172" s="16" t="s">
        <v>287</v>
      </c>
      <c r="BE172" s="184">
        <f t="shared" si="14"/>
        <v>0</v>
      </c>
      <c r="BF172" s="184">
        <f t="shared" si="15"/>
        <v>0</v>
      </c>
      <c r="BG172" s="184">
        <f t="shared" si="16"/>
        <v>0</v>
      </c>
      <c r="BH172" s="184">
        <f t="shared" si="17"/>
        <v>0</v>
      </c>
      <c r="BI172" s="184">
        <f t="shared" si="18"/>
        <v>0</v>
      </c>
      <c r="BJ172" s="16" t="s">
        <v>77</v>
      </c>
      <c r="BK172" s="184">
        <f t="shared" si="19"/>
        <v>0</v>
      </c>
      <c r="BL172" s="16" t="s">
        <v>99</v>
      </c>
      <c r="BM172" s="16" t="s">
        <v>633</v>
      </c>
    </row>
    <row r="173" spans="2:65" s="1" customFormat="1" ht="16.5" customHeight="1" x14ac:dyDescent="0.15">
      <c r="B173" s="33"/>
      <c r="C173" s="174" t="s">
        <v>70</v>
      </c>
      <c r="D173" s="174" t="s">
        <v>288</v>
      </c>
      <c r="E173" s="175" t="s">
        <v>2414</v>
      </c>
      <c r="F173" s="176" t="s">
        <v>2415</v>
      </c>
      <c r="G173" s="177" t="s">
        <v>2324</v>
      </c>
      <c r="H173" s="178">
        <v>2</v>
      </c>
      <c r="I173" s="179"/>
      <c r="J173" s="178">
        <f t="shared" si="10"/>
        <v>0</v>
      </c>
      <c r="K173" s="176" t="s">
        <v>1</v>
      </c>
      <c r="L173" s="37"/>
      <c r="M173" s="180" t="s">
        <v>1</v>
      </c>
      <c r="N173" s="181" t="s">
        <v>41</v>
      </c>
      <c r="O173" s="59"/>
      <c r="P173" s="182">
        <f t="shared" si="11"/>
        <v>0</v>
      </c>
      <c r="Q173" s="182">
        <v>0</v>
      </c>
      <c r="R173" s="182">
        <f t="shared" si="12"/>
        <v>0</v>
      </c>
      <c r="S173" s="182">
        <v>0</v>
      </c>
      <c r="T173" s="183">
        <f t="shared" si="13"/>
        <v>0</v>
      </c>
      <c r="AR173" s="16" t="s">
        <v>99</v>
      </c>
      <c r="AT173" s="16" t="s">
        <v>288</v>
      </c>
      <c r="AU173" s="16" t="s">
        <v>77</v>
      </c>
      <c r="AY173" s="16" t="s">
        <v>287</v>
      </c>
      <c r="BE173" s="184">
        <f t="shared" si="14"/>
        <v>0</v>
      </c>
      <c r="BF173" s="184">
        <f t="shared" si="15"/>
        <v>0</v>
      </c>
      <c r="BG173" s="184">
        <f t="shared" si="16"/>
        <v>0</v>
      </c>
      <c r="BH173" s="184">
        <f t="shared" si="17"/>
        <v>0</v>
      </c>
      <c r="BI173" s="184">
        <f t="shared" si="18"/>
        <v>0</v>
      </c>
      <c r="BJ173" s="16" t="s">
        <v>77</v>
      </c>
      <c r="BK173" s="184">
        <f t="shared" si="19"/>
        <v>0</v>
      </c>
      <c r="BL173" s="16" t="s">
        <v>99</v>
      </c>
      <c r="BM173" s="16" t="s">
        <v>643</v>
      </c>
    </row>
    <row r="174" spans="2:65" s="1" customFormat="1" ht="16.5" customHeight="1" x14ac:dyDescent="0.15">
      <c r="B174" s="33"/>
      <c r="C174" s="174" t="s">
        <v>70</v>
      </c>
      <c r="D174" s="174" t="s">
        <v>288</v>
      </c>
      <c r="E174" s="175" t="s">
        <v>2416</v>
      </c>
      <c r="F174" s="176" t="s">
        <v>2417</v>
      </c>
      <c r="G174" s="177" t="s">
        <v>2324</v>
      </c>
      <c r="H174" s="178">
        <v>1</v>
      </c>
      <c r="I174" s="179"/>
      <c r="J174" s="178">
        <f t="shared" si="10"/>
        <v>0</v>
      </c>
      <c r="K174" s="176" t="s">
        <v>1</v>
      </c>
      <c r="L174" s="37"/>
      <c r="M174" s="180" t="s">
        <v>1</v>
      </c>
      <c r="N174" s="181" t="s">
        <v>41</v>
      </c>
      <c r="O174" s="59"/>
      <c r="P174" s="182">
        <f t="shared" si="11"/>
        <v>0</v>
      </c>
      <c r="Q174" s="182">
        <v>0</v>
      </c>
      <c r="R174" s="182">
        <f t="shared" si="12"/>
        <v>0</v>
      </c>
      <c r="S174" s="182">
        <v>0</v>
      </c>
      <c r="T174" s="183">
        <f t="shared" si="13"/>
        <v>0</v>
      </c>
      <c r="AR174" s="16" t="s">
        <v>99</v>
      </c>
      <c r="AT174" s="16" t="s">
        <v>288</v>
      </c>
      <c r="AU174" s="16" t="s">
        <v>77</v>
      </c>
      <c r="AY174" s="16" t="s">
        <v>287</v>
      </c>
      <c r="BE174" s="184">
        <f t="shared" si="14"/>
        <v>0</v>
      </c>
      <c r="BF174" s="184">
        <f t="shared" si="15"/>
        <v>0</v>
      </c>
      <c r="BG174" s="184">
        <f t="shared" si="16"/>
        <v>0</v>
      </c>
      <c r="BH174" s="184">
        <f t="shared" si="17"/>
        <v>0</v>
      </c>
      <c r="BI174" s="184">
        <f t="shared" si="18"/>
        <v>0</v>
      </c>
      <c r="BJ174" s="16" t="s">
        <v>77</v>
      </c>
      <c r="BK174" s="184">
        <f t="shared" si="19"/>
        <v>0</v>
      </c>
      <c r="BL174" s="16" t="s">
        <v>99</v>
      </c>
      <c r="BM174" s="16" t="s">
        <v>649</v>
      </c>
    </row>
    <row r="175" spans="2:65" s="1" customFormat="1" ht="16.5" customHeight="1" x14ac:dyDescent="0.15">
      <c r="B175" s="33"/>
      <c r="C175" s="174" t="s">
        <v>70</v>
      </c>
      <c r="D175" s="174" t="s">
        <v>288</v>
      </c>
      <c r="E175" s="175" t="s">
        <v>2418</v>
      </c>
      <c r="F175" s="176" t="s">
        <v>2419</v>
      </c>
      <c r="G175" s="177" t="s">
        <v>2324</v>
      </c>
      <c r="H175" s="178">
        <v>1</v>
      </c>
      <c r="I175" s="179"/>
      <c r="J175" s="178">
        <f t="shared" si="10"/>
        <v>0</v>
      </c>
      <c r="K175" s="176" t="s">
        <v>1</v>
      </c>
      <c r="L175" s="37"/>
      <c r="M175" s="180" t="s">
        <v>1</v>
      </c>
      <c r="N175" s="181" t="s">
        <v>41</v>
      </c>
      <c r="O175" s="59"/>
      <c r="P175" s="182">
        <f t="shared" si="11"/>
        <v>0</v>
      </c>
      <c r="Q175" s="182">
        <v>0</v>
      </c>
      <c r="R175" s="182">
        <f t="shared" si="12"/>
        <v>0</v>
      </c>
      <c r="S175" s="182">
        <v>0</v>
      </c>
      <c r="T175" s="183">
        <f t="shared" si="13"/>
        <v>0</v>
      </c>
      <c r="AR175" s="16" t="s">
        <v>99</v>
      </c>
      <c r="AT175" s="16" t="s">
        <v>288</v>
      </c>
      <c r="AU175" s="16" t="s">
        <v>77</v>
      </c>
      <c r="AY175" s="16" t="s">
        <v>287</v>
      </c>
      <c r="BE175" s="184">
        <f t="shared" si="14"/>
        <v>0</v>
      </c>
      <c r="BF175" s="184">
        <f t="shared" si="15"/>
        <v>0</v>
      </c>
      <c r="BG175" s="184">
        <f t="shared" si="16"/>
        <v>0</v>
      </c>
      <c r="BH175" s="184">
        <f t="shared" si="17"/>
        <v>0</v>
      </c>
      <c r="BI175" s="184">
        <f t="shared" si="18"/>
        <v>0</v>
      </c>
      <c r="BJ175" s="16" t="s">
        <v>77</v>
      </c>
      <c r="BK175" s="184">
        <f t="shared" si="19"/>
        <v>0</v>
      </c>
      <c r="BL175" s="16" t="s">
        <v>99</v>
      </c>
      <c r="BM175" s="16" t="s">
        <v>655</v>
      </c>
    </row>
    <row r="176" spans="2:65" s="1" customFormat="1" ht="16.5" customHeight="1" x14ac:dyDescent="0.15">
      <c r="B176" s="33"/>
      <c r="C176" s="174" t="s">
        <v>70</v>
      </c>
      <c r="D176" s="174" t="s">
        <v>288</v>
      </c>
      <c r="E176" s="175" t="s">
        <v>2420</v>
      </c>
      <c r="F176" s="176" t="s">
        <v>2421</v>
      </c>
      <c r="G176" s="177" t="s">
        <v>2324</v>
      </c>
      <c r="H176" s="178">
        <v>1</v>
      </c>
      <c r="I176" s="179"/>
      <c r="J176" s="178">
        <f t="shared" si="10"/>
        <v>0</v>
      </c>
      <c r="K176" s="176" t="s">
        <v>1</v>
      </c>
      <c r="L176" s="37"/>
      <c r="M176" s="180" t="s">
        <v>1</v>
      </c>
      <c r="N176" s="181" t="s">
        <v>41</v>
      </c>
      <c r="O176" s="59"/>
      <c r="P176" s="182">
        <f t="shared" si="11"/>
        <v>0</v>
      </c>
      <c r="Q176" s="182">
        <v>0</v>
      </c>
      <c r="R176" s="182">
        <f t="shared" si="12"/>
        <v>0</v>
      </c>
      <c r="S176" s="182">
        <v>0</v>
      </c>
      <c r="T176" s="183">
        <f t="shared" si="13"/>
        <v>0</v>
      </c>
      <c r="AR176" s="16" t="s">
        <v>99</v>
      </c>
      <c r="AT176" s="16" t="s">
        <v>288</v>
      </c>
      <c r="AU176" s="16" t="s">
        <v>77</v>
      </c>
      <c r="AY176" s="16" t="s">
        <v>287</v>
      </c>
      <c r="BE176" s="184">
        <f t="shared" si="14"/>
        <v>0</v>
      </c>
      <c r="BF176" s="184">
        <f t="shared" si="15"/>
        <v>0</v>
      </c>
      <c r="BG176" s="184">
        <f t="shared" si="16"/>
        <v>0</v>
      </c>
      <c r="BH176" s="184">
        <f t="shared" si="17"/>
        <v>0</v>
      </c>
      <c r="BI176" s="184">
        <f t="shared" si="18"/>
        <v>0</v>
      </c>
      <c r="BJ176" s="16" t="s">
        <v>77</v>
      </c>
      <c r="BK176" s="184">
        <f t="shared" si="19"/>
        <v>0</v>
      </c>
      <c r="BL176" s="16" t="s">
        <v>99</v>
      </c>
      <c r="BM176" s="16" t="s">
        <v>658</v>
      </c>
    </row>
    <row r="177" spans="2:65" s="1" customFormat="1" ht="16.5" customHeight="1" x14ac:dyDescent="0.15">
      <c r="B177" s="33"/>
      <c r="C177" s="174" t="s">
        <v>70</v>
      </c>
      <c r="D177" s="174" t="s">
        <v>288</v>
      </c>
      <c r="E177" s="175" t="s">
        <v>2422</v>
      </c>
      <c r="F177" s="176" t="s">
        <v>2423</v>
      </c>
      <c r="G177" s="177" t="s">
        <v>2305</v>
      </c>
      <c r="H177" s="178">
        <v>215</v>
      </c>
      <c r="I177" s="179"/>
      <c r="J177" s="178">
        <f t="shared" si="10"/>
        <v>0</v>
      </c>
      <c r="K177" s="176" t="s">
        <v>1</v>
      </c>
      <c r="L177" s="37"/>
      <c r="M177" s="180" t="s">
        <v>1</v>
      </c>
      <c r="N177" s="181" t="s">
        <v>41</v>
      </c>
      <c r="O177" s="59"/>
      <c r="P177" s="182">
        <f t="shared" si="11"/>
        <v>0</v>
      </c>
      <c r="Q177" s="182">
        <v>0</v>
      </c>
      <c r="R177" s="182">
        <f t="shared" si="12"/>
        <v>0</v>
      </c>
      <c r="S177" s="182">
        <v>0</v>
      </c>
      <c r="T177" s="183">
        <f t="shared" si="13"/>
        <v>0</v>
      </c>
      <c r="AR177" s="16" t="s">
        <v>99</v>
      </c>
      <c r="AT177" s="16" t="s">
        <v>288</v>
      </c>
      <c r="AU177" s="16" t="s">
        <v>77</v>
      </c>
      <c r="AY177" s="16" t="s">
        <v>287</v>
      </c>
      <c r="BE177" s="184">
        <f t="shared" si="14"/>
        <v>0</v>
      </c>
      <c r="BF177" s="184">
        <f t="shared" si="15"/>
        <v>0</v>
      </c>
      <c r="BG177" s="184">
        <f t="shared" si="16"/>
        <v>0</v>
      </c>
      <c r="BH177" s="184">
        <f t="shared" si="17"/>
        <v>0</v>
      </c>
      <c r="BI177" s="184">
        <f t="shared" si="18"/>
        <v>0</v>
      </c>
      <c r="BJ177" s="16" t="s">
        <v>77</v>
      </c>
      <c r="BK177" s="184">
        <f t="shared" si="19"/>
        <v>0</v>
      </c>
      <c r="BL177" s="16" t="s">
        <v>99</v>
      </c>
      <c r="BM177" s="16" t="s">
        <v>663</v>
      </c>
    </row>
    <row r="178" spans="2:65" s="1" customFormat="1" ht="16.5" customHeight="1" x14ac:dyDescent="0.15">
      <c r="B178" s="33"/>
      <c r="C178" s="174" t="s">
        <v>70</v>
      </c>
      <c r="D178" s="174" t="s">
        <v>288</v>
      </c>
      <c r="E178" s="175" t="s">
        <v>2424</v>
      </c>
      <c r="F178" s="176" t="s">
        <v>2425</v>
      </c>
      <c r="G178" s="177" t="s">
        <v>2305</v>
      </c>
      <c r="H178" s="178">
        <v>215</v>
      </c>
      <c r="I178" s="179"/>
      <c r="J178" s="178">
        <f t="shared" si="10"/>
        <v>0</v>
      </c>
      <c r="K178" s="176" t="s">
        <v>1</v>
      </c>
      <c r="L178" s="37"/>
      <c r="M178" s="180" t="s">
        <v>1</v>
      </c>
      <c r="N178" s="181" t="s">
        <v>41</v>
      </c>
      <c r="O178" s="59"/>
      <c r="P178" s="182">
        <f t="shared" si="11"/>
        <v>0</v>
      </c>
      <c r="Q178" s="182">
        <v>0</v>
      </c>
      <c r="R178" s="182">
        <f t="shared" si="12"/>
        <v>0</v>
      </c>
      <c r="S178" s="182">
        <v>0</v>
      </c>
      <c r="T178" s="183">
        <f t="shared" si="13"/>
        <v>0</v>
      </c>
      <c r="AR178" s="16" t="s">
        <v>99</v>
      </c>
      <c r="AT178" s="16" t="s">
        <v>288</v>
      </c>
      <c r="AU178" s="16" t="s">
        <v>77</v>
      </c>
      <c r="AY178" s="16" t="s">
        <v>287</v>
      </c>
      <c r="BE178" s="184">
        <f t="shared" si="14"/>
        <v>0</v>
      </c>
      <c r="BF178" s="184">
        <f t="shared" si="15"/>
        <v>0</v>
      </c>
      <c r="BG178" s="184">
        <f t="shared" si="16"/>
        <v>0</v>
      </c>
      <c r="BH178" s="184">
        <f t="shared" si="17"/>
        <v>0</v>
      </c>
      <c r="BI178" s="184">
        <f t="shared" si="18"/>
        <v>0</v>
      </c>
      <c r="BJ178" s="16" t="s">
        <v>77</v>
      </c>
      <c r="BK178" s="184">
        <f t="shared" si="19"/>
        <v>0</v>
      </c>
      <c r="BL178" s="16" t="s">
        <v>99</v>
      </c>
      <c r="BM178" s="16" t="s">
        <v>666</v>
      </c>
    </row>
    <row r="179" spans="2:65" s="10" customFormat="1" ht="26" customHeight="1" x14ac:dyDescent="0.2">
      <c r="B179" s="160"/>
      <c r="C179" s="161"/>
      <c r="D179" s="162" t="s">
        <v>69</v>
      </c>
      <c r="E179" s="163" t="s">
        <v>2426</v>
      </c>
      <c r="F179" s="163" t="s">
        <v>2427</v>
      </c>
      <c r="G179" s="161"/>
      <c r="H179" s="161"/>
      <c r="I179" s="164"/>
      <c r="J179" s="165">
        <f>BK179</f>
        <v>0</v>
      </c>
      <c r="K179" s="161"/>
      <c r="L179" s="166"/>
      <c r="M179" s="167"/>
      <c r="N179" s="168"/>
      <c r="O179" s="168"/>
      <c r="P179" s="169">
        <f>SUM(P180:P188)</f>
        <v>0</v>
      </c>
      <c r="Q179" s="168"/>
      <c r="R179" s="169">
        <f>SUM(R180:R188)</f>
        <v>0</v>
      </c>
      <c r="S179" s="168"/>
      <c r="T179" s="170">
        <f>SUM(T180:T188)</f>
        <v>0</v>
      </c>
      <c r="AR179" s="171" t="s">
        <v>77</v>
      </c>
      <c r="AT179" s="172" t="s">
        <v>69</v>
      </c>
      <c r="AU179" s="172" t="s">
        <v>70</v>
      </c>
      <c r="AY179" s="171" t="s">
        <v>287</v>
      </c>
      <c r="BK179" s="173">
        <f>SUM(BK180:BK188)</f>
        <v>0</v>
      </c>
    </row>
    <row r="180" spans="2:65" s="1" customFormat="1" ht="16.5" customHeight="1" x14ac:dyDescent="0.15">
      <c r="B180" s="33"/>
      <c r="C180" s="174" t="s">
        <v>70</v>
      </c>
      <c r="D180" s="174" t="s">
        <v>288</v>
      </c>
      <c r="E180" s="175" t="s">
        <v>2428</v>
      </c>
      <c r="F180" s="176" t="s">
        <v>2429</v>
      </c>
      <c r="G180" s="177" t="s">
        <v>612</v>
      </c>
      <c r="H180" s="178">
        <v>1</v>
      </c>
      <c r="I180" s="179"/>
      <c r="J180" s="178">
        <f t="shared" ref="J180:J188" si="20">ROUND(I180*H180,2)</f>
        <v>0</v>
      </c>
      <c r="K180" s="176" t="s">
        <v>1</v>
      </c>
      <c r="L180" s="37"/>
      <c r="M180" s="180" t="s">
        <v>1</v>
      </c>
      <c r="N180" s="181" t="s">
        <v>41</v>
      </c>
      <c r="O180" s="59"/>
      <c r="P180" s="182">
        <f t="shared" ref="P180:P188" si="21">O180*H180</f>
        <v>0</v>
      </c>
      <c r="Q180" s="182">
        <v>0</v>
      </c>
      <c r="R180" s="182">
        <f t="shared" ref="R180:R188" si="22">Q180*H180</f>
        <v>0</v>
      </c>
      <c r="S180" s="182">
        <v>0</v>
      </c>
      <c r="T180" s="183">
        <f t="shared" ref="T180:T188" si="23">S180*H180</f>
        <v>0</v>
      </c>
      <c r="AR180" s="16" t="s">
        <v>99</v>
      </c>
      <c r="AT180" s="16" t="s">
        <v>288</v>
      </c>
      <c r="AU180" s="16" t="s">
        <v>77</v>
      </c>
      <c r="AY180" s="16" t="s">
        <v>287</v>
      </c>
      <c r="BE180" s="184">
        <f t="shared" ref="BE180:BE188" si="24">IF(N180="základní",J180,0)</f>
        <v>0</v>
      </c>
      <c r="BF180" s="184">
        <f t="shared" ref="BF180:BF188" si="25">IF(N180="snížená",J180,0)</f>
        <v>0</v>
      </c>
      <c r="BG180" s="184">
        <f t="shared" ref="BG180:BG188" si="26">IF(N180="zákl. přenesená",J180,0)</f>
        <v>0</v>
      </c>
      <c r="BH180" s="184">
        <f t="shared" ref="BH180:BH188" si="27">IF(N180="sníž. přenesená",J180,0)</f>
        <v>0</v>
      </c>
      <c r="BI180" s="184">
        <f t="shared" ref="BI180:BI188" si="28">IF(N180="nulová",J180,0)</f>
        <v>0</v>
      </c>
      <c r="BJ180" s="16" t="s">
        <v>77</v>
      </c>
      <c r="BK180" s="184">
        <f t="shared" ref="BK180:BK188" si="29">ROUND(I180*H180,2)</f>
        <v>0</v>
      </c>
      <c r="BL180" s="16" t="s">
        <v>99</v>
      </c>
      <c r="BM180" s="16" t="s">
        <v>674</v>
      </c>
    </row>
    <row r="181" spans="2:65" s="1" customFormat="1" ht="16.5" customHeight="1" x14ac:dyDescent="0.15">
      <c r="B181" s="33"/>
      <c r="C181" s="174" t="s">
        <v>70</v>
      </c>
      <c r="D181" s="174" t="s">
        <v>288</v>
      </c>
      <c r="E181" s="175" t="s">
        <v>2430</v>
      </c>
      <c r="F181" s="176" t="s">
        <v>2431</v>
      </c>
      <c r="G181" s="177" t="s">
        <v>612</v>
      </c>
      <c r="H181" s="178">
        <v>1</v>
      </c>
      <c r="I181" s="179"/>
      <c r="J181" s="178">
        <f t="shared" si="20"/>
        <v>0</v>
      </c>
      <c r="K181" s="176" t="s">
        <v>1</v>
      </c>
      <c r="L181" s="37"/>
      <c r="M181" s="180" t="s">
        <v>1</v>
      </c>
      <c r="N181" s="181" t="s">
        <v>41</v>
      </c>
      <c r="O181" s="59"/>
      <c r="P181" s="182">
        <f t="shared" si="21"/>
        <v>0</v>
      </c>
      <c r="Q181" s="182">
        <v>0</v>
      </c>
      <c r="R181" s="182">
        <f t="shared" si="22"/>
        <v>0</v>
      </c>
      <c r="S181" s="182">
        <v>0</v>
      </c>
      <c r="T181" s="183">
        <f t="shared" si="23"/>
        <v>0</v>
      </c>
      <c r="AR181" s="16" t="s">
        <v>99</v>
      </c>
      <c r="AT181" s="16" t="s">
        <v>288</v>
      </c>
      <c r="AU181" s="16" t="s">
        <v>77</v>
      </c>
      <c r="AY181" s="16" t="s">
        <v>287</v>
      </c>
      <c r="BE181" s="184">
        <f t="shared" si="24"/>
        <v>0</v>
      </c>
      <c r="BF181" s="184">
        <f t="shared" si="25"/>
        <v>0</v>
      </c>
      <c r="BG181" s="184">
        <f t="shared" si="26"/>
        <v>0</v>
      </c>
      <c r="BH181" s="184">
        <f t="shared" si="27"/>
        <v>0</v>
      </c>
      <c r="BI181" s="184">
        <f t="shared" si="28"/>
        <v>0</v>
      </c>
      <c r="BJ181" s="16" t="s">
        <v>77</v>
      </c>
      <c r="BK181" s="184">
        <f t="shared" si="29"/>
        <v>0</v>
      </c>
      <c r="BL181" s="16" t="s">
        <v>99</v>
      </c>
      <c r="BM181" s="16" t="s">
        <v>680</v>
      </c>
    </row>
    <row r="182" spans="2:65" s="1" customFormat="1" ht="16.5" customHeight="1" x14ac:dyDescent="0.15">
      <c r="B182" s="33"/>
      <c r="C182" s="174" t="s">
        <v>70</v>
      </c>
      <c r="D182" s="174" t="s">
        <v>288</v>
      </c>
      <c r="E182" s="175" t="s">
        <v>2432</v>
      </c>
      <c r="F182" s="176" t="s">
        <v>2433</v>
      </c>
      <c r="G182" s="177" t="s">
        <v>612</v>
      </c>
      <c r="H182" s="178">
        <v>1</v>
      </c>
      <c r="I182" s="179"/>
      <c r="J182" s="178">
        <f t="shared" si="20"/>
        <v>0</v>
      </c>
      <c r="K182" s="176" t="s">
        <v>1</v>
      </c>
      <c r="L182" s="37"/>
      <c r="M182" s="180" t="s">
        <v>1</v>
      </c>
      <c r="N182" s="181" t="s">
        <v>41</v>
      </c>
      <c r="O182" s="59"/>
      <c r="P182" s="182">
        <f t="shared" si="21"/>
        <v>0</v>
      </c>
      <c r="Q182" s="182">
        <v>0</v>
      </c>
      <c r="R182" s="182">
        <f t="shared" si="22"/>
        <v>0</v>
      </c>
      <c r="S182" s="182">
        <v>0</v>
      </c>
      <c r="T182" s="183">
        <f t="shared" si="23"/>
        <v>0</v>
      </c>
      <c r="AR182" s="16" t="s">
        <v>99</v>
      </c>
      <c r="AT182" s="16" t="s">
        <v>288</v>
      </c>
      <c r="AU182" s="16" t="s">
        <v>77</v>
      </c>
      <c r="AY182" s="16" t="s">
        <v>287</v>
      </c>
      <c r="BE182" s="184">
        <f t="shared" si="24"/>
        <v>0</v>
      </c>
      <c r="BF182" s="184">
        <f t="shared" si="25"/>
        <v>0</v>
      </c>
      <c r="BG182" s="184">
        <f t="shared" si="26"/>
        <v>0</v>
      </c>
      <c r="BH182" s="184">
        <f t="shared" si="27"/>
        <v>0</v>
      </c>
      <c r="BI182" s="184">
        <f t="shared" si="28"/>
        <v>0</v>
      </c>
      <c r="BJ182" s="16" t="s">
        <v>77</v>
      </c>
      <c r="BK182" s="184">
        <f t="shared" si="29"/>
        <v>0</v>
      </c>
      <c r="BL182" s="16" t="s">
        <v>99</v>
      </c>
      <c r="BM182" s="16" t="s">
        <v>685</v>
      </c>
    </row>
    <row r="183" spans="2:65" s="1" customFormat="1" ht="16.5" customHeight="1" x14ac:dyDescent="0.15">
      <c r="B183" s="33"/>
      <c r="C183" s="174" t="s">
        <v>70</v>
      </c>
      <c r="D183" s="174" t="s">
        <v>288</v>
      </c>
      <c r="E183" s="175" t="s">
        <v>2434</v>
      </c>
      <c r="F183" s="176" t="s">
        <v>2435</v>
      </c>
      <c r="G183" s="177" t="s">
        <v>2324</v>
      </c>
      <c r="H183" s="178">
        <v>1</v>
      </c>
      <c r="I183" s="179"/>
      <c r="J183" s="178">
        <f t="shared" si="20"/>
        <v>0</v>
      </c>
      <c r="K183" s="176" t="s">
        <v>1</v>
      </c>
      <c r="L183" s="37"/>
      <c r="M183" s="180" t="s">
        <v>1</v>
      </c>
      <c r="N183" s="181" t="s">
        <v>41</v>
      </c>
      <c r="O183" s="59"/>
      <c r="P183" s="182">
        <f t="shared" si="21"/>
        <v>0</v>
      </c>
      <c r="Q183" s="182">
        <v>0</v>
      </c>
      <c r="R183" s="182">
        <f t="shared" si="22"/>
        <v>0</v>
      </c>
      <c r="S183" s="182">
        <v>0</v>
      </c>
      <c r="T183" s="183">
        <f t="shared" si="23"/>
        <v>0</v>
      </c>
      <c r="AR183" s="16" t="s">
        <v>99</v>
      </c>
      <c r="AT183" s="16" t="s">
        <v>288</v>
      </c>
      <c r="AU183" s="16" t="s">
        <v>77</v>
      </c>
      <c r="AY183" s="16" t="s">
        <v>287</v>
      </c>
      <c r="BE183" s="184">
        <f t="shared" si="24"/>
        <v>0</v>
      </c>
      <c r="BF183" s="184">
        <f t="shared" si="25"/>
        <v>0</v>
      </c>
      <c r="BG183" s="184">
        <f t="shared" si="26"/>
        <v>0</v>
      </c>
      <c r="BH183" s="184">
        <f t="shared" si="27"/>
        <v>0</v>
      </c>
      <c r="BI183" s="184">
        <f t="shared" si="28"/>
        <v>0</v>
      </c>
      <c r="BJ183" s="16" t="s">
        <v>77</v>
      </c>
      <c r="BK183" s="184">
        <f t="shared" si="29"/>
        <v>0</v>
      </c>
      <c r="BL183" s="16" t="s">
        <v>99</v>
      </c>
      <c r="BM183" s="16" t="s">
        <v>689</v>
      </c>
    </row>
    <row r="184" spans="2:65" s="1" customFormat="1" ht="16.5" customHeight="1" x14ac:dyDescent="0.15">
      <c r="B184" s="33"/>
      <c r="C184" s="174" t="s">
        <v>70</v>
      </c>
      <c r="D184" s="174" t="s">
        <v>288</v>
      </c>
      <c r="E184" s="175" t="s">
        <v>2436</v>
      </c>
      <c r="F184" s="176" t="s">
        <v>2437</v>
      </c>
      <c r="G184" s="177" t="s">
        <v>2324</v>
      </c>
      <c r="H184" s="178">
        <v>1</v>
      </c>
      <c r="I184" s="179"/>
      <c r="J184" s="178">
        <f t="shared" si="20"/>
        <v>0</v>
      </c>
      <c r="K184" s="176" t="s">
        <v>1</v>
      </c>
      <c r="L184" s="37"/>
      <c r="M184" s="180" t="s">
        <v>1</v>
      </c>
      <c r="N184" s="181" t="s">
        <v>41</v>
      </c>
      <c r="O184" s="59"/>
      <c r="P184" s="182">
        <f t="shared" si="21"/>
        <v>0</v>
      </c>
      <c r="Q184" s="182">
        <v>0</v>
      </c>
      <c r="R184" s="182">
        <f t="shared" si="22"/>
        <v>0</v>
      </c>
      <c r="S184" s="182">
        <v>0</v>
      </c>
      <c r="T184" s="183">
        <f t="shared" si="23"/>
        <v>0</v>
      </c>
      <c r="AR184" s="16" t="s">
        <v>99</v>
      </c>
      <c r="AT184" s="16" t="s">
        <v>288</v>
      </c>
      <c r="AU184" s="16" t="s">
        <v>77</v>
      </c>
      <c r="AY184" s="16" t="s">
        <v>287</v>
      </c>
      <c r="BE184" s="184">
        <f t="shared" si="24"/>
        <v>0</v>
      </c>
      <c r="BF184" s="184">
        <f t="shared" si="25"/>
        <v>0</v>
      </c>
      <c r="BG184" s="184">
        <f t="shared" si="26"/>
        <v>0</v>
      </c>
      <c r="BH184" s="184">
        <f t="shared" si="27"/>
        <v>0</v>
      </c>
      <c r="BI184" s="184">
        <f t="shared" si="28"/>
        <v>0</v>
      </c>
      <c r="BJ184" s="16" t="s">
        <v>77</v>
      </c>
      <c r="BK184" s="184">
        <f t="shared" si="29"/>
        <v>0</v>
      </c>
      <c r="BL184" s="16" t="s">
        <v>99</v>
      </c>
      <c r="BM184" s="16" t="s">
        <v>692</v>
      </c>
    </row>
    <row r="185" spans="2:65" s="1" customFormat="1" ht="16.5" customHeight="1" x14ac:dyDescent="0.15">
      <c r="B185" s="33"/>
      <c r="C185" s="174" t="s">
        <v>70</v>
      </c>
      <c r="D185" s="174" t="s">
        <v>288</v>
      </c>
      <c r="E185" s="175" t="s">
        <v>2438</v>
      </c>
      <c r="F185" s="176" t="s">
        <v>2439</v>
      </c>
      <c r="G185" s="177" t="s">
        <v>2324</v>
      </c>
      <c r="H185" s="178">
        <v>1</v>
      </c>
      <c r="I185" s="179"/>
      <c r="J185" s="178">
        <f t="shared" si="20"/>
        <v>0</v>
      </c>
      <c r="K185" s="176" t="s">
        <v>1</v>
      </c>
      <c r="L185" s="37"/>
      <c r="M185" s="180" t="s">
        <v>1</v>
      </c>
      <c r="N185" s="181" t="s">
        <v>41</v>
      </c>
      <c r="O185" s="59"/>
      <c r="P185" s="182">
        <f t="shared" si="21"/>
        <v>0</v>
      </c>
      <c r="Q185" s="182">
        <v>0</v>
      </c>
      <c r="R185" s="182">
        <f t="shared" si="22"/>
        <v>0</v>
      </c>
      <c r="S185" s="182">
        <v>0</v>
      </c>
      <c r="T185" s="183">
        <f t="shared" si="23"/>
        <v>0</v>
      </c>
      <c r="AR185" s="16" t="s">
        <v>99</v>
      </c>
      <c r="AT185" s="16" t="s">
        <v>288</v>
      </c>
      <c r="AU185" s="16" t="s">
        <v>77</v>
      </c>
      <c r="AY185" s="16" t="s">
        <v>287</v>
      </c>
      <c r="BE185" s="184">
        <f t="shared" si="24"/>
        <v>0</v>
      </c>
      <c r="BF185" s="184">
        <f t="shared" si="25"/>
        <v>0</v>
      </c>
      <c r="BG185" s="184">
        <f t="shared" si="26"/>
        <v>0</v>
      </c>
      <c r="BH185" s="184">
        <f t="shared" si="27"/>
        <v>0</v>
      </c>
      <c r="BI185" s="184">
        <f t="shared" si="28"/>
        <v>0</v>
      </c>
      <c r="BJ185" s="16" t="s">
        <v>77</v>
      </c>
      <c r="BK185" s="184">
        <f t="shared" si="29"/>
        <v>0</v>
      </c>
      <c r="BL185" s="16" t="s">
        <v>99</v>
      </c>
      <c r="BM185" s="16" t="s">
        <v>698</v>
      </c>
    </row>
    <row r="186" spans="2:65" s="1" customFormat="1" ht="16.5" customHeight="1" x14ac:dyDescent="0.15">
      <c r="B186" s="33"/>
      <c r="C186" s="174" t="s">
        <v>70</v>
      </c>
      <c r="D186" s="174" t="s">
        <v>288</v>
      </c>
      <c r="E186" s="175" t="s">
        <v>2440</v>
      </c>
      <c r="F186" s="176" t="s">
        <v>2441</v>
      </c>
      <c r="G186" s="177" t="s">
        <v>612</v>
      </c>
      <c r="H186" s="178">
        <v>1</v>
      </c>
      <c r="I186" s="179"/>
      <c r="J186" s="178">
        <f t="shared" si="20"/>
        <v>0</v>
      </c>
      <c r="K186" s="176" t="s">
        <v>1</v>
      </c>
      <c r="L186" s="37"/>
      <c r="M186" s="180" t="s">
        <v>1</v>
      </c>
      <c r="N186" s="181" t="s">
        <v>41</v>
      </c>
      <c r="O186" s="59"/>
      <c r="P186" s="182">
        <f t="shared" si="21"/>
        <v>0</v>
      </c>
      <c r="Q186" s="182">
        <v>0</v>
      </c>
      <c r="R186" s="182">
        <f t="shared" si="22"/>
        <v>0</v>
      </c>
      <c r="S186" s="182">
        <v>0</v>
      </c>
      <c r="T186" s="183">
        <f t="shared" si="23"/>
        <v>0</v>
      </c>
      <c r="AR186" s="16" t="s">
        <v>99</v>
      </c>
      <c r="AT186" s="16" t="s">
        <v>288</v>
      </c>
      <c r="AU186" s="16" t="s">
        <v>77</v>
      </c>
      <c r="AY186" s="16" t="s">
        <v>287</v>
      </c>
      <c r="BE186" s="184">
        <f t="shared" si="24"/>
        <v>0</v>
      </c>
      <c r="BF186" s="184">
        <f t="shared" si="25"/>
        <v>0</v>
      </c>
      <c r="BG186" s="184">
        <f t="shared" si="26"/>
        <v>0</v>
      </c>
      <c r="BH186" s="184">
        <f t="shared" si="27"/>
        <v>0</v>
      </c>
      <c r="BI186" s="184">
        <f t="shared" si="28"/>
        <v>0</v>
      </c>
      <c r="BJ186" s="16" t="s">
        <v>77</v>
      </c>
      <c r="BK186" s="184">
        <f t="shared" si="29"/>
        <v>0</v>
      </c>
      <c r="BL186" s="16" t="s">
        <v>99</v>
      </c>
      <c r="BM186" s="16" t="s">
        <v>702</v>
      </c>
    </row>
    <row r="187" spans="2:65" s="1" customFormat="1" ht="16.5" customHeight="1" x14ac:dyDescent="0.15">
      <c r="B187" s="33"/>
      <c r="C187" s="174" t="s">
        <v>70</v>
      </c>
      <c r="D187" s="174" t="s">
        <v>288</v>
      </c>
      <c r="E187" s="175" t="s">
        <v>2442</v>
      </c>
      <c r="F187" s="176" t="s">
        <v>2443</v>
      </c>
      <c r="G187" s="177" t="s">
        <v>612</v>
      </c>
      <c r="H187" s="178">
        <v>1</v>
      </c>
      <c r="I187" s="179"/>
      <c r="J187" s="178">
        <f t="shared" si="20"/>
        <v>0</v>
      </c>
      <c r="K187" s="176" t="s">
        <v>1</v>
      </c>
      <c r="L187" s="37"/>
      <c r="M187" s="180" t="s">
        <v>1</v>
      </c>
      <c r="N187" s="181" t="s">
        <v>41</v>
      </c>
      <c r="O187" s="59"/>
      <c r="P187" s="182">
        <f t="shared" si="21"/>
        <v>0</v>
      </c>
      <c r="Q187" s="182">
        <v>0</v>
      </c>
      <c r="R187" s="182">
        <f t="shared" si="22"/>
        <v>0</v>
      </c>
      <c r="S187" s="182">
        <v>0</v>
      </c>
      <c r="T187" s="183">
        <f t="shared" si="23"/>
        <v>0</v>
      </c>
      <c r="AR187" s="16" t="s">
        <v>99</v>
      </c>
      <c r="AT187" s="16" t="s">
        <v>288</v>
      </c>
      <c r="AU187" s="16" t="s">
        <v>77</v>
      </c>
      <c r="AY187" s="16" t="s">
        <v>287</v>
      </c>
      <c r="BE187" s="184">
        <f t="shared" si="24"/>
        <v>0</v>
      </c>
      <c r="BF187" s="184">
        <f t="shared" si="25"/>
        <v>0</v>
      </c>
      <c r="BG187" s="184">
        <f t="shared" si="26"/>
        <v>0</v>
      </c>
      <c r="BH187" s="184">
        <f t="shared" si="27"/>
        <v>0</v>
      </c>
      <c r="BI187" s="184">
        <f t="shared" si="28"/>
        <v>0</v>
      </c>
      <c r="BJ187" s="16" t="s">
        <v>77</v>
      </c>
      <c r="BK187" s="184">
        <f t="shared" si="29"/>
        <v>0</v>
      </c>
      <c r="BL187" s="16" t="s">
        <v>99</v>
      </c>
      <c r="BM187" s="16" t="s">
        <v>706</v>
      </c>
    </row>
    <row r="188" spans="2:65" s="1" customFormat="1" ht="16.5" customHeight="1" x14ac:dyDescent="0.15">
      <c r="B188" s="33"/>
      <c r="C188" s="174" t="s">
        <v>70</v>
      </c>
      <c r="D188" s="174" t="s">
        <v>288</v>
      </c>
      <c r="E188" s="175" t="s">
        <v>2444</v>
      </c>
      <c r="F188" s="176" t="s">
        <v>2445</v>
      </c>
      <c r="G188" s="177" t="s">
        <v>612</v>
      </c>
      <c r="H188" s="178">
        <v>1</v>
      </c>
      <c r="I188" s="179"/>
      <c r="J188" s="178">
        <f t="shared" si="20"/>
        <v>0</v>
      </c>
      <c r="K188" s="176" t="s">
        <v>1</v>
      </c>
      <c r="L188" s="37"/>
      <c r="M188" s="180" t="s">
        <v>1</v>
      </c>
      <c r="N188" s="181" t="s">
        <v>41</v>
      </c>
      <c r="O188" s="59"/>
      <c r="P188" s="182">
        <f t="shared" si="21"/>
        <v>0</v>
      </c>
      <c r="Q188" s="182">
        <v>0</v>
      </c>
      <c r="R188" s="182">
        <f t="shared" si="22"/>
        <v>0</v>
      </c>
      <c r="S188" s="182">
        <v>0</v>
      </c>
      <c r="T188" s="183">
        <f t="shared" si="23"/>
        <v>0</v>
      </c>
      <c r="AR188" s="16" t="s">
        <v>99</v>
      </c>
      <c r="AT188" s="16" t="s">
        <v>288</v>
      </c>
      <c r="AU188" s="16" t="s">
        <v>77</v>
      </c>
      <c r="AY188" s="16" t="s">
        <v>287</v>
      </c>
      <c r="BE188" s="184">
        <f t="shared" si="24"/>
        <v>0</v>
      </c>
      <c r="BF188" s="184">
        <f t="shared" si="25"/>
        <v>0</v>
      </c>
      <c r="BG188" s="184">
        <f t="shared" si="26"/>
        <v>0</v>
      </c>
      <c r="BH188" s="184">
        <f t="shared" si="27"/>
        <v>0</v>
      </c>
      <c r="BI188" s="184">
        <f t="shared" si="28"/>
        <v>0</v>
      </c>
      <c r="BJ188" s="16" t="s">
        <v>77</v>
      </c>
      <c r="BK188" s="184">
        <f t="shared" si="29"/>
        <v>0</v>
      </c>
      <c r="BL188" s="16" t="s">
        <v>99</v>
      </c>
      <c r="BM188" s="16" t="s">
        <v>709</v>
      </c>
    </row>
    <row r="189" spans="2:65" s="10" customFormat="1" ht="26" customHeight="1" x14ac:dyDescent="0.2">
      <c r="B189" s="160"/>
      <c r="C189" s="161"/>
      <c r="D189" s="162" t="s">
        <v>69</v>
      </c>
      <c r="E189" s="163" t="s">
        <v>2446</v>
      </c>
      <c r="F189" s="163" t="s">
        <v>2447</v>
      </c>
      <c r="G189" s="161"/>
      <c r="H189" s="161"/>
      <c r="I189" s="164"/>
      <c r="J189" s="165">
        <f>BK189</f>
        <v>0</v>
      </c>
      <c r="K189" s="161"/>
      <c r="L189" s="166"/>
      <c r="M189" s="167"/>
      <c r="N189" s="168"/>
      <c r="O189" s="168"/>
      <c r="P189" s="169">
        <f>SUM(P190:P240)</f>
        <v>0</v>
      </c>
      <c r="Q189" s="168"/>
      <c r="R189" s="169">
        <f>SUM(R190:R240)</f>
        <v>0</v>
      </c>
      <c r="S189" s="168"/>
      <c r="T189" s="170">
        <f>SUM(T190:T240)</f>
        <v>0</v>
      </c>
      <c r="AR189" s="171" t="s">
        <v>77</v>
      </c>
      <c r="AT189" s="172" t="s">
        <v>69</v>
      </c>
      <c r="AU189" s="172" t="s">
        <v>70</v>
      </c>
      <c r="AY189" s="171" t="s">
        <v>287</v>
      </c>
      <c r="BK189" s="173">
        <f>SUM(BK190:BK240)</f>
        <v>0</v>
      </c>
    </row>
    <row r="190" spans="2:65" s="1" customFormat="1" ht="16.5" customHeight="1" x14ac:dyDescent="0.15">
      <c r="B190" s="33"/>
      <c r="C190" s="174" t="s">
        <v>70</v>
      </c>
      <c r="D190" s="174" t="s">
        <v>288</v>
      </c>
      <c r="E190" s="175" t="s">
        <v>2448</v>
      </c>
      <c r="F190" s="176" t="s">
        <v>2449</v>
      </c>
      <c r="G190" s="177" t="s">
        <v>612</v>
      </c>
      <c r="H190" s="178">
        <v>7</v>
      </c>
      <c r="I190" s="179"/>
      <c r="J190" s="178">
        <f t="shared" ref="J190:J221" si="30">ROUND(I190*H190,2)</f>
        <v>0</v>
      </c>
      <c r="K190" s="176" t="s">
        <v>1</v>
      </c>
      <c r="L190" s="37"/>
      <c r="M190" s="180" t="s">
        <v>1</v>
      </c>
      <c r="N190" s="181" t="s">
        <v>41</v>
      </c>
      <c r="O190" s="59"/>
      <c r="P190" s="182">
        <f t="shared" ref="P190:P221" si="31">O190*H190</f>
        <v>0</v>
      </c>
      <c r="Q190" s="182">
        <v>0</v>
      </c>
      <c r="R190" s="182">
        <f t="shared" ref="R190:R221" si="32">Q190*H190</f>
        <v>0</v>
      </c>
      <c r="S190" s="182">
        <v>0</v>
      </c>
      <c r="T190" s="183">
        <f t="shared" ref="T190:T221" si="33">S190*H190</f>
        <v>0</v>
      </c>
      <c r="AR190" s="16" t="s">
        <v>99</v>
      </c>
      <c r="AT190" s="16" t="s">
        <v>288</v>
      </c>
      <c r="AU190" s="16" t="s">
        <v>77</v>
      </c>
      <c r="AY190" s="16" t="s">
        <v>287</v>
      </c>
      <c r="BE190" s="184">
        <f t="shared" ref="BE190:BE221" si="34">IF(N190="základní",J190,0)</f>
        <v>0</v>
      </c>
      <c r="BF190" s="184">
        <f t="shared" ref="BF190:BF221" si="35">IF(N190="snížená",J190,0)</f>
        <v>0</v>
      </c>
      <c r="BG190" s="184">
        <f t="shared" ref="BG190:BG221" si="36">IF(N190="zákl. přenesená",J190,0)</f>
        <v>0</v>
      </c>
      <c r="BH190" s="184">
        <f t="shared" ref="BH190:BH221" si="37">IF(N190="sníž. přenesená",J190,0)</f>
        <v>0</v>
      </c>
      <c r="BI190" s="184">
        <f t="shared" ref="BI190:BI221" si="38">IF(N190="nulová",J190,0)</f>
        <v>0</v>
      </c>
      <c r="BJ190" s="16" t="s">
        <v>77</v>
      </c>
      <c r="BK190" s="184">
        <f t="shared" ref="BK190:BK221" si="39">ROUND(I190*H190,2)</f>
        <v>0</v>
      </c>
      <c r="BL190" s="16" t="s">
        <v>99</v>
      </c>
      <c r="BM190" s="16" t="s">
        <v>716</v>
      </c>
    </row>
    <row r="191" spans="2:65" s="1" customFormat="1" ht="16.5" customHeight="1" x14ac:dyDescent="0.15">
      <c r="B191" s="33"/>
      <c r="C191" s="174" t="s">
        <v>70</v>
      </c>
      <c r="D191" s="174" t="s">
        <v>288</v>
      </c>
      <c r="E191" s="175" t="s">
        <v>2450</v>
      </c>
      <c r="F191" s="176" t="s">
        <v>2451</v>
      </c>
      <c r="G191" s="177" t="s">
        <v>612</v>
      </c>
      <c r="H191" s="178">
        <v>4</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721</v>
      </c>
    </row>
    <row r="192" spans="2:65" s="1" customFormat="1" ht="16.5" customHeight="1" x14ac:dyDescent="0.15">
      <c r="B192" s="33"/>
      <c r="C192" s="174" t="s">
        <v>70</v>
      </c>
      <c r="D192" s="174" t="s">
        <v>288</v>
      </c>
      <c r="E192" s="175" t="s">
        <v>2452</v>
      </c>
      <c r="F192" s="176" t="s">
        <v>2453</v>
      </c>
      <c r="G192" s="177" t="s">
        <v>612</v>
      </c>
      <c r="H192" s="178">
        <v>5</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724</v>
      </c>
    </row>
    <row r="193" spans="2:65" s="1" customFormat="1" ht="16.5" customHeight="1" x14ac:dyDescent="0.15">
      <c r="B193" s="33"/>
      <c r="C193" s="174" t="s">
        <v>70</v>
      </c>
      <c r="D193" s="174" t="s">
        <v>288</v>
      </c>
      <c r="E193" s="175" t="s">
        <v>2454</v>
      </c>
      <c r="F193" s="176" t="s">
        <v>2455</v>
      </c>
      <c r="G193" s="177" t="s">
        <v>612</v>
      </c>
      <c r="H193" s="178">
        <v>1</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731</v>
      </c>
    </row>
    <row r="194" spans="2:65" s="1" customFormat="1" ht="16.5" customHeight="1" x14ac:dyDescent="0.15">
      <c r="B194" s="33"/>
      <c r="C194" s="174" t="s">
        <v>70</v>
      </c>
      <c r="D194" s="174" t="s">
        <v>288</v>
      </c>
      <c r="E194" s="175" t="s">
        <v>2456</v>
      </c>
      <c r="F194" s="176" t="s">
        <v>2457</v>
      </c>
      <c r="G194" s="177" t="s">
        <v>612</v>
      </c>
      <c r="H194" s="178">
        <v>5</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735</v>
      </c>
    </row>
    <row r="195" spans="2:65" s="1" customFormat="1" ht="16.5" customHeight="1" x14ac:dyDescent="0.15">
      <c r="B195" s="33"/>
      <c r="C195" s="174" t="s">
        <v>70</v>
      </c>
      <c r="D195" s="174" t="s">
        <v>288</v>
      </c>
      <c r="E195" s="175" t="s">
        <v>2458</v>
      </c>
      <c r="F195" s="176" t="s">
        <v>2459</v>
      </c>
      <c r="G195" s="177" t="s">
        <v>612</v>
      </c>
      <c r="H195" s="178">
        <v>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747</v>
      </c>
    </row>
    <row r="196" spans="2:65" s="1" customFormat="1" ht="16.5" customHeight="1" x14ac:dyDescent="0.15">
      <c r="B196" s="33"/>
      <c r="C196" s="174" t="s">
        <v>70</v>
      </c>
      <c r="D196" s="174" t="s">
        <v>288</v>
      </c>
      <c r="E196" s="175" t="s">
        <v>2460</v>
      </c>
      <c r="F196" s="176" t="s">
        <v>2461</v>
      </c>
      <c r="G196" s="177" t="s">
        <v>612</v>
      </c>
      <c r="H196" s="178">
        <v>1</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762</v>
      </c>
    </row>
    <row r="197" spans="2:65" s="1" customFormat="1" ht="16.5" customHeight="1" x14ac:dyDescent="0.15">
      <c r="B197" s="33"/>
      <c r="C197" s="174" t="s">
        <v>70</v>
      </c>
      <c r="D197" s="174" t="s">
        <v>288</v>
      </c>
      <c r="E197" s="175" t="s">
        <v>2462</v>
      </c>
      <c r="F197" s="176" t="s">
        <v>2463</v>
      </c>
      <c r="G197" s="177" t="s">
        <v>612</v>
      </c>
      <c r="H197" s="178">
        <v>4</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768</v>
      </c>
    </row>
    <row r="198" spans="2:65" s="1" customFormat="1" ht="16.5" customHeight="1" x14ac:dyDescent="0.15">
      <c r="B198" s="33"/>
      <c r="C198" s="174" t="s">
        <v>70</v>
      </c>
      <c r="D198" s="174" t="s">
        <v>288</v>
      </c>
      <c r="E198" s="175" t="s">
        <v>2464</v>
      </c>
      <c r="F198" s="176" t="s">
        <v>2465</v>
      </c>
      <c r="G198" s="177" t="s">
        <v>612</v>
      </c>
      <c r="H198" s="178">
        <v>4</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775</v>
      </c>
    </row>
    <row r="199" spans="2:65" s="1" customFormat="1" ht="16.5" customHeight="1" x14ac:dyDescent="0.15">
      <c r="B199" s="33"/>
      <c r="C199" s="174" t="s">
        <v>70</v>
      </c>
      <c r="D199" s="174" t="s">
        <v>288</v>
      </c>
      <c r="E199" s="175" t="s">
        <v>2466</v>
      </c>
      <c r="F199" s="176" t="s">
        <v>2467</v>
      </c>
      <c r="G199" s="177" t="s">
        <v>612</v>
      </c>
      <c r="H199" s="178">
        <v>6</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781</v>
      </c>
    </row>
    <row r="200" spans="2:65" s="1" customFormat="1" ht="16.5" customHeight="1" x14ac:dyDescent="0.15">
      <c r="B200" s="33"/>
      <c r="C200" s="174" t="s">
        <v>70</v>
      </c>
      <c r="D200" s="174" t="s">
        <v>288</v>
      </c>
      <c r="E200" s="175" t="s">
        <v>2468</v>
      </c>
      <c r="F200" s="176" t="s">
        <v>2469</v>
      </c>
      <c r="G200" s="177" t="s">
        <v>612</v>
      </c>
      <c r="H200" s="178">
        <v>5</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787</v>
      </c>
    </row>
    <row r="201" spans="2:65" s="1" customFormat="1" ht="16.5" customHeight="1" x14ac:dyDescent="0.15">
      <c r="B201" s="33"/>
      <c r="C201" s="174" t="s">
        <v>70</v>
      </c>
      <c r="D201" s="174" t="s">
        <v>288</v>
      </c>
      <c r="E201" s="175" t="s">
        <v>2470</v>
      </c>
      <c r="F201" s="176" t="s">
        <v>2471</v>
      </c>
      <c r="G201" s="177" t="s">
        <v>612</v>
      </c>
      <c r="H201" s="178">
        <v>1</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793</v>
      </c>
    </row>
    <row r="202" spans="2:65" s="1" customFormat="1" ht="16.5" customHeight="1" x14ac:dyDescent="0.15">
      <c r="B202" s="33"/>
      <c r="C202" s="174" t="s">
        <v>70</v>
      </c>
      <c r="D202" s="174" t="s">
        <v>288</v>
      </c>
      <c r="E202" s="175" t="s">
        <v>2472</v>
      </c>
      <c r="F202" s="176" t="s">
        <v>2473</v>
      </c>
      <c r="G202" s="177" t="s">
        <v>612</v>
      </c>
      <c r="H202" s="178">
        <v>6</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799</v>
      </c>
    </row>
    <row r="203" spans="2:65" s="1" customFormat="1" ht="16.5" customHeight="1" x14ac:dyDescent="0.15">
      <c r="B203" s="33"/>
      <c r="C203" s="174" t="s">
        <v>70</v>
      </c>
      <c r="D203" s="174" t="s">
        <v>288</v>
      </c>
      <c r="E203" s="175" t="s">
        <v>2474</v>
      </c>
      <c r="F203" s="176" t="s">
        <v>2475</v>
      </c>
      <c r="G203" s="177" t="s">
        <v>612</v>
      </c>
      <c r="H203" s="178">
        <v>1</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805</v>
      </c>
    </row>
    <row r="204" spans="2:65" s="1" customFormat="1" ht="16.5" customHeight="1" x14ac:dyDescent="0.15">
      <c r="B204" s="33"/>
      <c r="C204" s="174" t="s">
        <v>70</v>
      </c>
      <c r="D204" s="174" t="s">
        <v>288</v>
      </c>
      <c r="E204" s="175" t="s">
        <v>2476</v>
      </c>
      <c r="F204" s="176" t="s">
        <v>2477</v>
      </c>
      <c r="G204" s="177" t="s">
        <v>612</v>
      </c>
      <c r="H204" s="178">
        <v>5</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810</v>
      </c>
    </row>
    <row r="205" spans="2:65" s="1" customFormat="1" ht="16.5" customHeight="1" x14ac:dyDescent="0.15">
      <c r="B205" s="33"/>
      <c r="C205" s="174" t="s">
        <v>70</v>
      </c>
      <c r="D205" s="174" t="s">
        <v>288</v>
      </c>
      <c r="E205" s="175" t="s">
        <v>2478</v>
      </c>
      <c r="F205" s="176" t="s">
        <v>2479</v>
      </c>
      <c r="G205" s="177" t="s">
        <v>612</v>
      </c>
      <c r="H205" s="178">
        <v>4</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814</v>
      </c>
    </row>
    <row r="206" spans="2:65" s="1" customFormat="1" ht="16.5" customHeight="1" x14ac:dyDescent="0.15">
      <c r="B206" s="33"/>
      <c r="C206" s="174" t="s">
        <v>70</v>
      </c>
      <c r="D206" s="174" t="s">
        <v>288</v>
      </c>
      <c r="E206" s="175" t="s">
        <v>2480</v>
      </c>
      <c r="F206" s="176" t="s">
        <v>2481</v>
      </c>
      <c r="G206" s="177" t="s">
        <v>612</v>
      </c>
      <c r="H206" s="178">
        <v>4</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820</v>
      </c>
    </row>
    <row r="207" spans="2:65" s="1" customFormat="1" ht="16.5" customHeight="1" x14ac:dyDescent="0.15">
      <c r="B207" s="33"/>
      <c r="C207" s="174" t="s">
        <v>70</v>
      </c>
      <c r="D207" s="174" t="s">
        <v>288</v>
      </c>
      <c r="E207" s="175" t="s">
        <v>2482</v>
      </c>
      <c r="F207" s="176" t="s">
        <v>2483</v>
      </c>
      <c r="G207" s="177" t="s">
        <v>612</v>
      </c>
      <c r="H207" s="178">
        <v>2</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826</v>
      </c>
    </row>
    <row r="208" spans="2:65" s="1" customFormat="1" ht="16.5" customHeight="1" x14ac:dyDescent="0.15">
      <c r="B208" s="33"/>
      <c r="C208" s="174" t="s">
        <v>70</v>
      </c>
      <c r="D208" s="174" t="s">
        <v>288</v>
      </c>
      <c r="E208" s="175" t="s">
        <v>2484</v>
      </c>
      <c r="F208" s="176" t="s">
        <v>2485</v>
      </c>
      <c r="G208" s="177" t="s">
        <v>612</v>
      </c>
      <c r="H208" s="178">
        <v>2</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838</v>
      </c>
    </row>
    <row r="209" spans="2:65" s="1" customFormat="1" ht="16.5" customHeight="1" x14ac:dyDescent="0.15">
      <c r="B209" s="33"/>
      <c r="C209" s="174" t="s">
        <v>70</v>
      </c>
      <c r="D209" s="174" t="s">
        <v>288</v>
      </c>
      <c r="E209" s="175" t="s">
        <v>2486</v>
      </c>
      <c r="F209" s="176" t="s">
        <v>2487</v>
      </c>
      <c r="G209" s="177" t="s">
        <v>612</v>
      </c>
      <c r="H209" s="178">
        <v>1</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843</v>
      </c>
    </row>
    <row r="210" spans="2:65" s="1" customFormat="1" ht="16.5" customHeight="1" x14ac:dyDescent="0.15">
      <c r="B210" s="33"/>
      <c r="C210" s="174" t="s">
        <v>70</v>
      </c>
      <c r="D210" s="174" t="s">
        <v>288</v>
      </c>
      <c r="E210" s="175" t="s">
        <v>2488</v>
      </c>
      <c r="F210" s="176" t="s">
        <v>2489</v>
      </c>
      <c r="G210" s="177" t="s">
        <v>612</v>
      </c>
      <c r="H210" s="178">
        <v>3</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848</v>
      </c>
    </row>
    <row r="211" spans="2:65" s="1" customFormat="1" ht="16.5" customHeight="1" x14ac:dyDescent="0.15">
      <c r="B211" s="33"/>
      <c r="C211" s="174" t="s">
        <v>70</v>
      </c>
      <c r="D211" s="174" t="s">
        <v>288</v>
      </c>
      <c r="E211" s="175" t="s">
        <v>2490</v>
      </c>
      <c r="F211" s="176" t="s">
        <v>2491</v>
      </c>
      <c r="G211" s="177" t="s">
        <v>612</v>
      </c>
      <c r="H211" s="178">
        <v>1</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852</v>
      </c>
    </row>
    <row r="212" spans="2:65" s="1" customFormat="1" ht="16.5" customHeight="1" x14ac:dyDescent="0.15">
      <c r="B212" s="33"/>
      <c r="C212" s="174" t="s">
        <v>70</v>
      </c>
      <c r="D212" s="174" t="s">
        <v>288</v>
      </c>
      <c r="E212" s="175" t="s">
        <v>2492</v>
      </c>
      <c r="F212" s="176" t="s">
        <v>2493</v>
      </c>
      <c r="G212" s="177" t="s">
        <v>612</v>
      </c>
      <c r="H212" s="178">
        <v>3</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856</v>
      </c>
    </row>
    <row r="213" spans="2:65" s="1" customFormat="1" ht="16.5" customHeight="1" x14ac:dyDescent="0.15">
      <c r="B213" s="33"/>
      <c r="C213" s="174" t="s">
        <v>70</v>
      </c>
      <c r="D213" s="174" t="s">
        <v>288</v>
      </c>
      <c r="E213" s="175" t="s">
        <v>2494</v>
      </c>
      <c r="F213" s="176" t="s">
        <v>2495</v>
      </c>
      <c r="G213" s="177" t="s">
        <v>612</v>
      </c>
      <c r="H213" s="178">
        <v>1</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861</v>
      </c>
    </row>
    <row r="214" spans="2:65" s="1" customFormat="1" ht="16.5" customHeight="1" x14ac:dyDescent="0.15">
      <c r="B214" s="33"/>
      <c r="C214" s="174" t="s">
        <v>70</v>
      </c>
      <c r="D214" s="174" t="s">
        <v>288</v>
      </c>
      <c r="E214" s="175" t="s">
        <v>2496</v>
      </c>
      <c r="F214" s="176" t="s">
        <v>2497</v>
      </c>
      <c r="G214" s="177" t="s">
        <v>2324</v>
      </c>
      <c r="H214" s="178">
        <v>2</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866</v>
      </c>
    </row>
    <row r="215" spans="2:65" s="1" customFormat="1" ht="16.5" customHeight="1" x14ac:dyDescent="0.15">
      <c r="B215" s="33"/>
      <c r="C215" s="174" t="s">
        <v>70</v>
      </c>
      <c r="D215" s="174" t="s">
        <v>288</v>
      </c>
      <c r="E215" s="175" t="s">
        <v>2498</v>
      </c>
      <c r="F215" s="176" t="s">
        <v>2499</v>
      </c>
      <c r="G215" s="177" t="s">
        <v>2324</v>
      </c>
      <c r="H215" s="178">
        <v>3</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871</v>
      </c>
    </row>
    <row r="216" spans="2:65" s="1" customFormat="1" ht="16.5" customHeight="1" x14ac:dyDescent="0.15">
      <c r="B216" s="33"/>
      <c r="C216" s="174" t="s">
        <v>70</v>
      </c>
      <c r="D216" s="174" t="s">
        <v>288</v>
      </c>
      <c r="E216" s="175" t="s">
        <v>2500</v>
      </c>
      <c r="F216" s="176" t="s">
        <v>2501</v>
      </c>
      <c r="G216" s="177" t="s">
        <v>612</v>
      </c>
      <c r="H216" s="178">
        <v>1</v>
      </c>
      <c r="I216" s="179"/>
      <c r="J216" s="178">
        <f t="shared" si="30"/>
        <v>0</v>
      </c>
      <c r="K216" s="176" t="s">
        <v>1</v>
      </c>
      <c r="L216" s="37"/>
      <c r="M216" s="180" t="s">
        <v>1</v>
      </c>
      <c r="N216" s="181" t="s">
        <v>41</v>
      </c>
      <c r="O216" s="59"/>
      <c r="P216" s="182">
        <f t="shared" si="31"/>
        <v>0</v>
      </c>
      <c r="Q216" s="182">
        <v>0</v>
      </c>
      <c r="R216" s="182">
        <f t="shared" si="32"/>
        <v>0</v>
      </c>
      <c r="S216" s="182">
        <v>0</v>
      </c>
      <c r="T216" s="183">
        <f t="shared" si="33"/>
        <v>0</v>
      </c>
      <c r="AR216" s="16" t="s">
        <v>99</v>
      </c>
      <c r="AT216" s="16" t="s">
        <v>288</v>
      </c>
      <c r="AU216" s="16" t="s">
        <v>77</v>
      </c>
      <c r="AY216" s="16" t="s">
        <v>287</v>
      </c>
      <c r="BE216" s="184">
        <f t="shared" si="34"/>
        <v>0</v>
      </c>
      <c r="BF216" s="184">
        <f t="shared" si="35"/>
        <v>0</v>
      </c>
      <c r="BG216" s="184">
        <f t="shared" si="36"/>
        <v>0</v>
      </c>
      <c r="BH216" s="184">
        <f t="shared" si="37"/>
        <v>0</v>
      </c>
      <c r="BI216" s="184">
        <f t="shared" si="38"/>
        <v>0</v>
      </c>
      <c r="BJ216" s="16" t="s">
        <v>77</v>
      </c>
      <c r="BK216" s="184">
        <f t="shared" si="39"/>
        <v>0</v>
      </c>
      <c r="BL216" s="16" t="s">
        <v>99</v>
      </c>
      <c r="BM216" s="16" t="s">
        <v>877</v>
      </c>
    </row>
    <row r="217" spans="2:65" s="1" customFormat="1" ht="16.5" customHeight="1" x14ac:dyDescent="0.15">
      <c r="B217" s="33"/>
      <c r="C217" s="174" t="s">
        <v>70</v>
      </c>
      <c r="D217" s="174" t="s">
        <v>288</v>
      </c>
      <c r="E217" s="175" t="s">
        <v>2502</v>
      </c>
      <c r="F217" s="176" t="s">
        <v>2503</v>
      </c>
      <c r="G217" s="177" t="s">
        <v>612</v>
      </c>
      <c r="H217" s="178">
        <v>1</v>
      </c>
      <c r="I217" s="179"/>
      <c r="J217" s="178">
        <f t="shared" si="30"/>
        <v>0</v>
      </c>
      <c r="K217" s="176" t="s">
        <v>1</v>
      </c>
      <c r="L217" s="37"/>
      <c r="M217" s="180" t="s">
        <v>1</v>
      </c>
      <c r="N217" s="181" t="s">
        <v>41</v>
      </c>
      <c r="O217" s="59"/>
      <c r="P217" s="182">
        <f t="shared" si="31"/>
        <v>0</v>
      </c>
      <c r="Q217" s="182">
        <v>0</v>
      </c>
      <c r="R217" s="182">
        <f t="shared" si="32"/>
        <v>0</v>
      </c>
      <c r="S217" s="182">
        <v>0</v>
      </c>
      <c r="T217" s="183">
        <f t="shared" si="33"/>
        <v>0</v>
      </c>
      <c r="AR217" s="16" t="s">
        <v>99</v>
      </c>
      <c r="AT217" s="16" t="s">
        <v>288</v>
      </c>
      <c r="AU217" s="16" t="s">
        <v>77</v>
      </c>
      <c r="AY217" s="16" t="s">
        <v>287</v>
      </c>
      <c r="BE217" s="184">
        <f t="shared" si="34"/>
        <v>0</v>
      </c>
      <c r="BF217" s="184">
        <f t="shared" si="35"/>
        <v>0</v>
      </c>
      <c r="BG217" s="184">
        <f t="shared" si="36"/>
        <v>0</v>
      </c>
      <c r="BH217" s="184">
        <f t="shared" si="37"/>
        <v>0</v>
      </c>
      <c r="BI217" s="184">
        <f t="shared" si="38"/>
        <v>0</v>
      </c>
      <c r="BJ217" s="16" t="s">
        <v>77</v>
      </c>
      <c r="BK217" s="184">
        <f t="shared" si="39"/>
        <v>0</v>
      </c>
      <c r="BL217" s="16" t="s">
        <v>99</v>
      </c>
      <c r="BM217" s="16" t="s">
        <v>881</v>
      </c>
    </row>
    <row r="218" spans="2:65" s="1" customFormat="1" ht="16.5" customHeight="1" x14ac:dyDescent="0.15">
      <c r="B218" s="33"/>
      <c r="C218" s="174" t="s">
        <v>70</v>
      </c>
      <c r="D218" s="174" t="s">
        <v>288</v>
      </c>
      <c r="E218" s="175" t="s">
        <v>2504</v>
      </c>
      <c r="F218" s="176" t="s">
        <v>2505</v>
      </c>
      <c r="G218" s="177" t="s">
        <v>612</v>
      </c>
      <c r="H218" s="178">
        <v>1</v>
      </c>
      <c r="I218" s="179"/>
      <c r="J218" s="178">
        <f t="shared" si="30"/>
        <v>0</v>
      </c>
      <c r="K218" s="176" t="s">
        <v>1</v>
      </c>
      <c r="L218" s="37"/>
      <c r="M218" s="180" t="s">
        <v>1</v>
      </c>
      <c r="N218" s="181" t="s">
        <v>41</v>
      </c>
      <c r="O218" s="59"/>
      <c r="P218" s="182">
        <f t="shared" si="31"/>
        <v>0</v>
      </c>
      <c r="Q218" s="182">
        <v>0</v>
      </c>
      <c r="R218" s="182">
        <f t="shared" si="32"/>
        <v>0</v>
      </c>
      <c r="S218" s="182">
        <v>0</v>
      </c>
      <c r="T218" s="183">
        <f t="shared" si="33"/>
        <v>0</v>
      </c>
      <c r="AR218" s="16" t="s">
        <v>99</v>
      </c>
      <c r="AT218" s="16" t="s">
        <v>288</v>
      </c>
      <c r="AU218" s="16" t="s">
        <v>77</v>
      </c>
      <c r="AY218" s="16" t="s">
        <v>287</v>
      </c>
      <c r="BE218" s="184">
        <f t="shared" si="34"/>
        <v>0</v>
      </c>
      <c r="BF218" s="184">
        <f t="shared" si="35"/>
        <v>0</v>
      </c>
      <c r="BG218" s="184">
        <f t="shared" si="36"/>
        <v>0</v>
      </c>
      <c r="BH218" s="184">
        <f t="shared" si="37"/>
        <v>0</v>
      </c>
      <c r="BI218" s="184">
        <f t="shared" si="38"/>
        <v>0</v>
      </c>
      <c r="BJ218" s="16" t="s">
        <v>77</v>
      </c>
      <c r="BK218" s="184">
        <f t="shared" si="39"/>
        <v>0</v>
      </c>
      <c r="BL218" s="16" t="s">
        <v>99</v>
      </c>
      <c r="BM218" s="16" t="s">
        <v>885</v>
      </c>
    </row>
    <row r="219" spans="2:65" s="1" customFormat="1" ht="16.5" customHeight="1" x14ac:dyDescent="0.15">
      <c r="B219" s="33"/>
      <c r="C219" s="174" t="s">
        <v>70</v>
      </c>
      <c r="D219" s="174" t="s">
        <v>288</v>
      </c>
      <c r="E219" s="175" t="s">
        <v>2506</v>
      </c>
      <c r="F219" s="176" t="s">
        <v>2507</v>
      </c>
      <c r="G219" s="177" t="s">
        <v>2324</v>
      </c>
      <c r="H219" s="178">
        <v>1</v>
      </c>
      <c r="I219" s="179"/>
      <c r="J219" s="178">
        <f t="shared" si="30"/>
        <v>0</v>
      </c>
      <c r="K219" s="176" t="s">
        <v>1</v>
      </c>
      <c r="L219" s="37"/>
      <c r="M219" s="180" t="s">
        <v>1</v>
      </c>
      <c r="N219" s="181" t="s">
        <v>41</v>
      </c>
      <c r="O219" s="59"/>
      <c r="P219" s="182">
        <f t="shared" si="31"/>
        <v>0</v>
      </c>
      <c r="Q219" s="182">
        <v>0</v>
      </c>
      <c r="R219" s="182">
        <f t="shared" si="32"/>
        <v>0</v>
      </c>
      <c r="S219" s="182">
        <v>0</v>
      </c>
      <c r="T219" s="183">
        <f t="shared" si="33"/>
        <v>0</v>
      </c>
      <c r="AR219" s="16" t="s">
        <v>99</v>
      </c>
      <c r="AT219" s="16" t="s">
        <v>288</v>
      </c>
      <c r="AU219" s="16" t="s">
        <v>77</v>
      </c>
      <c r="AY219" s="16" t="s">
        <v>287</v>
      </c>
      <c r="BE219" s="184">
        <f t="shared" si="34"/>
        <v>0</v>
      </c>
      <c r="BF219" s="184">
        <f t="shared" si="35"/>
        <v>0</v>
      </c>
      <c r="BG219" s="184">
        <f t="shared" si="36"/>
        <v>0</v>
      </c>
      <c r="BH219" s="184">
        <f t="shared" si="37"/>
        <v>0</v>
      </c>
      <c r="BI219" s="184">
        <f t="shared" si="38"/>
        <v>0</v>
      </c>
      <c r="BJ219" s="16" t="s">
        <v>77</v>
      </c>
      <c r="BK219" s="184">
        <f t="shared" si="39"/>
        <v>0</v>
      </c>
      <c r="BL219" s="16" t="s">
        <v>99</v>
      </c>
      <c r="BM219" s="16" t="s">
        <v>891</v>
      </c>
    </row>
    <row r="220" spans="2:65" s="1" customFormat="1" ht="16.5" customHeight="1" x14ac:dyDescent="0.15">
      <c r="B220" s="33"/>
      <c r="C220" s="174" t="s">
        <v>70</v>
      </c>
      <c r="D220" s="174" t="s">
        <v>288</v>
      </c>
      <c r="E220" s="175" t="s">
        <v>2508</v>
      </c>
      <c r="F220" s="176" t="s">
        <v>2509</v>
      </c>
      <c r="G220" s="177" t="s">
        <v>612</v>
      </c>
      <c r="H220" s="178">
        <v>1</v>
      </c>
      <c r="I220" s="179"/>
      <c r="J220" s="178">
        <f t="shared" si="30"/>
        <v>0</v>
      </c>
      <c r="K220" s="176" t="s">
        <v>1</v>
      </c>
      <c r="L220" s="37"/>
      <c r="M220" s="180" t="s">
        <v>1</v>
      </c>
      <c r="N220" s="181" t="s">
        <v>41</v>
      </c>
      <c r="O220" s="59"/>
      <c r="P220" s="182">
        <f t="shared" si="31"/>
        <v>0</v>
      </c>
      <c r="Q220" s="182">
        <v>0</v>
      </c>
      <c r="R220" s="182">
        <f t="shared" si="32"/>
        <v>0</v>
      </c>
      <c r="S220" s="182">
        <v>0</v>
      </c>
      <c r="T220" s="183">
        <f t="shared" si="33"/>
        <v>0</v>
      </c>
      <c r="AR220" s="16" t="s">
        <v>99</v>
      </c>
      <c r="AT220" s="16" t="s">
        <v>288</v>
      </c>
      <c r="AU220" s="16" t="s">
        <v>77</v>
      </c>
      <c r="AY220" s="16" t="s">
        <v>287</v>
      </c>
      <c r="BE220" s="184">
        <f t="shared" si="34"/>
        <v>0</v>
      </c>
      <c r="BF220" s="184">
        <f t="shared" si="35"/>
        <v>0</v>
      </c>
      <c r="BG220" s="184">
        <f t="shared" si="36"/>
        <v>0</v>
      </c>
      <c r="BH220" s="184">
        <f t="shared" si="37"/>
        <v>0</v>
      </c>
      <c r="BI220" s="184">
        <f t="shared" si="38"/>
        <v>0</v>
      </c>
      <c r="BJ220" s="16" t="s">
        <v>77</v>
      </c>
      <c r="BK220" s="184">
        <f t="shared" si="39"/>
        <v>0</v>
      </c>
      <c r="BL220" s="16" t="s">
        <v>99</v>
      </c>
      <c r="BM220" s="16" t="s">
        <v>896</v>
      </c>
    </row>
    <row r="221" spans="2:65" s="1" customFormat="1" ht="16.5" customHeight="1" x14ac:dyDescent="0.15">
      <c r="B221" s="33"/>
      <c r="C221" s="174" t="s">
        <v>70</v>
      </c>
      <c r="D221" s="174" t="s">
        <v>288</v>
      </c>
      <c r="E221" s="175" t="s">
        <v>2510</v>
      </c>
      <c r="F221" s="176" t="s">
        <v>2511</v>
      </c>
      <c r="G221" s="177" t="s">
        <v>612</v>
      </c>
      <c r="H221" s="178">
        <v>1</v>
      </c>
      <c r="I221" s="179"/>
      <c r="J221" s="178">
        <f t="shared" si="30"/>
        <v>0</v>
      </c>
      <c r="K221" s="176" t="s">
        <v>1</v>
      </c>
      <c r="L221" s="37"/>
      <c r="M221" s="180" t="s">
        <v>1</v>
      </c>
      <c r="N221" s="181" t="s">
        <v>41</v>
      </c>
      <c r="O221" s="59"/>
      <c r="P221" s="182">
        <f t="shared" si="31"/>
        <v>0</v>
      </c>
      <c r="Q221" s="182">
        <v>0</v>
      </c>
      <c r="R221" s="182">
        <f t="shared" si="32"/>
        <v>0</v>
      </c>
      <c r="S221" s="182">
        <v>0</v>
      </c>
      <c r="T221" s="183">
        <f t="shared" si="33"/>
        <v>0</v>
      </c>
      <c r="AR221" s="16" t="s">
        <v>99</v>
      </c>
      <c r="AT221" s="16" t="s">
        <v>288</v>
      </c>
      <c r="AU221" s="16" t="s">
        <v>77</v>
      </c>
      <c r="AY221" s="16" t="s">
        <v>287</v>
      </c>
      <c r="BE221" s="184">
        <f t="shared" si="34"/>
        <v>0</v>
      </c>
      <c r="BF221" s="184">
        <f t="shared" si="35"/>
        <v>0</v>
      </c>
      <c r="BG221" s="184">
        <f t="shared" si="36"/>
        <v>0</v>
      </c>
      <c r="BH221" s="184">
        <f t="shared" si="37"/>
        <v>0</v>
      </c>
      <c r="BI221" s="184">
        <f t="shared" si="38"/>
        <v>0</v>
      </c>
      <c r="BJ221" s="16" t="s">
        <v>77</v>
      </c>
      <c r="BK221" s="184">
        <f t="shared" si="39"/>
        <v>0</v>
      </c>
      <c r="BL221" s="16" t="s">
        <v>99</v>
      </c>
      <c r="BM221" s="16" t="s">
        <v>902</v>
      </c>
    </row>
    <row r="222" spans="2:65" s="1" customFormat="1" ht="16.5" customHeight="1" x14ac:dyDescent="0.15">
      <c r="B222" s="33"/>
      <c r="C222" s="174" t="s">
        <v>70</v>
      </c>
      <c r="D222" s="174" t="s">
        <v>288</v>
      </c>
      <c r="E222" s="175" t="s">
        <v>2512</v>
      </c>
      <c r="F222" s="176" t="s">
        <v>2513</v>
      </c>
      <c r="G222" s="177" t="s">
        <v>2324</v>
      </c>
      <c r="H222" s="178">
        <v>1</v>
      </c>
      <c r="I222" s="179"/>
      <c r="J222" s="178">
        <f t="shared" ref="J222:J253" si="40">ROUND(I222*H222,2)</f>
        <v>0</v>
      </c>
      <c r="K222" s="176" t="s">
        <v>1</v>
      </c>
      <c r="L222" s="37"/>
      <c r="M222" s="180" t="s">
        <v>1</v>
      </c>
      <c r="N222" s="181" t="s">
        <v>41</v>
      </c>
      <c r="O222" s="59"/>
      <c r="P222" s="182">
        <f t="shared" ref="P222:P253" si="41">O222*H222</f>
        <v>0</v>
      </c>
      <c r="Q222" s="182">
        <v>0</v>
      </c>
      <c r="R222" s="182">
        <f t="shared" ref="R222:R253" si="42">Q222*H222</f>
        <v>0</v>
      </c>
      <c r="S222" s="182">
        <v>0</v>
      </c>
      <c r="T222" s="183">
        <f t="shared" ref="T222:T253" si="43">S222*H222</f>
        <v>0</v>
      </c>
      <c r="AR222" s="16" t="s">
        <v>99</v>
      </c>
      <c r="AT222" s="16" t="s">
        <v>288</v>
      </c>
      <c r="AU222" s="16" t="s">
        <v>77</v>
      </c>
      <c r="AY222" s="16" t="s">
        <v>287</v>
      </c>
      <c r="BE222" s="184">
        <f t="shared" ref="BE222:BE240" si="44">IF(N222="základní",J222,0)</f>
        <v>0</v>
      </c>
      <c r="BF222" s="184">
        <f t="shared" ref="BF222:BF240" si="45">IF(N222="snížená",J222,0)</f>
        <v>0</v>
      </c>
      <c r="BG222" s="184">
        <f t="shared" ref="BG222:BG240" si="46">IF(N222="zákl. přenesená",J222,0)</f>
        <v>0</v>
      </c>
      <c r="BH222" s="184">
        <f t="shared" ref="BH222:BH240" si="47">IF(N222="sníž. přenesená",J222,0)</f>
        <v>0</v>
      </c>
      <c r="BI222" s="184">
        <f t="shared" ref="BI222:BI240" si="48">IF(N222="nulová",J222,0)</f>
        <v>0</v>
      </c>
      <c r="BJ222" s="16" t="s">
        <v>77</v>
      </c>
      <c r="BK222" s="184">
        <f t="shared" ref="BK222:BK240" si="49">ROUND(I222*H222,2)</f>
        <v>0</v>
      </c>
      <c r="BL222" s="16" t="s">
        <v>99</v>
      </c>
      <c r="BM222" s="16" t="s">
        <v>907</v>
      </c>
    </row>
    <row r="223" spans="2:65" s="1" customFormat="1" ht="16.5" customHeight="1" x14ac:dyDescent="0.15">
      <c r="B223" s="33"/>
      <c r="C223" s="174" t="s">
        <v>70</v>
      </c>
      <c r="D223" s="174" t="s">
        <v>288</v>
      </c>
      <c r="E223" s="175" t="s">
        <v>2514</v>
      </c>
      <c r="F223" s="176" t="s">
        <v>2515</v>
      </c>
      <c r="G223" s="177" t="s">
        <v>2324</v>
      </c>
      <c r="H223" s="178">
        <v>10</v>
      </c>
      <c r="I223" s="179"/>
      <c r="J223" s="178">
        <f t="shared" si="40"/>
        <v>0</v>
      </c>
      <c r="K223" s="176" t="s">
        <v>1</v>
      </c>
      <c r="L223" s="37"/>
      <c r="M223" s="180" t="s">
        <v>1</v>
      </c>
      <c r="N223" s="181" t="s">
        <v>41</v>
      </c>
      <c r="O223" s="59"/>
      <c r="P223" s="182">
        <f t="shared" si="41"/>
        <v>0</v>
      </c>
      <c r="Q223" s="182">
        <v>0</v>
      </c>
      <c r="R223" s="182">
        <f t="shared" si="42"/>
        <v>0</v>
      </c>
      <c r="S223" s="182">
        <v>0</v>
      </c>
      <c r="T223" s="183">
        <f t="shared" si="43"/>
        <v>0</v>
      </c>
      <c r="AR223" s="16" t="s">
        <v>99</v>
      </c>
      <c r="AT223" s="16" t="s">
        <v>288</v>
      </c>
      <c r="AU223" s="16" t="s">
        <v>77</v>
      </c>
      <c r="AY223" s="16" t="s">
        <v>287</v>
      </c>
      <c r="BE223" s="184">
        <f t="shared" si="44"/>
        <v>0</v>
      </c>
      <c r="BF223" s="184">
        <f t="shared" si="45"/>
        <v>0</v>
      </c>
      <c r="BG223" s="184">
        <f t="shared" si="46"/>
        <v>0</v>
      </c>
      <c r="BH223" s="184">
        <f t="shared" si="47"/>
        <v>0</v>
      </c>
      <c r="BI223" s="184">
        <f t="shared" si="48"/>
        <v>0</v>
      </c>
      <c r="BJ223" s="16" t="s">
        <v>77</v>
      </c>
      <c r="BK223" s="184">
        <f t="shared" si="49"/>
        <v>0</v>
      </c>
      <c r="BL223" s="16" t="s">
        <v>99</v>
      </c>
      <c r="BM223" s="16" t="s">
        <v>912</v>
      </c>
    </row>
    <row r="224" spans="2:65" s="1" customFormat="1" ht="16.5" customHeight="1" x14ac:dyDescent="0.15">
      <c r="B224" s="33"/>
      <c r="C224" s="174" t="s">
        <v>70</v>
      </c>
      <c r="D224" s="174" t="s">
        <v>288</v>
      </c>
      <c r="E224" s="175" t="s">
        <v>2516</v>
      </c>
      <c r="F224" s="176" t="s">
        <v>2517</v>
      </c>
      <c r="G224" s="177" t="s">
        <v>2324</v>
      </c>
      <c r="H224" s="178">
        <v>1</v>
      </c>
      <c r="I224" s="179"/>
      <c r="J224" s="178">
        <f t="shared" si="40"/>
        <v>0</v>
      </c>
      <c r="K224" s="176" t="s">
        <v>1</v>
      </c>
      <c r="L224" s="37"/>
      <c r="M224" s="180" t="s">
        <v>1</v>
      </c>
      <c r="N224" s="181" t="s">
        <v>41</v>
      </c>
      <c r="O224" s="59"/>
      <c r="P224" s="182">
        <f t="shared" si="41"/>
        <v>0</v>
      </c>
      <c r="Q224" s="182">
        <v>0</v>
      </c>
      <c r="R224" s="182">
        <f t="shared" si="42"/>
        <v>0</v>
      </c>
      <c r="S224" s="182">
        <v>0</v>
      </c>
      <c r="T224" s="183">
        <f t="shared" si="43"/>
        <v>0</v>
      </c>
      <c r="AR224" s="16" t="s">
        <v>99</v>
      </c>
      <c r="AT224" s="16" t="s">
        <v>288</v>
      </c>
      <c r="AU224" s="16" t="s">
        <v>77</v>
      </c>
      <c r="AY224" s="16" t="s">
        <v>287</v>
      </c>
      <c r="BE224" s="184">
        <f t="shared" si="44"/>
        <v>0</v>
      </c>
      <c r="BF224" s="184">
        <f t="shared" si="45"/>
        <v>0</v>
      </c>
      <c r="BG224" s="184">
        <f t="shared" si="46"/>
        <v>0</v>
      </c>
      <c r="BH224" s="184">
        <f t="shared" si="47"/>
        <v>0</v>
      </c>
      <c r="BI224" s="184">
        <f t="shared" si="48"/>
        <v>0</v>
      </c>
      <c r="BJ224" s="16" t="s">
        <v>77</v>
      </c>
      <c r="BK224" s="184">
        <f t="shared" si="49"/>
        <v>0</v>
      </c>
      <c r="BL224" s="16" t="s">
        <v>99</v>
      </c>
      <c r="BM224" s="16" t="s">
        <v>916</v>
      </c>
    </row>
    <row r="225" spans="2:65" s="1" customFormat="1" ht="16.5" customHeight="1" x14ac:dyDescent="0.15">
      <c r="B225" s="33"/>
      <c r="C225" s="174" t="s">
        <v>70</v>
      </c>
      <c r="D225" s="174" t="s">
        <v>288</v>
      </c>
      <c r="E225" s="175" t="s">
        <v>2518</v>
      </c>
      <c r="F225" s="176" t="s">
        <v>2519</v>
      </c>
      <c r="G225" s="177" t="s">
        <v>2324</v>
      </c>
      <c r="H225" s="178">
        <v>10</v>
      </c>
      <c r="I225" s="179"/>
      <c r="J225" s="178">
        <f t="shared" si="40"/>
        <v>0</v>
      </c>
      <c r="K225" s="176" t="s">
        <v>1</v>
      </c>
      <c r="L225" s="37"/>
      <c r="M225" s="180" t="s">
        <v>1</v>
      </c>
      <c r="N225" s="181" t="s">
        <v>41</v>
      </c>
      <c r="O225" s="59"/>
      <c r="P225" s="182">
        <f t="shared" si="41"/>
        <v>0</v>
      </c>
      <c r="Q225" s="182">
        <v>0</v>
      </c>
      <c r="R225" s="182">
        <f t="shared" si="42"/>
        <v>0</v>
      </c>
      <c r="S225" s="182">
        <v>0</v>
      </c>
      <c r="T225" s="183">
        <f t="shared" si="43"/>
        <v>0</v>
      </c>
      <c r="AR225" s="16" t="s">
        <v>99</v>
      </c>
      <c r="AT225" s="16" t="s">
        <v>288</v>
      </c>
      <c r="AU225" s="16" t="s">
        <v>77</v>
      </c>
      <c r="AY225" s="16" t="s">
        <v>287</v>
      </c>
      <c r="BE225" s="184">
        <f t="shared" si="44"/>
        <v>0</v>
      </c>
      <c r="BF225" s="184">
        <f t="shared" si="45"/>
        <v>0</v>
      </c>
      <c r="BG225" s="184">
        <f t="shared" si="46"/>
        <v>0</v>
      </c>
      <c r="BH225" s="184">
        <f t="shared" si="47"/>
        <v>0</v>
      </c>
      <c r="BI225" s="184">
        <f t="shared" si="48"/>
        <v>0</v>
      </c>
      <c r="BJ225" s="16" t="s">
        <v>77</v>
      </c>
      <c r="BK225" s="184">
        <f t="shared" si="49"/>
        <v>0</v>
      </c>
      <c r="BL225" s="16" t="s">
        <v>99</v>
      </c>
      <c r="BM225" s="16" t="s">
        <v>923</v>
      </c>
    </row>
    <row r="226" spans="2:65" s="1" customFormat="1" ht="16.5" customHeight="1" x14ac:dyDescent="0.15">
      <c r="B226" s="33"/>
      <c r="C226" s="174" t="s">
        <v>70</v>
      </c>
      <c r="D226" s="174" t="s">
        <v>288</v>
      </c>
      <c r="E226" s="175" t="s">
        <v>2520</v>
      </c>
      <c r="F226" s="176" t="s">
        <v>2521</v>
      </c>
      <c r="G226" s="177" t="s">
        <v>2324</v>
      </c>
      <c r="H226" s="178">
        <v>2</v>
      </c>
      <c r="I226" s="179"/>
      <c r="J226" s="178">
        <f t="shared" si="40"/>
        <v>0</v>
      </c>
      <c r="K226" s="176" t="s">
        <v>1</v>
      </c>
      <c r="L226" s="37"/>
      <c r="M226" s="180" t="s">
        <v>1</v>
      </c>
      <c r="N226" s="181" t="s">
        <v>41</v>
      </c>
      <c r="O226" s="59"/>
      <c r="P226" s="182">
        <f t="shared" si="41"/>
        <v>0</v>
      </c>
      <c r="Q226" s="182">
        <v>0</v>
      </c>
      <c r="R226" s="182">
        <f t="shared" si="42"/>
        <v>0</v>
      </c>
      <c r="S226" s="182">
        <v>0</v>
      </c>
      <c r="T226" s="183">
        <f t="shared" si="43"/>
        <v>0</v>
      </c>
      <c r="AR226" s="16" t="s">
        <v>99</v>
      </c>
      <c r="AT226" s="16" t="s">
        <v>288</v>
      </c>
      <c r="AU226" s="16" t="s">
        <v>77</v>
      </c>
      <c r="AY226" s="16" t="s">
        <v>287</v>
      </c>
      <c r="BE226" s="184">
        <f t="shared" si="44"/>
        <v>0</v>
      </c>
      <c r="BF226" s="184">
        <f t="shared" si="45"/>
        <v>0</v>
      </c>
      <c r="BG226" s="184">
        <f t="shared" si="46"/>
        <v>0</v>
      </c>
      <c r="BH226" s="184">
        <f t="shared" si="47"/>
        <v>0</v>
      </c>
      <c r="BI226" s="184">
        <f t="shared" si="48"/>
        <v>0</v>
      </c>
      <c r="BJ226" s="16" t="s">
        <v>77</v>
      </c>
      <c r="BK226" s="184">
        <f t="shared" si="49"/>
        <v>0</v>
      </c>
      <c r="BL226" s="16" t="s">
        <v>99</v>
      </c>
      <c r="BM226" s="16" t="s">
        <v>930</v>
      </c>
    </row>
    <row r="227" spans="2:65" s="1" customFormat="1" ht="16.5" customHeight="1" x14ac:dyDescent="0.15">
      <c r="B227" s="33"/>
      <c r="C227" s="174" t="s">
        <v>70</v>
      </c>
      <c r="D227" s="174" t="s">
        <v>288</v>
      </c>
      <c r="E227" s="175" t="s">
        <v>2522</v>
      </c>
      <c r="F227" s="176" t="s">
        <v>2523</v>
      </c>
      <c r="G227" s="177" t="s">
        <v>2324</v>
      </c>
      <c r="H227" s="178">
        <v>1</v>
      </c>
      <c r="I227" s="179"/>
      <c r="J227" s="178">
        <f t="shared" si="40"/>
        <v>0</v>
      </c>
      <c r="K227" s="176" t="s">
        <v>1</v>
      </c>
      <c r="L227" s="37"/>
      <c r="M227" s="180" t="s">
        <v>1</v>
      </c>
      <c r="N227" s="181" t="s">
        <v>41</v>
      </c>
      <c r="O227" s="59"/>
      <c r="P227" s="182">
        <f t="shared" si="41"/>
        <v>0</v>
      </c>
      <c r="Q227" s="182">
        <v>0</v>
      </c>
      <c r="R227" s="182">
        <f t="shared" si="42"/>
        <v>0</v>
      </c>
      <c r="S227" s="182">
        <v>0</v>
      </c>
      <c r="T227" s="183">
        <f t="shared" si="43"/>
        <v>0</v>
      </c>
      <c r="AR227" s="16" t="s">
        <v>99</v>
      </c>
      <c r="AT227" s="16" t="s">
        <v>288</v>
      </c>
      <c r="AU227" s="16" t="s">
        <v>77</v>
      </c>
      <c r="AY227" s="16" t="s">
        <v>287</v>
      </c>
      <c r="BE227" s="184">
        <f t="shared" si="44"/>
        <v>0</v>
      </c>
      <c r="BF227" s="184">
        <f t="shared" si="45"/>
        <v>0</v>
      </c>
      <c r="BG227" s="184">
        <f t="shared" si="46"/>
        <v>0</v>
      </c>
      <c r="BH227" s="184">
        <f t="shared" si="47"/>
        <v>0</v>
      </c>
      <c r="BI227" s="184">
        <f t="shared" si="48"/>
        <v>0</v>
      </c>
      <c r="BJ227" s="16" t="s">
        <v>77</v>
      </c>
      <c r="BK227" s="184">
        <f t="shared" si="49"/>
        <v>0</v>
      </c>
      <c r="BL227" s="16" t="s">
        <v>99</v>
      </c>
      <c r="BM227" s="16" t="s">
        <v>934</v>
      </c>
    </row>
    <row r="228" spans="2:65" s="1" customFormat="1" ht="16.5" customHeight="1" x14ac:dyDescent="0.15">
      <c r="B228" s="33"/>
      <c r="C228" s="174" t="s">
        <v>70</v>
      </c>
      <c r="D228" s="174" t="s">
        <v>288</v>
      </c>
      <c r="E228" s="175" t="s">
        <v>2524</v>
      </c>
      <c r="F228" s="176" t="s">
        <v>2525</v>
      </c>
      <c r="G228" s="177" t="s">
        <v>2324</v>
      </c>
      <c r="H228" s="178">
        <v>3</v>
      </c>
      <c r="I228" s="179"/>
      <c r="J228" s="178">
        <f t="shared" si="40"/>
        <v>0</v>
      </c>
      <c r="K228" s="176" t="s">
        <v>1</v>
      </c>
      <c r="L228" s="37"/>
      <c r="M228" s="180" t="s">
        <v>1</v>
      </c>
      <c r="N228" s="181" t="s">
        <v>41</v>
      </c>
      <c r="O228" s="59"/>
      <c r="P228" s="182">
        <f t="shared" si="41"/>
        <v>0</v>
      </c>
      <c r="Q228" s="182">
        <v>0</v>
      </c>
      <c r="R228" s="182">
        <f t="shared" si="42"/>
        <v>0</v>
      </c>
      <c r="S228" s="182">
        <v>0</v>
      </c>
      <c r="T228" s="183">
        <f t="shared" si="43"/>
        <v>0</v>
      </c>
      <c r="AR228" s="16" t="s">
        <v>99</v>
      </c>
      <c r="AT228" s="16" t="s">
        <v>288</v>
      </c>
      <c r="AU228" s="16" t="s">
        <v>77</v>
      </c>
      <c r="AY228" s="16" t="s">
        <v>287</v>
      </c>
      <c r="BE228" s="184">
        <f t="shared" si="44"/>
        <v>0</v>
      </c>
      <c r="BF228" s="184">
        <f t="shared" si="45"/>
        <v>0</v>
      </c>
      <c r="BG228" s="184">
        <f t="shared" si="46"/>
        <v>0</v>
      </c>
      <c r="BH228" s="184">
        <f t="shared" si="47"/>
        <v>0</v>
      </c>
      <c r="BI228" s="184">
        <f t="shared" si="48"/>
        <v>0</v>
      </c>
      <c r="BJ228" s="16" t="s">
        <v>77</v>
      </c>
      <c r="BK228" s="184">
        <f t="shared" si="49"/>
        <v>0</v>
      </c>
      <c r="BL228" s="16" t="s">
        <v>99</v>
      </c>
      <c r="BM228" s="16" t="s">
        <v>937</v>
      </c>
    </row>
    <row r="229" spans="2:65" s="1" customFormat="1" ht="16.5" customHeight="1" x14ac:dyDescent="0.15">
      <c r="B229" s="33"/>
      <c r="C229" s="174" t="s">
        <v>70</v>
      </c>
      <c r="D229" s="174" t="s">
        <v>288</v>
      </c>
      <c r="E229" s="175" t="s">
        <v>2526</v>
      </c>
      <c r="F229" s="176" t="s">
        <v>2527</v>
      </c>
      <c r="G229" s="177" t="s">
        <v>612</v>
      </c>
      <c r="H229" s="178">
        <v>2</v>
      </c>
      <c r="I229" s="179"/>
      <c r="J229" s="178">
        <f t="shared" si="40"/>
        <v>0</v>
      </c>
      <c r="K229" s="176" t="s">
        <v>1</v>
      </c>
      <c r="L229" s="37"/>
      <c r="M229" s="180" t="s">
        <v>1</v>
      </c>
      <c r="N229" s="181" t="s">
        <v>41</v>
      </c>
      <c r="O229" s="59"/>
      <c r="P229" s="182">
        <f t="shared" si="41"/>
        <v>0</v>
      </c>
      <c r="Q229" s="182">
        <v>0</v>
      </c>
      <c r="R229" s="182">
        <f t="shared" si="42"/>
        <v>0</v>
      </c>
      <c r="S229" s="182">
        <v>0</v>
      </c>
      <c r="T229" s="183">
        <f t="shared" si="43"/>
        <v>0</v>
      </c>
      <c r="AR229" s="16" t="s">
        <v>99</v>
      </c>
      <c r="AT229" s="16" t="s">
        <v>288</v>
      </c>
      <c r="AU229" s="16" t="s">
        <v>77</v>
      </c>
      <c r="AY229" s="16" t="s">
        <v>287</v>
      </c>
      <c r="BE229" s="184">
        <f t="shared" si="44"/>
        <v>0</v>
      </c>
      <c r="BF229" s="184">
        <f t="shared" si="45"/>
        <v>0</v>
      </c>
      <c r="BG229" s="184">
        <f t="shared" si="46"/>
        <v>0</v>
      </c>
      <c r="BH229" s="184">
        <f t="shared" si="47"/>
        <v>0</v>
      </c>
      <c r="BI229" s="184">
        <f t="shared" si="48"/>
        <v>0</v>
      </c>
      <c r="BJ229" s="16" t="s">
        <v>77</v>
      </c>
      <c r="BK229" s="184">
        <f t="shared" si="49"/>
        <v>0</v>
      </c>
      <c r="BL229" s="16" t="s">
        <v>99</v>
      </c>
      <c r="BM229" s="16" t="s">
        <v>941</v>
      </c>
    </row>
    <row r="230" spans="2:65" s="1" customFormat="1" ht="16.5" customHeight="1" x14ac:dyDescent="0.15">
      <c r="B230" s="33"/>
      <c r="C230" s="174" t="s">
        <v>70</v>
      </c>
      <c r="D230" s="174" t="s">
        <v>288</v>
      </c>
      <c r="E230" s="175" t="s">
        <v>2528</v>
      </c>
      <c r="F230" s="176" t="s">
        <v>2529</v>
      </c>
      <c r="G230" s="177" t="s">
        <v>2324</v>
      </c>
      <c r="H230" s="178">
        <v>1</v>
      </c>
      <c r="I230" s="179"/>
      <c r="J230" s="178">
        <f t="shared" si="40"/>
        <v>0</v>
      </c>
      <c r="K230" s="176" t="s">
        <v>1</v>
      </c>
      <c r="L230" s="37"/>
      <c r="M230" s="180" t="s">
        <v>1</v>
      </c>
      <c r="N230" s="181" t="s">
        <v>41</v>
      </c>
      <c r="O230" s="59"/>
      <c r="P230" s="182">
        <f t="shared" si="41"/>
        <v>0</v>
      </c>
      <c r="Q230" s="182">
        <v>0</v>
      </c>
      <c r="R230" s="182">
        <f t="shared" si="42"/>
        <v>0</v>
      </c>
      <c r="S230" s="182">
        <v>0</v>
      </c>
      <c r="T230" s="183">
        <f t="shared" si="43"/>
        <v>0</v>
      </c>
      <c r="AR230" s="16" t="s">
        <v>99</v>
      </c>
      <c r="AT230" s="16" t="s">
        <v>288</v>
      </c>
      <c r="AU230" s="16" t="s">
        <v>77</v>
      </c>
      <c r="AY230" s="16" t="s">
        <v>287</v>
      </c>
      <c r="BE230" s="184">
        <f t="shared" si="44"/>
        <v>0</v>
      </c>
      <c r="BF230" s="184">
        <f t="shared" si="45"/>
        <v>0</v>
      </c>
      <c r="BG230" s="184">
        <f t="shared" si="46"/>
        <v>0</v>
      </c>
      <c r="BH230" s="184">
        <f t="shared" si="47"/>
        <v>0</v>
      </c>
      <c r="BI230" s="184">
        <f t="shared" si="48"/>
        <v>0</v>
      </c>
      <c r="BJ230" s="16" t="s">
        <v>77</v>
      </c>
      <c r="BK230" s="184">
        <f t="shared" si="49"/>
        <v>0</v>
      </c>
      <c r="BL230" s="16" t="s">
        <v>99</v>
      </c>
      <c r="BM230" s="16" t="s">
        <v>944</v>
      </c>
    </row>
    <row r="231" spans="2:65" s="1" customFormat="1" ht="16.5" customHeight="1" x14ac:dyDescent="0.15">
      <c r="B231" s="33"/>
      <c r="C231" s="174" t="s">
        <v>70</v>
      </c>
      <c r="D231" s="174" t="s">
        <v>288</v>
      </c>
      <c r="E231" s="175" t="s">
        <v>2530</v>
      </c>
      <c r="F231" s="176" t="s">
        <v>2531</v>
      </c>
      <c r="G231" s="177" t="s">
        <v>2324</v>
      </c>
      <c r="H231" s="178">
        <v>1</v>
      </c>
      <c r="I231" s="179"/>
      <c r="J231" s="178">
        <f t="shared" si="40"/>
        <v>0</v>
      </c>
      <c r="K231" s="176" t="s">
        <v>1</v>
      </c>
      <c r="L231" s="37"/>
      <c r="M231" s="180" t="s">
        <v>1</v>
      </c>
      <c r="N231" s="181" t="s">
        <v>41</v>
      </c>
      <c r="O231" s="59"/>
      <c r="P231" s="182">
        <f t="shared" si="41"/>
        <v>0</v>
      </c>
      <c r="Q231" s="182">
        <v>0</v>
      </c>
      <c r="R231" s="182">
        <f t="shared" si="42"/>
        <v>0</v>
      </c>
      <c r="S231" s="182">
        <v>0</v>
      </c>
      <c r="T231" s="183">
        <f t="shared" si="43"/>
        <v>0</v>
      </c>
      <c r="AR231" s="16" t="s">
        <v>99</v>
      </c>
      <c r="AT231" s="16" t="s">
        <v>288</v>
      </c>
      <c r="AU231" s="16" t="s">
        <v>77</v>
      </c>
      <c r="AY231" s="16" t="s">
        <v>287</v>
      </c>
      <c r="BE231" s="184">
        <f t="shared" si="44"/>
        <v>0</v>
      </c>
      <c r="BF231" s="184">
        <f t="shared" si="45"/>
        <v>0</v>
      </c>
      <c r="BG231" s="184">
        <f t="shared" si="46"/>
        <v>0</v>
      </c>
      <c r="BH231" s="184">
        <f t="shared" si="47"/>
        <v>0</v>
      </c>
      <c r="BI231" s="184">
        <f t="shared" si="48"/>
        <v>0</v>
      </c>
      <c r="BJ231" s="16" t="s">
        <v>77</v>
      </c>
      <c r="BK231" s="184">
        <f t="shared" si="49"/>
        <v>0</v>
      </c>
      <c r="BL231" s="16" t="s">
        <v>99</v>
      </c>
      <c r="BM231" s="16" t="s">
        <v>948</v>
      </c>
    </row>
    <row r="232" spans="2:65" s="1" customFormat="1" ht="16.5" customHeight="1" x14ac:dyDescent="0.15">
      <c r="B232" s="33"/>
      <c r="C232" s="174" t="s">
        <v>70</v>
      </c>
      <c r="D232" s="174" t="s">
        <v>288</v>
      </c>
      <c r="E232" s="175" t="s">
        <v>2532</v>
      </c>
      <c r="F232" s="176" t="s">
        <v>2533</v>
      </c>
      <c r="G232" s="177" t="s">
        <v>2324</v>
      </c>
      <c r="H232" s="178">
        <v>2</v>
      </c>
      <c r="I232" s="179"/>
      <c r="J232" s="178">
        <f t="shared" si="40"/>
        <v>0</v>
      </c>
      <c r="K232" s="176" t="s">
        <v>1</v>
      </c>
      <c r="L232" s="37"/>
      <c r="M232" s="180" t="s">
        <v>1</v>
      </c>
      <c r="N232" s="181" t="s">
        <v>41</v>
      </c>
      <c r="O232" s="59"/>
      <c r="P232" s="182">
        <f t="shared" si="41"/>
        <v>0</v>
      </c>
      <c r="Q232" s="182">
        <v>0</v>
      </c>
      <c r="R232" s="182">
        <f t="shared" si="42"/>
        <v>0</v>
      </c>
      <c r="S232" s="182">
        <v>0</v>
      </c>
      <c r="T232" s="183">
        <f t="shared" si="43"/>
        <v>0</v>
      </c>
      <c r="AR232" s="16" t="s">
        <v>99</v>
      </c>
      <c r="AT232" s="16" t="s">
        <v>288</v>
      </c>
      <c r="AU232" s="16" t="s">
        <v>77</v>
      </c>
      <c r="AY232" s="16" t="s">
        <v>287</v>
      </c>
      <c r="BE232" s="184">
        <f t="shared" si="44"/>
        <v>0</v>
      </c>
      <c r="BF232" s="184">
        <f t="shared" si="45"/>
        <v>0</v>
      </c>
      <c r="BG232" s="184">
        <f t="shared" si="46"/>
        <v>0</v>
      </c>
      <c r="BH232" s="184">
        <f t="shared" si="47"/>
        <v>0</v>
      </c>
      <c r="BI232" s="184">
        <f t="shared" si="48"/>
        <v>0</v>
      </c>
      <c r="BJ232" s="16" t="s">
        <v>77</v>
      </c>
      <c r="BK232" s="184">
        <f t="shared" si="49"/>
        <v>0</v>
      </c>
      <c r="BL232" s="16" t="s">
        <v>99</v>
      </c>
      <c r="BM232" s="16" t="s">
        <v>953</v>
      </c>
    </row>
    <row r="233" spans="2:65" s="1" customFormat="1" ht="16.5" customHeight="1" x14ac:dyDescent="0.15">
      <c r="B233" s="33"/>
      <c r="C233" s="174" t="s">
        <v>70</v>
      </c>
      <c r="D233" s="174" t="s">
        <v>288</v>
      </c>
      <c r="E233" s="175" t="s">
        <v>2534</v>
      </c>
      <c r="F233" s="176" t="s">
        <v>2535</v>
      </c>
      <c r="G233" s="177" t="s">
        <v>2324</v>
      </c>
      <c r="H233" s="178">
        <v>1</v>
      </c>
      <c r="I233" s="179"/>
      <c r="J233" s="178">
        <f t="shared" si="40"/>
        <v>0</v>
      </c>
      <c r="K233" s="176" t="s">
        <v>1</v>
      </c>
      <c r="L233" s="37"/>
      <c r="M233" s="180" t="s">
        <v>1</v>
      </c>
      <c r="N233" s="181" t="s">
        <v>41</v>
      </c>
      <c r="O233" s="59"/>
      <c r="P233" s="182">
        <f t="shared" si="41"/>
        <v>0</v>
      </c>
      <c r="Q233" s="182">
        <v>0</v>
      </c>
      <c r="R233" s="182">
        <f t="shared" si="42"/>
        <v>0</v>
      </c>
      <c r="S233" s="182">
        <v>0</v>
      </c>
      <c r="T233" s="183">
        <f t="shared" si="43"/>
        <v>0</v>
      </c>
      <c r="AR233" s="16" t="s">
        <v>99</v>
      </c>
      <c r="AT233" s="16" t="s">
        <v>288</v>
      </c>
      <c r="AU233" s="16" t="s">
        <v>77</v>
      </c>
      <c r="AY233" s="16" t="s">
        <v>287</v>
      </c>
      <c r="BE233" s="184">
        <f t="shared" si="44"/>
        <v>0</v>
      </c>
      <c r="BF233" s="184">
        <f t="shared" si="45"/>
        <v>0</v>
      </c>
      <c r="BG233" s="184">
        <f t="shared" si="46"/>
        <v>0</v>
      </c>
      <c r="BH233" s="184">
        <f t="shared" si="47"/>
        <v>0</v>
      </c>
      <c r="BI233" s="184">
        <f t="shared" si="48"/>
        <v>0</v>
      </c>
      <c r="BJ233" s="16" t="s">
        <v>77</v>
      </c>
      <c r="BK233" s="184">
        <f t="shared" si="49"/>
        <v>0</v>
      </c>
      <c r="BL233" s="16" t="s">
        <v>99</v>
      </c>
      <c r="BM233" s="16" t="s">
        <v>961</v>
      </c>
    </row>
    <row r="234" spans="2:65" s="1" customFormat="1" ht="16.5" customHeight="1" x14ac:dyDescent="0.15">
      <c r="B234" s="33"/>
      <c r="C234" s="174" t="s">
        <v>70</v>
      </c>
      <c r="D234" s="174" t="s">
        <v>288</v>
      </c>
      <c r="E234" s="175" t="s">
        <v>2536</v>
      </c>
      <c r="F234" s="176" t="s">
        <v>2537</v>
      </c>
      <c r="G234" s="177" t="s">
        <v>2324</v>
      </c>
      <c r="H234" s="178">
        <v>1</v>
      </c>
      <c r="I234" s="179"/>
      <c r="J234" s="178">
        <f t="shared" si="40"/>
        <v>0</v>
      </c>
      <c r="K234" s="176" t="s">
        <v>1</v>
      </c>
      <c r="L234" s="37"/>
      <c r="M234" s="180" t="s">
        <v>1</v>
      </c>
      <c r="N234" s="181" t="s">
        <v>41</v>
      </c>
      <c r="O234" s="59"/>
      <c r="P234" s="182">
        <f t="shared" si="41"/>
        <v>0</v>
      </c>
      <c r="Q234" s="182">
        <v>0</v>
      </c>
      <c r="R234" s="182">
        <f t="shared" si="42"/>
        <v>0</v>
      </c>
      <c r="S234" s="182">
        <v>0</v>
      </c>
      <c r="T234" s="183">
        <f t="shared" si="43"/>
        <v>0</v>
      </c>
      <c r="AR234" s="16" t="s">
        <v>99</v>
      </c>
      <c r="AT234" s="16" t="s">
        <v>288</v>
      </c>
      <c r="AU234" s="16" t="s">
        <v>77</v>
      </c>
      <c r="AY234" s="16" t="s">
        <v>287</v>
      </c>
      <c r="BE234" s="184">
        <f t="shared" si="44"/>
        <v>0</v>
      </c>
      <c r="BF234" s="184">
        <f t="shared" si="45"/>
        <v>0</v>
      </c>
      <c r="BG234" s="184">
        <f t="shared" si="46"/>
        <v>0</v>
      </c>
      <c r="BH234" s="184">
        <f t="shared" si="47"/>
        <v>0</v>
      </c>
      <c r="BI234" s="184">
        <f t="shared" si="48"/>
        <v>0</v>
      </c>
      <c r="BJ234" s="16" t="s">
        <v>77</v>
      </c>
      <c r="BK234" s="184">
        <f t="shared" si="49"/>
        <v>0</v>
      </c>
      <c r="BL234" s="16" t="s">
        <v>99</v>
      </c>
      <c r="BM234" s="16" t="s">
        <v>964</v>
      </c>
    </row>
    <row r="235" spans="2:65" s="1" customFormat="1" ht="16.5" customHeight="1" x14ac:dyDescent="0.15">
      <c r="B235" s="33"/>
      <c r="C235" s="174" t="s">
        <v>70</v>
      </c>
      <c r="D235" s="174" t="s">
        <v>288</v>
      </c>
      <c r="E235" s="175" t="s">
        <v>2538</v>
      </c>
      <c r="F235" s="176" t="s">
        <v>2539</v>
      </c>
      <c r="G235" s="177" t="s">
        <v>2324</v>
      </c>
      <c r="H235" s="178">
        <v>1</v>
      </c>
      <c r="I235" s="179"/>
      <c r="J235" s="178">
        <f t="shared" si="40"/>
        <v>0</v>
      </c>
      <c r="K235" s="176" t="s">
        <v>1</v>
      </c>
      <c r="L235" s="37"/>
      <c r="M235" s="180" t="s">
        <v>1</v>
      </c>
      <c r="N235" s="181" t="s">
        <v>41</v>
      </c>
      <c r="O235" s="59"/>
      <c r="P235" s="182">
        <f t="shared" si="41"/>
        <v>0</v>
      </c>
      <c r="Q235" s="182">
        <v>0</v>
      </c>
      <c r="R235" s="182">
        <f t="shared" si="42"/>
        <v>0</v>
      </c>
      <c r="S235" s="182">
        <v>0</v>
      </c>
      <c r="T235" s="183">
        <f t="shared" si="43"/>
        <v>0</v>
      </c>
      <c r="AR235" s="16" t="s">
        <v>99</v>
      </c>
      <c r="AT235" s="16" t="s">
        <v>288</v>
      </c>
      <c r="AU235" s="16" t="s">
        <v>77</v>
      </c>
      <c r="AY235" s="16" t="s">
        <v>287</v>
      </c>
      <c r="BE235" s="184">
        <f t="shared" si="44"/>
        <v>0</v>
      </c>
      <c r="BF235" s="184">
        <f t="shared" si="45"/>
        <v>0</v>
      </c>
      <c r="BG235" s="184">
        <f t="shared" si="46"/>
        <v>0</v>
      </c>
      <c r="BH235" s="184">
        <f t="shared" si="47"/>
        <v>0</v>
      </c>
      <c r="BI235" s="184">
        <f t="shared" si="48"/>
        <v>0</v>
      </c>
      <c r="BJ235" s="16" t="s">
        <v>77</v>
      </c>
      <c r="BK235" s="184">
        <f t="shared" si="49"/>
        <v>0</v>
      </c>
      <c r="BL235" s="16" t="s">
        <v>99</v>
      </c>
      <c r="BM235" s="16" t="s">
        <v>970</v>
      </c>
    </row>
    <row r="236" spans="2:65" s="1" customFormat="1" ht="16.5" customHeight="1" x14ac:dyDescent="0.15">
      <c r="B236" s="33"/>
      <c r="C236" s="174" t="s">
        <v>70</v>
      </c>
      <c r="D236" s="174" t="s">
        <v>288</v>
      </c>
      <c r="E236" s="175" t="s">
        <v>2540</v>
      </c>
      <c r="F236" s="176" t="s">
        <v>2541</v>
      </c>
      <c r="G236" s="177" t="s">
        <v>2324</v>
      </c>
      <c r="H236" s="178">
        <v>1</v>
      </c>
      <c r="I236" s="179"/>
      <c r="J236" s="178">
        <f t="shared" si="40"/>
        <v>0</v>
      </c>
      <c r="K236" s="176" t="s">
        <v>1</v>
      </c>
      <c r="L236" s="37"/>
      <c r="M236" s="180" t="s">
        <v>1</v>
      </c>
      <c r="N236" s="181" t="s">
        <v>41</v>
      </c>
      <c r="O236" s="59"/>
      <c r="P236" s="182">
        <f t="shared" si="41"/>
        <v>0</v>
      </c>
      <c r="Q236" s="182">
        <v>0</v>
      </c>
      <c r="R236" s="182">
        <f t="shared" si="42"/>
        <v>0</v>
      </c>
      <c r="S236" s="182">
        <v>0</v>
      </c>
      <c r="T236" s="183">
        <f t="shared" si="43"/>
        <v>0</v>
      </c>
      <c r="AR236" s="16" t="s">
        <v>99</v>
      </c>
      <c r="AT236" s="16" t="s">
        <v>288</v>
      </c>
      <c r="AU236" s="16" t="s">
        <v>77</v>
      </c>
      <c r="AY236" s="16" t="s">
        <v>287</v>
      </c>
      <c r="BE236" s="184">
        <f t="shared" si="44"/>
        <v>0</v>
      </c>
      <c r="BF236" s="184">
        <f t="shared" si="45"/>
        <v>0</v>
      </c>
      <c r="BG236" s="184">
        <f t="shared" si="46"/>
        <v>0</v>
      </c>
      <c r="BH236" s="184">
        <f t="shared" si="47"/>
        <v>0</v>
      </c>
      <c r="BI236" s="184">
        <f t="shared" si="48"/>
        <v>0</v>
      </c>
      <c r="BJ236" s="16" t="s">
        <v>77</v>
      </c>
      <c r="BK236" s="184">
        <f t="shared" si="49"/>
        <v>0</v>
      </c>
      <c r="BL236" s="16" t="s">
        <v>99</v>
      </c>
      <c r="BM236" s="16" t="s">
        <v>975</v>
      </c>
    </row>
    <row r="237" spans="2:65" s="1" customFormat="1" ht="16.5" customHeight="1" x14ac:dyDescent="0.15">
      <c r="B237" s="33"/>
      <c r="C237" s="174" t="s">
        <v>70</v>
      </c>
      <c r="D237" s="174" t="s">
        <v>288</v>
      </c>
      <c r="E237" s="175" t="s">
        <v>2542</v>
      </c>
      <c r="F237" s="176" t="s">
        <v>2543</v>
      </c>
      <c r="G237" s="177" t="s">
        <v>2324</v>
      </c>
      <c r="H237" s="178">
        <v>2</v>
      </c>
      <c r="I237" s="179"/>
      <c r="J237" s="178">
        <f t="shared" si="40"/>
        <v>0</v>
      </c>
      <c r="K237" s="176" t="s">
        <v>1</v>
      </c>
      <c r="L237" s="37"/>
      <c r="M237" s="180" t="s">
        <v>1</v>
      </c>
      <c r="N237" s="181" t="s">
        <v>41</v>
      </c>
      <c r="O237" s="59"/>
      <c r="P237" s="182">
        <f t="shared" si="41"/>
        <v>0</v>
      </c>
      <c r="Q237" s="182">
        <v>0</v>
      </c>
      <c r="R237" s="182">
        <f t="shared" si="42"/>
        <v>0</v>
      </c>
      <c r="S237" s="182">
        <v>0</v>
      </c>
      <c r="T237" s="183">
        <f t="shared" si="43"/>
        <v>0</v>
      </c>
      <c r="AR237" s="16" t="s">
        <v>99</v>
      </c>
      <c r="AT237" s="16" t="s">
        <v>288</v>
      </c>
      <c r="AU237" s="16" t="s">
        <v>77</v>
      </c>
      <c r="AY237" s="16" t="s">
        <v>287</v>
      </c>
      <c r="BE237" s="184">
        <f t="shared" si="44"/>
        <v>0</v>
      </c>
      <c r="BF237" s="184">
        <f t="shared" si="45"/>
        <v>0</v>
      </c>
      <c r="BG237" s="184">
        <f t="shared" si="46"/>
        <v>0</v>
      </c>
      <c r="BH237" s="184">
        <f t="shared" si="47"/>
        <v>0</v>
      </c>
      <c r="BI237" s="184">
        <f t="shared" si="48"/>
        <v>0</v>
      </c>
      <c r="BJ237" s="16" t="s">
        <v>77</v>
      </c>
      <c r="BK237" s="184">
        <f t="shared" si="49"/>
        <v>0</v>
      </c>
      <c r="BL237" s="16" t="s">
        <v>99</v>
      </c>
      <c r="BM237" s="16" t="s">
        <v>988</v>
      </c>
    </row>
    <row r="238" spans="2:65" s="1" customFormat="1" ht="16.5" customHeight="1" x14ac:dyDescent="0.15">
      <c r="B238" s="33"/>
      <c r="C238" s="174" t="s">
        <v>70</v>
      </c>
      <c r="D238" s="174" t="s">
        <v>288</v>
      </c>
      <c r="E238" s="175" t="s">
        <v>2544</v>
      </c>
      <c r="F238" s="176" t="s">
        <v>2545</v>
      </c>
      <c r="G238" s="177" t="s">
        <v>2324</v>
      </c>
      <c r="H238" s="178">
        <v>8</v>
      </c>
      <c r="I238" s="179"/>
      <c r="J238" s="178">
        <f t="shared" si="40"/>
        <v>0</v>
      </c>
      <c r="K238" s="176" t="s">
        <v>1</v>
      </c>
      <c r="L238" s="37"/>
      <c r="M238" s="180" t="s">
        <v>1</v>
      </c>
      <c r="N238" s="181" t="s">
        <v>41</v>
      </c>
      <c r="O238" s="59"/>
      <c r="P238" s="182">
        <f t="shared" si="41"/>
        <v>0</v>
      </c>
      <c r="Q238" s="182">
        <v>0</v>
      </c>
      <c r="R238" s="182">
        <f t="shared" si="42"/>
        <v>0</v>
      </c>
      <c r="S238" s="182">
        <v>0</v>
      </c>
      <c r="T238" s="183">
        <f t="shared" si="43"/>
        <v>0</v>
      </c>
      <c r="AR238" s="16" t="s">
        <v>99</v>
      </c>
      <c r="AT238" s="16" t="s">
        <v>288</v>
      </c>
      <c r="AU238" s="16" t="s">
        <v>77</v>
      </c>
      <c r="AY238" s="16" t="s">
        <v>287</v>
      </c>
      <c r="BE238" s="184">
        <f t="shared" si="44"/>
        <v>0</v>
      </c>
      <c r="BF238" s="184">
        <f t="shared" si="45"/>
        <v>0</v>
      </c>
      <c r="BG238" s="184">
        <f t="shared" si="46"/>
        <v>0</v>
      </c>
      <c r="BH238" s="184">
        <f t="shared" si="47"/>
        <v>0</v>
      </c>
      <c r="BI238" s="184">
        <f t="shared" si="48"/>
        <v>0</v>
      </c>
      <c r="BJ238" s="16" t="s">
        <v>77</v>
      </c>
      <c r="BK238" s="184">
        <f t="shared" si="49"/>
        <v>0</v>
      </c>
      <c r="BL238" s="16" t="s">
        <v>99</v>
      </c>
      <c r="BM238" s="16" t="s">
        <v>994</v>
      </c>
    </row>
    <row r="239" spans="2:65" s="1" customFormat="1" ht="16.5" customHeight="1" x14ac:dyDescent="0.15">
      <c r="B239" s="33"/>
      <c r="C239" s="174" t="s">
        <v>70</v>
      </c>
      <c r="D239" s="174" t="s">
        <v>288</v>
      </c>
      <c r="E239" s="175" t="s">
        <v>2546</v>
      </c>
      <c r="F239" s="176" t="s">
        <v>2547</v>
      </c>
      <c r="G239" s="177" t="s">
        <v>2324</v>
      </c>
      <c r="H239" s="178">
        <v>7</v>
      </c>
      <c r="I239" s="179"/>
      <c r="J239" s="178">
        <f t="shared" si="40"/>
        <v>0</v>
      </c>
      <c r="K239" s="176" t="s">
        <v>1</v>
      </c>
      <c r="L239" s="37"/>
      <c r="M239" s="180" t="s">
        <v>1</v>
      </c>
      <c r="N239" s="181" t="s">
        <v>41</v>
      </c>
      <c r="O239" s="59"/>
      <c r="P239" s="182">
        <f t="shared" si="41"/>
        <v>0</v>
      </c>
      <c r="Q239" s="182">
        <v>0</v>
      </c>
      <c r="R239" s="182">
        <f t="shared" si="42"/>
        <v>0</v>
      </c>
      <c r="S239" s="182">
        <v>0</v>
      </c>
      <c r="T239" s="183">
        <f t="shared" si="43"/>
        <v>0</v>
      </c>
      <c r="AR239" s="16" t="s">
        <v>99</v>
      </c>
      <c r="AT239" s="16" t="s">
        <v>288</v>
      </c>
      <c r="AU239" s="16" t="s">
        <v>77</v>
      </c>
      <c r="AY239" s="16" t="s">
        <v>287</v>
      </c>
      <c r="BE239" s="184">
        <f t="shared" si="44"/>
        <v>0</v>
      </c>
      <c r="BF239" s="184">
        <f t="shared" si="45"/>
        <v>0</v>
      </c>
      <c r="BG239" s="184">
        <f t="shared" si="46"/>
        <v>0</v>
      </c>
      <c r="BH239" s="184">
        <f t="shared" si="47"/>
        <v>0</v>
      </c>
      <c r="BI239" s="184">
        <f t="shared" si="48"/>
        <v>0</v>
      </c>
      <c r="BJ239" s="16" t="s">
        <v>77</v>
      </c>
      <c r="BK239" s="184">
        <f t="shared" si="49"/>
        <v>0</v>
      </c>
      <c r="BL239" s="16" t="s">
        <v>99</v>
      </c>
      <c r="BM239" s="16" t="s">
        <v>999</v>
      </c>
    </row>
    <row r="240" spans="2:65" s="1" customFormat="1" ht="16.5" customHeight="1" x14ac:dyDescent="0.15">
      <c r="B240" s="33"/>
      <c r="C240" s="174" t="s">
        <v>70</v>
      </c>
      <c r="D240" s="174" t="s">
        <v>288</v>
      </c>
      <c r="E240" s="175" t="s">
        <v>2548</v>
      </c>
      <c r="F240" s="176" t="s">
        <v>2549</v>
      </c>
      <c r="G240" s="177" t="s">
        <v>2324</v>
      </c>
      <c r="H240" s="178">
        <v>1</v>
      </c>
      <c r="I240" s="179"/>
      <c r="J240" s="178">
        <f t="shared" si="40"/>
        <v>0</v>
      </c>
      <c r="K240" s="176" t="s">
        <v>1</v>
      </c>
      <c r="L240" s="37"/>
      <c r="M240" s="180" t="s">
        <v>1</v>
      </c>
      <c r="N240" s="181" t="s">
        <v>41</v>
      </c>
      <c r="O240" s="59"/>
      <c r="P240" s="182">
        <f t="shared" si="41"/>
        <v>0</v>
      </c>
      <c r="Q240" s="182">
        <v>0</v>
      </c>
      <c r="R240" s="182">
        <f t="shared" si="42"/>
        <v>0</v>
      </c>
      <c r="S240" s="182">
        <v>0</v>
      </c>
      <c r="T240" s="183">
        <f t="shared" si="43"/>
        <v>0</v>
      </c>
      <c r="AR240" s="16" t="s">
        <v>99</v>
      </c>
      <c r="AT240" s="16" t="s">
        <v>288</v>
      </c>
      <c r="AU240" s="16" t="s">
        <v>77</v>
      </c>
      <c r="AY240" s="16" t="s">
        <v>287</v>
      </c>
      <c r="BE240" s="184">
        <f t="shared" si="44"/>
        <v>0</v>
      </c>
      <c r="BF240" s="184">
        <f t="shared" si="45"/>
        <v>0</v>
      </c>
      <c r="BG240" s="184">
        <f t="shared" si="46"/>
        <v>0</v>
      </c>
      <c r="BH240" s="184">
        <f t="shared" si="47"/>
        <v>0</v>
      </c>
      <c r="BI240" s="184">
        <f t="shared" si="48"/>
        <v>0</v>
      </c>
      <c r="BJ240" s="16" t="s">
        <v>77</v>
      </c>
      <c r="BK240" s="184">
        <f t="shared" si="49"/>
        <v>0</v>
      </c>
      <c r="BL240" s="16" t="s">
        <v>99</v>
      </c>
      <c r="BM240" s="16" t="s">
        <v>1004</v>
      </c>
    </row>
    <row r="241" spans="2:65" s="10" customFormat="1" ht="26" customHeight="1" x14ac:dyDescent="0.2">
      <c r="B241" s="160"/>
      <c r="C241" s="161"/>
      <c r="D241" s="162" t="s">
        <v>69</v>
      </c>
      <c r="E241" s="163" t="s">
        <v>2550</v>
      </c>
      <c r="F241" s="163" t="s">
        <v>2551</v>
      </c>
      <c r="G241" s="161"/>
      <c r="H241" s="161"/>
      <c r="I241" s="164"/>
      <c r="J241" s="165">
        <f>BK241</f>
        <v>0</v>
      </c>
      <c r="K241" s="161"/>
      <c r="L241" s="166"/>
      <c r="M241" s="167"/>
      <c r="N241" s="168"/>
      <c r="O241" s="168"/>
      <c r="P241" s="169">
        <f>SUM(P242:P262)</f>
        <v>0</v>
      </c>
      <c r="Q241" s="168"/>
      <c r="R241" s="169">
        <f>SUM(R242:R262)</f>
        <v>0</v>
      </c>
      <c r="S241" s="168"/>
      <c r="T241" s="170">
        <f>SUM(T242:T262)</f>
        <v>0</v>
      </c>
      <c r="AR241" s="171" t="s">
        <v>77</v>
      </c>
      <c r="AT241" s="172" t="s">
        <v>69</v>
      </c>
      <c r="AU241" s="172" t="s">
        <v>70</v>
      </c>
      <c r="AY241" s="171" t="s">
        <v>287</v>
      </c>
      <c r="BK241" s="173">
        <f>SUM(BK242:BK262)</f>
        <v>0</v>
      </c>
    </row>
    <row r="242" spans="2:65" s="1" customFormat="1" ht="16.5" customHeight="1" x14ac:dyDescent="0.15">
      <c r="B242" s="33"/>
      <c r="C242" s="174" t="s">
        <v>70</v>
      </c>
      <c r="D242" s="174" t="s">
        <v>288</v>
      </c>
      <c r="E242" s="175" t="s">
        <v>2552</v>
      </c>
      <c r="F242" s="176" t="s">
        <v>2553</v>
      </c>
      <c r="G242" s="177" t="s">
        <v>2305</v>
      </c>
      <c r="H242" s="178">
        <v>209</v>
      </c>
      <c r="I242" s="179"/>
      <c r="J242" s="178">
        <f t="shared" ref="J242:J262" si="50">ROUND(I242*H242,2)</f>
        <v>0</v>
      </c>
      <c r="K242" s="176" t="s">
        <v>1</v>
      </c>
      <c r="L242" s="37"/>
      <c r="M242" s="180" t="s">
        <v>1</v>
      </c>
      <c r="N242" s="181" t="s">
        <v>41</v>
      </c>
      <c r="O242" s="59"/>
      <c r="P242" s="182">
        <f t="shared" ref="P242:P262" si="51">O242*H242</f>
        <v>0</v>
      </c>
      <c r="Q242" s="182">
        <v>0</v>
      </c>
      <c r="R242" s="182">
        <f t="shared" ref="R242:R262" si="52">Q242*H242</f>
        <v>0</v>
      </c>
      <c r="S242" s="182">
        <v>0</v>
      </c>
      <c r="T242" s="183">
        <f t="shared" ref="T242:T262" si="53">S242*H242</f>
        <v>0</v>
      </c>
      <c r="AR242" s="16" t="s">
        <v>99</v>
      </c>
      <c r="AT242" s="16" t="s">
        <v>288</v>
      </c>
      <c r="AU242" s="16" t="s">
        <v>77</v>
      </c>
      <c r="AY242" s="16" t="s">
        <v>287</v>
      </c>
      <c r="BE242" s="184">
        <f t="shared" ref="BE242:BE262" si="54">IF(N242="základní",J242,0)</f>
        <v>0</v>
      </c>
      <c r="BF242" s="184">
        <f t="shared" ref="BF242:BF262" si="55">IF(N242="snížená",J242,0)</f>
        <v>0</v>
      </c>
      <c r="BG242" s="184">
        <f t="shared" ref="BG242:BG262" si="56">IF(N242="zákl. přenesená",J242,0)</f>
        <v>0</v>
      </c>
      <c r="BH242" s="184">
        <f t="shared" ref="BH242:BH262" si="57">IF(N242="sníž. přenesená",J242,0)</f>
        <v>0</v>
      </c>
      <c r="BI242" s="184">
        <f t="shared" ref="BI242:BI262" si="58">IF(N242="nulová",J242,0)</f>
        <v>0</v>
      </c>
      <c r="BJ242" s="16" t="s">
        <v>77</v>
      </c>
      <c r="BK242" s="184">
        <f t="shared" ref="BK242:BK262" si="59">ROUND(I242*H242,2)</f>
        <v>0</v>
      </c>
      <c r="BL242" s="16" t="s">
        <v>99</v>
      </c>
      <c r="BM242" s="16" t="s">
        <v>1023</v>
      </c>
    </row>
    <row r="243" spans="2:65" s="1" customFormat="1" ht="16.5" customHeight="1" x14ac:dyDescent="0.15">
      <c r="B243" s="33"/>
      <c r="C243" s="174" t="s">
        <v>70</v>
      </c>
      <c r="D243" s="174" t="s">
        <v>288</v>
      </c>
      <c r="E243" s="175" t="s">
        <v>2554</v>
      </c>
      <c r="F243" s="176" t="s">
        <v>2555</v>
      </c>
      <c r="G243" s="177" t="s">
        <v>2305</v>
      </c>
      <c r="H243" s="178">
        <v>14</v>
      </c>
      <c r="I243" s="179"/>
      <c r="J243" s="178">
        <f t="shared" si="50"/>
        <v>0</v>
      </c>
      <c r="K243" s="176" t="s">
        <v>1</v>
      </c>
      <c r="L243" s="37"/>
      <c r="M243" s="180" t="s">
        <v>1</v>
      </c>
      <c r="N243" s="181" t="s">
        <v>41</v>
      </c>
      <c r="O243" s="59"/>
      <c r="P243" s="182">
        <f t="shared" si="51"/>
        <v>0</v>
      </c>
      <c r="Q243" s="182">
        <v>0</v>
      </c>
      <c r="R243" s="182">
        <f t="shared" si="52"/>
        <v>0</v>
      </c>
      <c r="S243" s="182">
        <v>0</v>
      </c>
      <c r="T243" s="183">
        <f t="shared" si="53"/>
        <v>0</v>
      </c>
      <c r="AR243" s="16" t="s">
        <v>99</v>
      </c>
      <c r="AT243" s="16" t="s">
        <v>288</v>
      </c>
      <c r="AU243" s="16" t="s">
        <v>77</v>
      </c>
      <c r="AY243" s="16" t="s">
        <v>287</v>
      </c>
      <c r="BE243" s="184">
        <f t="shared" si="54"/>
        <v>0</v>
      </c>
      <c r="BF243" s="184">
        <f t="shared" si="55"/>
        <v>0</v>
      </c>
      <c r="BG243" s="184">
        <f t="shared" si="56"/>
        <v>0</v>
      </c>
      <c r="BH243" s="184">
        <f t="shared" si="57"/>
        <v>0</v>
      </c>
      <c r="BI243" s="184">
        <f t="shared" si="58"/>
        <v>0</v>
      </c>
      <c r="BJ243" s="16" t="s">
        <v>77</v>
      </c>
      <c r="BK243" s="184">
        <f t="shared" si="59"/>
        <v>0</v>
      </c>
      <c r="BL243" s="16" t="s">
        <v>99</v>
      </c>
      <c r="BM243" s="16" t="s">
        <v>1029</v>
      </c>
    </row>
    <row r="244" spans="2:65" s="1" customFormat="1" ht="16.5" customHeight="1" x14ac:dyDescent="0.15">
      <c r="B244" s="33"/>
      <c r="C244" s="174" t="s">
        <v>70</v>
      </c>
      <c r="D244" s="174" t="s">
        <v>288</v>
      </c>
      <c r="E244" s="175" t="s">
        <v>2556</v>
      </c>
      <c r="F244" s="176" t="s">
        <v>2557</v>
      </c>
      <c r="G244" s="177" t="s">
        <v>2305</v>
      </c>
      <c r="H244" s="178">
        <v>18</v>
      </c>
      <c r="I244" s="179"/>
      <c r="J244" s="178">
        <f t="shared" si="50"/>
        <v>0</v>
      </c>
      <c r="K244" s="176" t="s">
        <v>1</v>
      </c>
      <c r="L244" s="37"/>
      <c r="M244" s="180" t="s">
        <v>1</v>
      </c>
      <c r="N244" s="181" t="s">
        <v>41</v>
      </c>
      <c r="O244" s="59"/>
      <c r="P244" s="182">
        <f t="shared" si="51"/>
        <v>0</v>
      </c>
      <c r="Q244" s="182">
        <v>0</v>
      </c>
      <c r="R244" s="182">
        <f t="shared" si="52"/>
        <v>0</v>
      </c>
      <c r="S244" s="182">
        <v>0</v>
      </c>
      <c r="T244" s="183">
        <f t="shared" si="53"/>
        <v>0</v>
      </c>
      <c r="AR244" s="16" t="s">
        <v>99</v>
      </c>
      <c r="AT244" s="16" t="s">
        <v>288</v>
      </c>
      <c r="AU244" s="16" t="s">
        <v>77</v>
      </c>
      <c r="AY244" s="16" t="s">
        <v>287</v>
      </c>
      <c r="BE244" s="184">
        <f t="shared" si="54"/>
        <v>0</v>
      </c>
      <c r="BF244" s="184">
        <f t="shared" si="55"/>
        <v>0</v>
      </c>
      <c r="BG244" s="184">
        <f t="shared" si="56"/>
        <v>0</v>
      </c>
      <c r="BH244" s="184">
        <f t="shared" si="57"/>
        <v>0</v>
      </c>
      <c r="BI244" s="184">
        <f t="shared" si="58"/>
        <v>0</v>
      </c>
      <c r="BJ244" s="16" t="s">
        <v>77</v>
      </c>
      <c r="BK244" s="184">
        <f t="shared" si="59"/>
        <v>0</v>
      </c>
      <c r="BL244" s="16" t="s">
        <v>99</v>
      </c>
      <c r="BM244" s="16" t="s">
        <v>1034</v>
      </c>
    </row>
    <row r="245" spans="2:65" s="1" customFormat="1" ht="16.5" customHeight="1" x14ac:dyDescent="0.15">
      <c r="B245" s="33"/>
      <c r="C245" s="174" t="s">
        <v>70</v>
      </c>
      <c r="D245" s="174" t="s">
        <v>288</v>
      </c>
      <c r="E245" s="175" t="s">
        <v>2558</v>
      </c>
      <c r="F245" s="176" t="s">
        <v>2559</v>
      </c>
      <c r="G245" s="177" t="s">
        <v>2305</v>
      </c>
      <c r="H245" s="178">
        <v>13.8</v>
      </c>
      <c r="I245" s="179"/>
      <c r="J245" s="178">
        <f t="shared" si="50"/>
        <v>0</v>
      </c>
      <c r="K245" s="176" t="s">
        <v>1</v>
      </c>
      <c r="L245" s="37"/>
      <c r="M245" s="180" t="s">
        <v>1</v>
      </c>
      <c r="N245" s="181" t="s">
        <v>41</v>
      </c>
      <c r="O245" s="59"/>
      <c r="P245" s="182">
        <f t="shared" si="51"/>
        <v>0</v>
      </c>
      <c r="Q245" s="182">
        <v>0</v>
      </c>
      <c r="R245" s="182">
        <f t="shared" si="52"/>
        <v>0</v>
      </c>
      <c r="S245" s="182">
        <v>0</v>
      </c>
      <c r="T245" s="183">
        <f t="shared" si="53"/>
        <v>0</v>
      </c>
      <c r="AR245" s="16" t="s">
        <v>99</v>
      </c>
      <c r="AT245" s="16" t="s">
        <v>288</v>
      </c>
      <c r="AU245" s="16" t="s">
        <v>77</v>
      </c>
      <c r="AY245" s="16" t="s">
        <v>287</v>
      </c>
      <c r="BE245" s="184">
        <f t="shared" si="54"/>
        <v>0</v>
      </c>
      <c r="BF245" s="184">
        <f t="shared" si="55"/>
        <v>0</v>
      </c>
      <c r="BG245" s="184">
        <f t="shared" si="56"/>
        <v>0</v>
      </c>
      <c r="BH245" s="184">
        <f t="shared" si="57"/>
        <v>0</v>
      </c>
      <c r="BI245" s="184">
        <f t="shared" si="58"/>
        <v>0</v>
      </c>
      <c r="BJ245" s="16" t="s">
        <v>77</v>
      </c>
      <c r="BK245" s="184">
        <f t="shared" si="59"/>
        <v>0</v>
      </c>
      <c r="BL245" s="16" t="s">
        <v>99</v>
      </c>
      <c r="BM245" s="16" t="s">
        <v>1038</v>
      </c>
    </row>
    <row r="246" spans="2:65" s="1" customFormat="1" ht="16.5" customHeight="1" x14ac:dyDescent="0.15">
      <c r="B246" s="33"/>
      <c r="C246" s="174" t="s">
        <v>70</v>
      </c>
      <c r="D246" s="174" t="s">
        <v>288</v>
      </c>
      <c r="E246" s="175" t="s">
        <v>2560</v>
      </c>
      <c r="F246" s="176" t="s">
        <v>2561</v>
      </c>
      <c r="G246" s="177" t="s">
        <v>2324</v>
      </c>
      <c r="H246" s="178">
        <v>1</v>
      </c>
      <c r="I246" s="179"/>
      <c r="J246" s="178">
        <f t="shared" si="50"/>
        <v>0</v>
      </c>
      <c r="K246" s="176" t="s">
        <v>1</v>
      </c>
      <c r="L246" s="37"/>
      <c r="M246" s="180" t="s">
        <v>1</v>
      </c>
      <c r="N246" s="181" t="s">
        <v>41</v>
      </c>
      <c r="O246" s="59"/>
      <c r="P246" s="182">
        <f t="shared" si="51"/>
        <v>0</v>
      </c>
      <c r="Q246" s="182">
        <v>0</v>
      </c>
      <c r="R246" s="182">
        <f t="shared" si="52"/>
        <v>0</v>
      </c>
      <c r="S246" s="182">
        <v>0</v>
      </c>
      <c r="T246" s="183">
        <f t="shared" si="53"/>
        <v>0</v>
      </c>
      <c r="AR246" s="16" t="s">
        <v>99</v>
      </c>
      <c r="AT246" s="16" t="s">
        <v>288</v>
      </c>
      <c r="AU246" s="16" t="s">
        <v>77</v>
      </c>
      <c r="AY246" s="16" t="s">
        <v>287</v>
      </c>
      <c r="BE246" s="184">
        <f t="shared" si="54"/>
        <v>0</v>
      </c>
      <c r="BF246" s="184">
        <f t="shared" si="55"/>
        <v>0</v>
      </c>
      <c r="BG246" s="184">
        <f t="shared" si="56"/>
        <v>0</v>
      </c>
      <c r="BH246" s="184">
        <f t="shared" si="57"/>
        <v>0</v>
      </c>
      <c r="BI246" s="184">
        <f t="shared" si="58"/>
        <v>0</v>
      </c>
      <c r="BJ246" s="16" t="s">
        <v>77</v>
      </c>
      <c r="BK246" s="184">
        <f t="shared" si="59"/>
        <v>0</v>
      </c>
      <c r="BL246" s="16" t="s">
        <v>99</v>
      </c>
      <c r="BM246" s="16" t="s">
        <v>1042</v>
      </c>
    </row>
    <row r="247" spans="2:65" s="1" customFormat="1" ht="16.5" customHeight="1" x14ac:dyDescent="0.15">
      <c r="B247" s="33"/>
      <c r="C247" s="174" t="s">
        <v>70</v>
      </c>
      <c r="D247" s="174" t="s">
        <v>288</v>
      </c>
      <c r="E247" s="175" t="s">
        <v>2562</v>
      </c>
      <c r="F247" s="176" t="s">
        <v>2563</v>
      </c>
      <c r="G247" s="177" t="s">
        <v>2324</v>
      </c>
      <c r="H247" s="178">
        <v>13</v>
      </c>
      <c r="I247" s="179"/>
      <c r="J247" s="178">
        <f t="shared" si="50"/>
        <v>0</v>
      </c>
      <c r="K247" s="176" t="s">
        <v>1</v>
      </c>
      <c r="L247" s="37"/>
      <c r="M247" s="180" t="s">
        <v>1</v>
      </c>
      <c r="N247" s="181" t="s">
        <v>41</v>
      </c>
      <c r="O247" s="59"/>
      <c r="P247" s="182">
        <f t="shared" si="51"/>
        <v>0</v>
      </c>
      <c r="Q247" s="182">
        <v>0</v>
      </c>
      <c r="R247" s="182">
        <f t="shared" si="52"/>
        <v>0</v>
      </c>
      <c r="S247" s="182">
        <v>0</v>
      </c>
      <c r="T247" s="183">
        <f t="shared" si="53"/>
        <v>0</v>
      </c>
      <c r="AR247" s="16" t="s">
        <v>99</v>
      </c>
      <c r="AT247" s="16" t="s">
        <v>288</v>
      </c>
      <c r="AU247" s="16" t="s">
        <v>77</v>
      </c>
      <c r="AY247" s="16" t="s">
        <v>287</v>
      </c>
      <c r="BE247" s="184">
        <f t="shared" si="54"/>
        <v>0</v>
      </c>
      <c r="BF247" s="184">
        <f t="shared" si="55"/>
        <v>0</v>
      </c>
      <c r="BG247" s="184">
        <f t="shared" si="56"/>
        <v>0</v>
      </c>
      <c r="BH247" s="184">
        <f t="shared" si="57"/>
        <v>0</v>
      </c>
      <c r="BI247" s="184">
        <f t="shared" si="58"/>
        <v>0</v>
      </c>
      <c r="BJ247" s="16" t="s">
        <v>77</v>
      </c>
      <c r="BK247" s="184">
        <f t="shared" si="59"/>
        <v>0</v>
      </c>
      <c r="BL247" s="16" t="s">
        <v>99</v>
      </c>
      <c r="BM247" s="16" t="s">
        <v>1048</v>
      </c>
    </row>
    <row r="248" spans="2:65" s="1" customFormat="1" ht="16.5" customHeight="1" x14ac:dyDescent="0.15">
      <c r="B248" s="33"/>
      <c r="C248" s="174" t="s">
        <v>70</v>
      </c>
      <c r="D248" s="174" t="s">
        <v>288</v>
      </c>
      <c r="E248" s="175" t="s">
        <v>2564</v>
      </c>
      <c r="F248" s="176" t="s">
        <v>2565</v>
      </c>
      <c r="G248" s="177" t="s">
        <v>2324</v>
      </c>
      <c r="H248" s="178">
        <v>3</v>
      </c>
      <c r="I248" s="179"/>
      <c r="J248" s="178">
        <f t="shared" si="50"/>
        <v>0</v>
      </c>
      <c r="K248" s="176" t="s">
        <v>1</v>
      </c>
      <c r="L248" s="37"/>
      <c r="M248" s="180" t="s">
        <v>1</v>
      </c>
      <c r="N248" s="181" t="s">
        <v>41</v>
      </c>
      <c r="O248" s="59"/>
      <c r="P248" s="182">
        <f t="shared" si="51"/>
        <v>0</v>
      </c>
      <c r="Q248" s="182">
        <v>0</v>
      </c>
      <c r="R248" s="182">
        <f t="shared" si="52"/>
        <v>0</v>
      </c>
      <c r="S248" s="182">
        <v>0</v>
      </c>
      <c r="T248" s="183">
        <f t="shared" si="53"/>
        <v>0</v>
      </c>
      <c r="AR248" s="16" t="s">
        <v>99</v>
      </c>
      <c r="AT248" s="16" t="s">
        <v>288</v>
      </c>
      <c r="AU248" s="16" t="s">
        <v>77</v>
      </c>
      <c r="AY248" s="16" t="s">
        <v>287</v>
      </c>
      <c r="BE248" s="184">
        <f t="shared" si="54"/>
        <v>0</v>
      </c>
      <c r="BF248" s="184">
        <f t="shared" si="55"/>
        <v>0</v>
      </c>
      <c r="BG248" s="184">
        <f t="shared" si="56"/>
        <v>0</v>
      </c>
      <c r="BH248" s="184">
        <f t="shared" si="57"/>
        <v>0</v>
      </c>
      <c r="BI248" s="184">
        <f t="shared" si="58"/>
        <v>0</v>
      </c>
      <c r="BJ248" s="16" t="s">
        <v>77</v>
      </c>
      <c r="BK248" s="184">
        <f t="shared" si="59"/>
        <v>0</v>
      </c>
      <c r="BL248" s="16" t="s">
        <v>99</v>
      </c>
      <c r="BM248" s="16" t="s">
        <v>1053</v>
      </c>
    </row>
    <row r="249" spans="2:65" s="1" customFormat="1" ht="16.5" customHeight="1" x14ac:dyDescent="0.15">
      <c r="B249" s="33"/>
      <c r="C249" s="174" t="s">
        <v>70</v>
      </c>
      <c r="D249" s="174" t="s">
        <v>288</v>
      </c>
      <c r="E249" s="175" t="s">
        <v>2566</v>
      </c>
      <c r="F249" s="176" t="s">
        <v>2567</v>
      </c>
      <c r="G249" s="177" t="s">
        <v>2305</v>
      </c>
      <c r="H249" s="178">
        <v>5</v>
      </c>
      <c r="I249" s="179"/>
      <c r="J249" s="178">
        <f t="shared" si="50"/>
        <v>0</v>
      </c>
      <c r="K249" s="176" t="s">
        <v>1</v>
      </c>
      <c r="L249" s="37"/>
      <c r="M249" s="180" t="s">
        <v>1</v>
      </c>
      <c r="N249" s="181" t="s">
        <v>41</v>
      </c>
      <c r="O249" s="59"/>
      <c r="P249" s="182">
        <f t="shared" si="51"/>
        <v>0</v>
      </c>
      <c r="Q249" s="182">
        <v>0</v>
      </c>
      <c r="R249" s="182">
        <f t="shared" si="52"/>
        <v>0</v>
      </c>
      <c r="S249" s="182">
        <v>0</v>
      </c>
      <c r="T249" s="183">
        <f t="shared" si="53"/>
        <v>0</v>
      </c>
      <c r="AR249" s="16" t="s">
        <v>99</v>
      </c>
      <c r="AT249" s="16" t="s">
        <v>288</v>
      </c>
      <c r="AU249" s="16" t="s">
        <v>77</v>
      </c>
      <c r="AY249" s="16" t="s">
        <v>287</v>
      </c>
      <c r="BE249" s="184">
        <f t="shared" si="54"/>
        <v>0</v>
      </c>
      <c r="BF249" s="184">
        <f t="shared" si="55"/>
        <v>0</v>
      </c>
      <c r="BG249" s="184">
        <f t="shared" si="56"/>
        <v>0</v>
      </c>
      <c r="BH249" s="184">
        <f t="shared" si="57"/>
        <v>0</v>
      </c>
      <c r="BI249" s="184">
        <f t="shared" si="58"/>
        <v>0</v>
      </c>
      <c r="BJ249" s="16" t="s">
        <v>77</v>
      </c>
      <c r="BK249" s="184">
        <f t="shared" si="59"/>
        <v>0</v>
      </c>
      <c r="BL249" s="16" t="s">
        <v>99</v>
      </c>
      <c r="BM249" s="16" t="s">
        <v>1059</v>
      </c>
    </row>
    <row r="250" spans="2:65" s="1" customFormat="1" ht="16.5" customHeight="1" x14ac:dyDescent="0.15">
      <c r="B250" s="33"/>
      <c r="C250" s="174" t="s">
        <v>70</v>
      </c>
      <c r="D250" s="174" t="s">
        <v>288</v>
      </c>
      <c r="E250" s="175" t="s">
        <v>2568</v>
      </c>
      <c r="F250" s="176" t="s">
        <v>2569</v>
      </c>
      <c r="G250" s="177" t="s">
        <v>2305</v>
      </c>
      <c r="H250" s="178">
        <v>50</v>
      </c>
      <c r="I250" s="179"/>
      <c r="J250" s="178">
        <f t="shared" si="50"/>
        <v>0</v>
      </c>
      <c r="K250" s="176" t="s">
        <v>1</v>
      </c>
      <c r="L250" s="37"/>
      <c r="M250" s="180" t="s">
        <v>1</v>
      </c>
      <c r="N250" s="181" t="s">
        <v>41</v>
      </c>
      <c r="O250" s="59"/>
      <c r="P250" s="182">
        <f t="shared" si="51"/>
        <v>0</v>
      </c>
      <c r="Q250" s="182">
        <v>0</v>
      </c>
      <c r="R250" s="182">
        <f t="shared" si="52"/>
        <v>0</v>
      </c>
      <c r="S250" s="182">
        <v>0</v>
      </c>
      <c r="T250" s="183">
        <f t="shared" si="53"/>
        <v>0</v>
      </c>
      <c r="AR250" s="16" t="s">
        <v>99</v>
      </c>
      <c r="AT250" s="16" t="s">
        <v>288</v>
      </c>
      <c r="AU250" s="16" t="s">
        <v>77</v>
      </c>
      <c r="AY250" s="16" t="s">
        <v>287</v>
      </c>
      <c r="BE250" s="184">
        <f t="shared" si="54"/>
        <v>0</v>
      </c>
      <c r="BF250" s="184">
        <f t="shared" si="55"/>
        <v>0</v>
      </c>
      <c r="BG250" s="184">
        <f t="shared" si="56"/>
        <v>0</v>
      </c>
      <c r="BH250" s="184">
        <f t="shared" si="57"/>
        <v>0</v>
      </c>
      <c r="BI250" s="184">
        <f t="shared" si="58"/>
        <v>0</v>
      </c>
      <c r="BJ250" s="16" t="s">
        <v>77</v>
      </c>
      <c r="BK250" s="184">
        <f t="shared" si="59"/>
        <v>0</v>
      </c>
      <c r="BL250" s="16" t="s">
        <v>99</v>
      </c>
      <c r="BM250" s="16" t="s">
        <v>1064</v>
      </c>
    </row>
    <row r="251" spans="2:65" s="1" customFormat="1" ht="16.5" customHeight="1" x14ac:dyDescent="0.15">
      <c r="B251" s="33"/>
      <c r="C251" s="174" t="s">
        <v>70</v>
      </c>
      <c r="D251" s="174" t="s">
        <v>288</v>
      </c>
      <c r="E251" s="175" t="s">
        <v>2570</v>
      </c>
      <c r="F251" s="176" t="s">
        <v>2571</v>
      </c>
      <c r="G251" s="177" t="s">
        <v>2305</v>
      </c>
      <c r="H251" s="178">
        <v>11</v>
      </c>
      <c r="I251" s="179"/>
      <c r="J251" s="178">
        <f t="shared" si="50"/>
        <v>0</v>
      </c>
      <c r="K251" s="176" t="s">
        <v>1</v>
      </c>
      <c r="L251" s="37"/>
      <c r="M251" s="180" t="s">
        <v>1</v>
      </c>
      <c r="N251" s="181" t="s">
        <v>41</v>
      </c>
      <c r="O251" s="59"/>
      <c r="P251" s="182">
        <f t="shared" si="51"/>
        <v>0</v>
      </c>
      <c r="Q251" s="182">
        <v>0</v>
      </c>
      <c r="R251" s="182">
        <f t="shared" si="52"/>
        <v>0</v>
      </c>
      <c r="S251" s="182">
        <v>0</v>
      </c>
      <c r="T251" s="183">
        <f t="shared" si="53"/>
        <v>0</v>
      </c>
      <c r="AR251" s="16" t="s">
        <v>99</v>
      </c>
      <c r="AT251" s="16" t="s">
        <v>288</v>
      </c>
      <c r="AU251" s="16" t="s">
        <v>77</v>
      </c>
      <c r="AY251" s="16" t="s">
        <v>287</v>
      </c>
      <c r="BE251" s="184">
        <f t="shared" si="54"/>
        <v>0</v>
      </c>
      <c r="BF251" s="184">
        <f t="shared" si="55"/>
        <v>0</v>
      </c>
      <c r="BG251" s="184">
        <f t="shared" si="56"/>
        <v>0</v>
      </c>
      <c r="BH251" s="184">
        <f t="shared" si="57"/>
        <v>0</v>
      </c>
      <c r="BI251" s="184">
        <f t="shared" si="58"/>
        <v>0</v>
      </c>
      <c r="BJ251" s="16" t="s">
        <v>77</v>
      </c>
      <c r="BK251" s="184">
        <f t="shared" si="59"/>
        <v>0</v>
      </c>
      <c r="BL251" s="16" t="s">
        <v>99</v>
      </c>
      <c r="BM251" s="16" t="s">
        <v>1069</v>
      </c>
    </row>
    <row r="252" spans="2:65" s="1" customFormat="1" ht="16.5" customHeight="1" x14ac:dyDescent="0.15">
      <c r="B252" s="33"/>
      <c r="C252" s="174" t="s">
        <v>70</v>
      </c>
      <c r="D252" s="174" t="s">
        <v>288</v>
      </c>
      <c r="E252" s="175" t="s">
        <v>2572</v>
      </c>
      <c r="F252" s="176" t="s">
        <v>2573</v>
      </c>
      <c r="G252" s="177" t="s">
        <v>2305</v>
      </c>
      <c r="H252" s="178">
        <v>38</v>
      </c>
      <c r="I252" s="179"/>
      <c r="J252" s="178">
        <f t="shared" si="50"/>
        <v>0</v>
      </c>
      <c r="K252" s="176" t="s">
        <v>1</v>
      </c>
      <c r="L252" s="37"/>
      <c r="M252" s="180" t="s">
        <v>1</v>
      </c>
      <c r="N252" s="181" t="s">
        <v>41</v>
      </c>
      <c r="O252" s="59"/>
      <c r="P252" s="182">
        <f t="shared" si="51"/>
        <v>0</v>
      </c>
      <c r="Q252" s="182">
        <v>0</v>
      </c>
      <c r="R252" s="182">
        <f t="shared" si="52"/>
        <v>0</v>
      </c>
      <c r="S252" s="182">
        <v>0</v>
      </c>
      <c r="T252" s="183">
        <f t="shared" si="53"/>
        <v>0</v>
      </c>
      <c r="AR252" s="16" t="s">
        <v>99</v>
      </c>
      <c r="AT252" s="16" t="s">
        <v>288</v>
      </c>
      <c r="AU252" s="16" t="s">
        <v>77</v>
      </c>
      <c r="AY252" s="16" t="s">
        <v>287</v>
      </c>
      <c r="BE252" s="184">
        <f t="shared" si="54"/>
        <v>0</v>
      </c>
      <c r="BF252" s="184">
        <f t="shared" si="55"/>
        <v>0</v>
      </c>
      <c r="BG252" s="184">
        <f t="shared" si="56"/>
        <v>0</v>
      </c>
      <c r="BH252" s="184">
        <f t="shared" si="57"/>
        <v>0</v>
      </c>
      <c r="BI252" s="184">
        <f t="shared" si="58"/>
        <v>0</v>
      </c>
      <c r="BJ252" s="16" t="s">
        <v>77</v>
      </c>
      <c r="BK252" s="184">
        <f t="shared" si="59"/>
        <v>0</v>
      </c>
      <c r="BL252" s="16" t="s">
        <v>99</v>
      </c>
      <c r="BM252" s="16" t="s">
        <v>1076</v>
      </c>
    </row>
    <row r="253" spans="2:65" s="1" customFormat="1" ht="16.5" customHeight="1" x14ac:dyDescent="0.15">
      <c r="B253" s="33"/>
      <c r="C253" s="174" t="s">
        <v>70</v>
      </c>
      <c r="D253" s="174" t="s">
        <v>288</v>
      </c>
      <c r="E253" s="175" t="s">
        <v>2574</v>
      </c>
      <c r="F253" s="176" t="s">
        <v>2575</v>
      </c>
      <c r="G253" s="177" t="s">
        <v>2305</v>
      </c>
      <c r="H253" s="178">
        <v>6</v>
      </c>
      <c r="I253" s="179"/>
      <c r="J253" s="178">
        <f t="shared" si="50"/>
        <v>0</v>
      </c>
      <c r="K253" s="176" t="s">
        <v>1</v>
      </c>
      <c r="L253" s="37"/>
      <c r="M253" s="180" t="s">
        <v>1</v>
      </c>
      <c r="N253" s="181" t="s">
        <v>41</v>
      </c>
      <c r="O253" s="59"/>
      <c r="P253" s="182">
        <f t="shared" si="51"/>
        <v>0</v>
      </c>
      <c r="Q253" s="182">
        <v>0</v>
      </c>
      <c r="R253" s="182">
        <f t="shared" si="52"/>
        <v>0</v>
      </c>
      <c r="S253" s="182">
        <v>0</v>
      </c>
      <c r="T253" s="183">
        <f t="shared" si="53"/>
        <v>0</v>
      </c>
      <c r="AR253" s="16" t="s">
        <v>99</v>
      </c>
      <c r="AT253" s="16" t="s">
        <v>288</v>
      </c>
      <c r="AU253" s="16" t="s">
        <v>77</v>
      </c>
      <c r="AY253" s="16" t="s">
        <v>287</v>
      </c>
      <c r="BE253" s="184">
        <f t="shared" si="54"/>
        <v>0</v>
      </c>
      <c r="BF253" s="184">
        <f t="shared" si="55"/>
        <v>0</v>
      </c>
      <c r="BG253" s="184">
        <f t="shared" si="56"/>
        <v>0</v>
      </c>
      <c r="BH253" s="184">
        <f t="shared" si="57"/>
        <v>0</v>
      </c>
      <c r="BI253" s="184">
        <f t="shared" si="58"/>
        <v>0</v>
      </c>
      <c r="BJ253" s="16" t="s">
        <v>77</v>
      </c>
      <c r="BK253" s="184">
        <f t="shared" si="59"/>
        <v>0</v>
      </c>
      <c r="BL253" s="16" t="s">
        <v>99</v>
      </c>
      <c r="BM253" s="16" t="s">
        <v>1082</v>
      </c>
    </row>
    <row r="254" spans="2:65" s="1" customFormat="1" ht="16.5" customHeight="1" x14ac:dyDescent="0.15">
      <c r="B254" s="33"/>
      <c r="C254" s="174" t="s">
        <v>70</v>
      </c>
      <c r="D254" s="174" t="s">
        <v>288</v>
      </c>
      <c r="E254" s="175" t="s">
        <v>2576</v>
      </c>
      <c r="F254" s="176" t="s">
        <v>2577</v>
      </c>
      <c r="G254" s="177" t="s">
        <v>2305</v>
      </c>
      <c r="H254" s="178">
        <v>3</v>
      </c>
      <c r="I254" s="179"/>
      <c r="J254" s="178">
        <f t="shared" si="50"/>
        <v>0</v>
      </c>
      <c r="K254" s="176" t="s">
        <v>1</v>
      </c>
      <c r="L254" s="37"/>
      <c r="M254" s="180" t="s">
        <v>1</v>
      </c>
      <c r="N254" s="181" t="s">
        <v>41</v>
      </c>
      <c r="O254" s="59"/>
      <c r="P254" s="182">
        <f t="shared" si="51"/>
        <v>0</v>
      </c>
      <c r="Q254" s="182">
        <v>0</v>
      </c>
      <c r="R254" s="182">
        <f t="shared" si="52"/>
        <v>0</v>
      </c>
      <c r="S254" s="182">
        <v>0</v>
      </c>
      <c r="T254" s="183">
        <f t="shared" si="53"/>
        <v>0</v>
      </c>
      <c r="AR254" s="16" t="s">
        <v>99</v>
      </c>
      <c r="AT254" s="16" t="s">
        <v>288</v>
      </c>
      <c r="AU254" s="16" t="s">
        <v>77</v>
      </c>
      <c r="AY254" s="16" t="s">
        <v>287</v>
      </c>
      <c r="BE254" s="184">
        <f t="shared" si="54"/>
        <v>0</v>
      </c>
      <c r="BF254" s="184">
        <f t="shared" si="55"/>
        <v>0</v>
      </c>
      <c r="BG254" s="184">
        <f t="shared" si="56"/>
        <v>0</v>
      </c>
      <c r="BH254" s="184">
        <f t="shared" si="57"/>
        <v>0</v>
      </c>
      <c r="BI254" s="184">
        <f t="shared" si="58"/>
        <v>0</v>
      </c>
      <c r="BJ254" s="16" t="s">
        <v>77</v>
      </c>
      <c r="BK254" s="184">
        <f t="shared" si="59"/>
        <v>0</v>
      </c>
      <c r="BL254" s="16" t="s">
        <v>99</v>
      </c>
      <c r="BM254" s="16" t="s">
        <v>1088</v>
      </c>
    </row>
    <row r="255" spans="2:65" s="1" customFormat="1" ht="16.5" customHeight="1" x14ac:dyDescent="0.15">
      <c r="B255" s="33"/>
      <c r="C255" s="174" t="s">
        <v>70</v>
      </c>
      <c r="D255" s="174" t="s">
        <v>288</v>
      </c>
      <c r="E255" s="175" t="s">
        <v>2578</v>
      </c>
      <c r="F255" s="176" t="s">
        <v>2579</v>
      </c>
      <c r="G255" s="177" t="s">
        <v>2305</v>
      </c>
      <c r="H255" s="178">
        <v>70</v>
      </c>
      <c r="I255" s="179"/>
      <c r="J255" s="178">
        <f t="shared" si="50"/>
        <v>0</v>
      </c>
      <c r="K255" s="176" t="s">
        <v>1</v>
      </c>
      <c r="L255" s="37"/>
      <c r="M255" s="180" t="s">
        <v>1</v>
      </c>
      <c r="N255" s="181" t="s">
        <v>41</v>
      </c>
      <c r="O255" s="59"/>
      <c r="P255" s="182">
        <f t="shared" si="51"/>
        <v>0</v>
      </c>
      <c r="Q255" s="182">
        <v>0</v>
      </c>
      <c r="R255" s="182">
        <f t="shared" si="52"/>
        <v>0</v>
      </c>
      <c r="S255" s="182">
        <v>0</v>
      </c>
      <c r="T255" s="183">
        <f t="shared" si="53"/>
        <v>0</v>
      </c>
      <c r="AR255" s="16" t="s">
        <v>99</v>
      </c>
      <c r="AT255" s="16" t="s">
        <v>288</v>
      </c>
      <c r="AU255" s="16" t="s">
        <v>77</v>
      </c>
      <c r="AY255" s="16" t="s">
        <v>287</v>
      </c>
      <c r="BE255" s="184">
        <f t="shared" si="54"/>
        <v>0</v>
      </c>
      <c r="BF255" s="184">
        <f t="shared" si="55"/>
        <v>0</v>
      </c>
      <c r="BG255" s="184">
        <f t="shared" si="56"/>
        <v>0</v>
      </c>
      <c r="BH255" s="184">
        <f t="shared" si="57"/>
        <v>0</v>
      </c>
      <c r="BI255" s="184">
        <f t="shared" si="58"/>
        <v>0</v>
      </c>
      <c r="BJ255" s="16" t="s">
        <v>77</v>
      </c>
      <c r="BK255" s="184">
        <f t="shared" si="59"/>
        <v>0</v>
      </c>
      <c r="BL255" s="16" t="s">
        <v>99</v>
      </c>
      <c r="BM255" s="16" t="s">
        <v>1093</v>
      </c>
    </row>
    <row r="256" spans="2:65" s="1" customFormat="1" ht="16.5" customHeight="1" x14ac:dyDescent="0.15">
      <c r="B256" s="33"/>
      <c r="C256" s="174" t="s">
        <v>70</v>
      </c>
      <c r="D256" s="174" t="s">
        <v>288</v>
      </c>
      <c r="E256" s="175" t="s">
        <v>2580</v>
      </c>
      <c r="F256" s="176" t="s">
        <v>2581</v>
      </c>
      <c r="G256" s="177" t="s">
        <v>2305</v>
      </c>
      <c r="H256" s="178">
        <v>24</v>
      </c>
      <c r="I256" s="179"/>
      <c r="J256" s="178">
        <f t="shared" si="50"/>
        <v>0</v>
      </c>
      <c r="K256" s="176" t="s">
        <v>1</v>
      </c>
      <c r="L256" s="37"/>
      <c r="M256" s="180" t="s">
        <v>1</v>
      </c>
      <c r="N256" s="181" t="s">
        <v>41</v>
      </c>
      <c r="O256" s="59"/>
      <c r="P256" s="182">
        <f t="shared" si="51"/>
        <v>0</v>
      </c>
      <c r="Q256" s="182">
        <v>0</v>
      </c>
      <c r="R256" s="182">
        <f t="shared" si="52"/>
        <v>0</v>
      </c>
      <c r="S256" s="182">
        <v>0</v>
      </c>
      <c r="T256" s="183">
        <f t="shared" si="53"/>
        <v>0</v>
      </c>
      <c r="AR256" s="16" t="s">
        <v>99</v>
      </c>
      <c r="AT256" s="16" t="s">
        <v>288</v>
      </c>
      <c r="AU256" s="16" t="s">
        <v>77</v>
      </c>
      <c r="AY256" s="16" t="s">
        <v>287</v>
      </c>
      <c r="BE256" s="184">
        <f t="shared" si="54"/>
        <v>0</v>
      </c>
      <c r="BF256" s="184">
        <f t="shared" si="55"/>
        <v>0</v>
      </c>
      <c r="BG256" s="184">
        <f t="shared" si="56"/>
        <v>0</v>
      </c>
      <c r="BH256" s="184">
        <f t="shared" si="57"/>
        <v>0</v>
      </c>
      <c r="BI256" s="184">
        <f t="shared" si="58"/>
        <v>0</v>
      </c>
      <c r="BJ256" s="16" t="s">
        <v>77</v>
      </c>
      <c r="BK256" s="184">
        <f t="shared" si="59"/>
        <v>0</v>
      </c>
      <c r="BL256" s="16" t="s">
        <v>99</v>
      </c>
      <c r="BM256" s="16" t="s">
        <v>1097</v>
      </c>
    </row>
    <row r="257" spans="2:65" s="1" customFormat="1" ht="16.5" customHeight="1" x14ac:dyDescent="0.15">
      <c r="B257" s="33"/>
      <c r="C257" s="174" t="s">
        <v>70</v>
      </c>
      <c r="D257" s="174" t="s">
        <v>288</v>
      </c>
      <c r="E257" s="175" t="s">
        <v>2582</v>
      </c>
      <c r="F257" s="176" t="s">
        <v>2583</v>
      </c>
      <c r="G257" s="177" t="s">
        <v>2305</v>
      </c>
      <c r="H257" s="178">
        <v>16</v>
      </c>
      <c r="I257" s="179"/>
      <c r="J257" s="178">
        <f t="shared" si="50"/>
        <v>0</v>
      </c>
      <c r="K257" s="176" t="s">
        <v>1</v>
      </c>
      <c r="L257" s="37"/>
      <c r="M257" s="180" t="s">
        <v>1</v>
      </c>
      <c r="N257" s="181" t="s">
        <v>41</v>
      </c>
      <c r="O257" s="59"/>
      <c r="P257" s="182">
        <f t="shared" si="51"/>
        <v>0</v>
      </c>
      <c r="Q257" s="182">
        <v>0</v>
      </c>
      <c r="R257" s="182">
        <f t="shared" si="52"/>
        <v>0</v>
      </c>
      <c r="S257" s="182">
        <v>0</v>
      </c>
      <c r="T257" s="183">
        <f t="shared" si="53"/>
        <v>0</v>
      </c>
      <c r="AR257" s="16" t="s">
        <v>99</v>
      </c>
      <c r="AT257" s="16" t="s">
        <v>288</v>
      </c>
      <c r="AU257" s="16" t="s">
        <v>77</v>
      </c>
      <c r="AY257" s="16" t="s">
        <v>287</v>
      </c>
      <c r="BE257" s="184">
        <f t="shared" si="54"/>
        <v>0</v>
      </c>
      <c r="BF257" s="184">
        <f t="shared" si="55"/>
        <v>0</v>
      </c>
      <c r="BG257" s="184">
        <f t="shared" si="56"/>
        <v>0</v>
      </c>
      <c r="BH257" s="184">
        <f t="shared" si="57"/>
        <v>0</v>
      </c>
      <c r="BI257" s="184">
        <f t="shared" si="58"/>
        <v>0</v>
      </c>
      <c r="BJ257" s="16" t="s">
        <v>77</v>
      </c>
      <c r="BK257" s="184">
        <f t="shared" si="59"/>
        <v>0</v>
      </c>
      <c r="BL257" s="16" t="s">
        <v>99</v>
      </c>
      <c r="BM257" s="16" t="s">
        <v>1101</v>
      </c>
    </row>
    <row r="258" spans="2:65" s="1" customFormat="1" ht="16.5" customHeight="1" x14ac:dyDescent="0.15">
      <c r="B258" s="33"/>
      <c r="C258" s="174" t="s">
        <v>70</v>
      </c>
      <c r="D258" s="174" t="s">
        <v>288</v>
      </c>
      <c r="E258" s="175" t="s">
        <v>2584</v>
      </c>
      <c r="F258" s="176" t="s">
        <v>2585</v>
      </c>
      <c r="G258" s="177" t="s">
        <v>2305</v>
      </c>
      <c r="H258" s="178">
        <v>18</v>
      </c>
      <c r="I258" s="179"/>
      <c r="J258" s="178">
        <f t="shared" si="50"/>
        <v>0</v>
      </c>
      <c r="K258" s="176" t="s">
        <v>1</v>
      </c>
      <c r="L258" s="37"/>
      <c r="M258" s="180" t="s">
        <v>1</v>
      </c>
      <c r="N258" s="181" t="s">
        <v>41</v>
      </c>
      <c r="O258" s="59"/>
      <c r="P258" s="182">
        <f t="shared" si="51"/>
        <v>0</v>
      </c>
      <c r="Q258" s="182">
        <v>0</v>
      </c>
      <c r="R258" s="182">
        <f t="shared" si="52"/>
        <v>0</v>
      </c>
      <c r="S258" s="182">
        <v>0</v>
      </c>
      <c r="T258" s="183">
        <f t="shared" si="53"/>
        <v>0</v>
      </c>
      <c r="AR258" s="16" t="s">
        <v>99</v>
      </c>
      <c r="AT258" s="16" t="s">
        <v>288</v>
      </c>
      <c r="AU258" s="16" t="s">
        <v>77</v>
      </c>
      <c r="AY258" s="16" t="s">
        <v>287</v>
      </c>
      <c r="BE258" s="184">
        <f t="shared" si="54"/>
        <v>0</v>
      </c>
      <c r="BF258" s="184">
        <f t="shared" si="55"/>
        <v>0</v>
      </c>
      <c r="BG258" s="184">
        <f t="shared" si="56"/>
        <v>0</v>
      </c>
      <c r="BH258" s="184">
        <f t="shared" si="57"/>
        <v>0</v>
      </c>
      <c r="BI258" s="184">
        <f t="shared" si="58"/>
        <v>0</v>
      </c>
      <c r="BJ258" s="16" t="s">
        <v>77</v>
      </c>
      <c r="BK258" s="184">
        <f t="shared" si="59"/>
        <v>0</v>
      </c>
      <c r="BL258" s="16" t="s">
        <v>99</v>
      </c>
      <c r="BM258" s="16" t="s">
        <v>1105</v>
      </c>
    </row>
    <row r="259" spans="2:65" s="1" customFormat="1" ht="16.5" customHeight="1" x14ac:dyDescent="0.15">
      <c r="B259" s="33"/>
      <c r="C259" s="174" t="s">
        <v>70</v>
      </c>
      <c r="D259" s="174" t="s">
        <v>288</v>
      </c>
      <c r="E259" s="175" t="s">
        <v>2586</v>
      </c>
      <c r="F259" s="176" t="s">
        <v>2587</v>
      </c>
      <c r="G259" s="177" t="s">
        <v>2588</v>
      </c>
      <c r="H259" s="178">
        <v>0.09</v>
      </c>
      <c r="I259" s="179"/>
      <c r="J259" s="178">
        <f t="shared" si="50"/>
        <v>0</v>
      </c>
      <c r="K259" s="176" t="s">
        <v>1</v>
      </c>
      <c r="L259" s="37"/>
      <c r="M259" s="180" t="s">
        <v>1</v>
      </c>
      <c r="N259" s="181" t="s">
        <v>41</v>
      </c>
      <c r="O259" s="59"/>
      <c r="P259" s="182">
        <f t="shared" si="51"/>
        <v>0</v>
      </c>
      <c r="Q259" s="182">
        <v>0</v>
      </c>
      <c r="R259" s="182">
        <f t="shared" si="52"/>
        <v>0</v>
      </c>
      <c r="S259" s="182">
        <v>0</v>
      </c>
      <c r="T259" s="183">
        <f t="shared" si="53"/>
        <v>0</v>
      </c>
      <c r="AR259" s="16" t="s">
        <v>99</v>
      </c>
      <c r="AT259" s="16" t="s">
        <v>288</v>
      </c>
      <c r="AU259" s="16" t="s">
        <v>77</v>
      </c>
      <c r="AY259" s="16" t="s">
        <v>287</v>
      </c>
      <c r="BE259" s="184">
        <f t="shared" si="54"/>
        <v>0</v>
      </c>
      <c r="BF259" s="184">
        <f t="shared" si="55"/>
        <v>0</v>
      </c>
      <c r="BG259" s="184">
        <f t="shared" si="56"/>
        <v>0</v>
      </c>
      <c r="BH259" s="184">
        <f t="shared" si="57"/>
        <v>0</v>
      </c>
      <c r="BI259" s="184">
        <f t="shared" si="58"/>
        <v>0</v>
      </c>
      <c r="BJ259" s="16" t="s">
        <v>77</v>
      </c>
      <c r="BK259" s="184">
        <f t="shared" si="59"/>
        <v>0</v>
      </c>
      <c r="BL259" s="16" t="s">
        <v>99</v>
      </c>
      <c r="BM259" s="16" t="s">
        <v>1111</v>
      </c>
    </row>
    <row r="260" spans="2:65" s="1" customFormat="1" ht="16.5" customHeight="1" x14ac:dyDescent="0.15">
      <c r="B260" s="33"/>
      <c r="C260" s="174" t="s">
        <v>70</v>
      </c>
      <c r="D260" s="174" t="s">
        <v>288</v>
      </c>
      <c r="E260" s="175" t="s">
        <v>2589</v>
      </c>
      <c r="F260" s="176" t="s">
        <v>2590</v>
      </c>
      <c r="G260" s="177" t="s">
        <v>2324</v>
      </c>
      <c r="H260" s="178">
        <v>4</v>
      </c>
      <c r="I260" s="179"/>
      <c r="J260" s="178">
        <f t="shared" si="50"/>
        <v>0</v>
      </c>
      <c r="K260" s="176" t="s">
        <v>1</v>
      </c>
      <c r="L260" s="37"/>
      <c r="M260" s="180" t="s">
        <v>1</v>
      </c>
      <c r="N260" s="181" t="s">
        <v>41</v>
      </c>
      <c r="O260" s="59"/>
      <c r="P260" s="182">
        <f t="shared" si="51"/>
        <v>0</v>
      </c>
      <c r="Q260" s="182">
        <v>0</v>
      </c>
      <c r="R260" s="182">
        <f t="shared" si="52"/>
        <v>0</v>
      </c>
      <c r="S260" s="182">
        <v>0</v>
      </c>
      <c r="T260" s="183">
        <f t="shared" si="53"/>
        <v>0</v>
      </c>
      <c r="AR260" s="16" t="s">
        <v>99</v>
      </c>
      <c r="AT260" s="16" t="s">
        <v>288</v>
      </c>
      <c r="AU260" s="16" t="s">
        <v>77</v>
      </c>
      <c r="AY260" s="16" t="s">
        <v>287</v>
      </c>
      <c r="BE260" s="184">
        <f t="shared" si="54"/>
        <v>0</v>
      </c>
      <c r="BF260" s="184">
        <f t="shared" si="55"/>
        <v>0</v>
      </c>
      <c r="BG260" s="184">
        <f t="shared" si="56"/>
        <v>0</v>
      </c>
      <c r="BH260" s="184">
        <f t="shared" si="57"/>
        <v>0</v>
      </c>
      <c r="BI260" s="184">
        <f t="shared" si="58"/>
        <v>0</v>
      </c>
      <c r="BJ260" s="16" t="s">
        <v>77</v>
      </c>
      <c r="BK260" s="184">
        <f t="shared" si="59"/>
        <v>0</v>
      </c>
      <c r="BL260" s="16" t="s">
        <v>99</v>
      </c>
      <c r="BM260" s="16" t="s">
        <v>1116</v>
      </c>
    </row>
    <row r="261" spans="2:65" s="1" customFormat="1" ht="16.5" customHeight="1" x14ac:dyDescent="0.15">
      <c r="B261" s="33"/>
      <c r="C261" s="174" t="s">
        <v>70</v>
      </c>
      <c r="D261" s="174" t="s">
        <v>288</v>
      </c>
      <c r="E261" s="175" t="s">
        <v>2591</v>
      </c>
      <c r="F261" s="176" t="s">
        <v>2592</v>
      </c>
      <c r="G261" s="177" t="s">
        <v>2324</v>
      </c>
      <c r="H261" s="178">
        <v>3</v>
      </c>
      <c r="I261" s="179"/>
      <c r="J261" s="178">
        <f t="shared" si="50"/>
        <v>0</v>
      </c>
      <c r="K261" s="176" t="s">
        <v>1</v>
      </c>
      <c r="L261" s="37"/>
      <c r="M261" s="180" t="s">
        <v>1</v>
      </c>
      <c r="N261" s="181" t="s">
        <v>41</v>
      </c>
      <c r="O261" s="59"/>
      <c r="P261" s="182">
        <f t="shared" si="51"/>
        <v>0</v>
      </c>
      <c r="Q261" s="182">
        <v>0</v>
      </c>
      <c r="R261" s="182">
        <f t="shared" si="52"/>
        <v>0</v>
      </c>
      <c r="S261" s="182">
        <v>0</v>
      </c>
      <c r="T261" s="183">
        <f t="shared" si="53"/>
        <v>0</v>
      </c>
      <c r="AR261" s="16" t="s">
        <v>99</v>
      </c>
      <c r="AT261" s="16" t="s">
        <v>288</v>
      </c>
      <c r="AU261" s="16" t="s">
        <v>77</v>
      </c>
      <c r="AY261" s="16" t="s">
        <v>287</v>
      </c>
      <c r="BE261" s="184">
        <f t="shared" si="54"/>
        <v>0</v>
      </c>
      <c r="BF261" s="184">
        <f t="shared" si="55"/>
        <v>0</v>
      </c>
      <c r="BG261" s="184">
        <f t="shared" si="56"/>
        <v>0</v>
      </c>
      <c r="BH261" s="184">
        <f t="shared" si="57"/>
        <v>0</v>
      </c>
      <c r="BI261" s="184">
        <f t="shared" si="58"/>
        <v>0</v>
      </c>
      <c r="BJ261" s="16" t="s">
        <v>77</v>
      </c>
      <c r="BK261" s="184">
        <f t="shared" si="59"/>
        <v>0</v>
      </c>
      <c r="BL261" s="16" t="s">
        <v>99</v>
      </c>
      <c r="BM261" s="16" t="s">
        <v>1120</v>
      </c>
    </row>
    <row r="262" spans="2:65" s="1" customFormat="1" ht="16.5" customHeight="1" x14ac:dyDescent="0.15">
      <c r="B262" s="33"/>
      <c r="C262" s="174" t="s">
        <v>70</v>
      </c>
      <c r="D262" s="174" t="s">
        <v>288</v>
      </c>
      <c r="E262" s="175" t="s">
        <v>2593</v>
      </c>
      <c r="F262" s="176" t="s">
        <v>2594</v>
      </c>
      <c r="G262" s="177" t="s">
        <v>2324</v>
      </c>
      <c r="H262" s="178">
        <v>743.33</v>
      </c>
      <c r="I262" s="179"/>
      <c r="J262" s="178">
        <f t="shared" si="50"/>
        <v>0</v>
      </c>
      <c r="K262" s="176" t="s">
        <v>1</v>
      </c>
      <c r="L262" s="37"/>
      <c r="M262" s="180" t="s">
        <v>1</v>
      </c>
      <c r="N262" s="181" t="s">
        <v>41</v>
      </c>
      <c r="O262" s="59"/>
      <c r="P262" s="182">
        <f t="shared" si="51"/>
        <v>0</v>
      </c>
      <c r="Q262" s="182">
        <v>0</v>
      </c>
      <c r="R262" s="182">
        <f t="shared" si="52"/>
        <v>0</v>
      </c>
      <c r="S262" s="182">
        <v>0</v>
      </c>
      <c r="T262" s="183">
        <f t="shared" si="53"/>
        <v>0</v>
      </c>
      <c r="AR262" s="16" t="s">
        <v>99</v>
      </c>
      <c r="AT262" s="16" t="s">
        <v>288</v>
      </c>
      <c r="AU262" s="16" t="s">
        <v>77</v>
      </c>
      <c r="AY262" s="16" t="s">
        <v>287</v>
      </c>
      <c r="BE262" s="184">
        <f t="shared" si="54"/>
        <v>0</v>
      </c>
      <c r="BF262" s="184">
        <f t="shared" si="55"/>
        <v>0</v>
      </c>
      <c r="BG262" s="184">
        <f t="shared" si="56"/>
        <v>0</v>
      </c>
      <c r="BH262" s="184">
        <f t="shared" si="57"/>
        <v>0</v>
      </c>
      <c r="BI262" s="184">
        <f t="shared" si="58"/>
        <v>0</v>
      </c>
      <c r="BJ262" s="16" t="s">
        <v>77</v>
      </c>
      <c r="BK262" s="184">
        <f t="shared" si="59"/>
        <v>0</v>
      </c>
      <c r="BL262" s="16" t="s">
        <v>99</v>
      </c>
      <c r="BM262" s="16" t="s">
        <v>1125</v>
      </c>
    </row>
    <row r="263" spans="2:65" s="10" customFormat="1" ht="26" customHeight="1" x14ac:dyDescent="0.2">
      <c r="B263" s="160"/>
      <c r="C263" s="161"/>
      <c r="D263" s="162" t="s">
        <v>69</v>
      </c>
      <c r="E263" s="163" t="s">
        <v>2595</v>
      </c>
      <c r="F263" s="163" t="s">
        <v>2596</v>
      </c>
      <c r="G263" s="161"/>
      <c r="H263" s="161"/>
      <c r="I263" s="164"/>
      <c r="J263" s="165">
        <f>BK263</f>
        <v>0</v>
      </c>
      <c r="K263" s="161"/>
      <c r="L263" s="166"/>
      <c r="M263" s="167"/>
      <c r="N263" s="168"/>
      <c r="O263" s="168"/>
      <c r="P263" s="169">
        <f>SUM(P264:P267)</f>
        <v>0</v>
      </c>
      <c r="Q263" s="168"/>
      <c r="R263" s="169">
        <f>SUM(R264:R267)</f>
        <v>0</v>
      </c>
      <c r="S263" s="168"/>
      <c r="T263" s="170">
        <f>SUM(T264:T267)</f>
        <v>0</v>
      </c>
      <c r="AR263" s="171" t="s">
        <v>77</v>
      </c>
      <c r="AT263" s="172" t="s">
        <v>69</v>
      </c>
      <c r="AU263" s="172" t="s">
        <v>70</v>
      </c>
      <c r="AY263" s="171" t="s">
        <v>287</v>
      </c>
      <c r="BK263" s="173">
        <f>SUM(BK264:BK267)</f>
        <v>0</v>
      </c>
    </row>
    <row r="264" spans="2:65" s="1" customFormat="1" ht="16.5" customHeight="1" x14ac:dyDescent="0.15">
      <c r="B264" s="33"/>
      <c r="C264" s="174" t="s">
        <v>70</v>
      </c>
      <c r="D264" s="174" t="s">
        <v>288</v>
      </c>
      <c r="E264" s="175" t="s">
        <v>2597</v>
      </c>
      <c r="F264" s="176" t="s">
        <v>2598</v>
      </c>
      <c r="G264" s="177" t="s">
        <v>2599</v>
      </c>
      <c r="H264" s="178">
        <v>2.6</v>
      </c>
      <c r="I264" s="179"/>
      <c r="J264" s="178">
        <f>ROUND(I264*H264,2)</f>
        <v>0</v>
      </c>
      <c r="K264" s="176" t="s">
        <v>1</v>
      </c>
      <c r="L264" s="37"/>
      <c r="M264" s="180" t="s">
        <v>1</v>
      </c>
      <c r="N264" s="181" t="s">
        <v>41</v>
      </c>
      <c r="O264" s="59"/>
      <c r="P264" s="182">
        <f>O264*H264</f>
        <v>0</v>
      </c>
      <c r="Q264" s="182">
        <v>0</v>
      </c>
      <c r="R264" s="182">
        <f>Q264*H264</f>
        <v>0</v>
      </c>
      <c r="S264" s="182">
        <v>0</v>
      </c>
      <c r="T264" s="183">
        <f>S264*H264</f>
        <v>0</v>
      </c>
      <c r="AR264" s="16" t="s">
        <v>99</v>
      </c>
      <c r="AT264" s="16" t="s">
        <v>288</v>
      </c>
      <c r="AU264" s="16" t="s">
        <v>77</v>
      </c>
      <c r="AY264" s="16" t="s">
        <v>287</v>
      </c>
      <c r="BE264" s="184">
        <f>IF(N264="základní",J264,0)</f>
        <v>0</v>
      </c>
      <c r="BF264" s="184">
        <f>IF(N264="snížená",J264,0)</f>
        <v>0</v>
      </c>
      <c r="BG264" s="184">
        <f>IF(N264="zákl. přenesená",J264,0)</f>
        <v>0</v>
      </c>
      <c r="BH264" s="184">
        <f>IF(N264="sníž. přenesená",J264,0)</f>
        <v>0</v>
      </c>
      <c r="BI264" s="184">
        <f>IF(N264="nulová",J264,0)</f>
        <v>0</v>
      </c>
      <c r="BJ264" s="16" t="s">
        <v>77</v>
      </c>
      <c r="BK264" s="184">
        <f>ROUND(I264*H264,2)</f>
        <v>0</v>
      </c>
      <c r="BL264" s="16" t="s">
        <v>99</v>
      </c>
      <c r="BM264" s="16" t="s">
        <v>1152</v>
      </c>
    </row>
    <row r="265" spans="2:65" s="1" customFormat="1" ht="16.5" customHeight="1" x14ac:dyDescent="0.15">
      <c r="B265" s="33"/>
      <c r="C265" s="174" t="s">
        <v>70</v>
      </c>
      <c r="D265" s="174" t="s">
        <v>288</v>
      </c>
      <c r="E265" s="175" t="s">
        <v>2600</v>
      </c>
      <c r="F265" s="176" t="s">
        <v>2601</v>
      </c>
      <c r="G265" s="177" t="s">
        <v>2324</v>
      </c>
      <c r="H265" s="178">
        <v>3</v>
      </c>
      <c r="I265" s="179"/>
      <c r="J265" s="178">
        <f>ROUND(I265*H265,2)</f>
        <v>0</v>
      </c>
      <c r="K265" s="176" t="s">
        <v>1</v>
      </c>
      <c r="L265" s="37"/>
      <c r="M265" s="180" t="s">
        <v>1</v>
      </c>
      <c r="N265" s="181" t="s">
        <v>41</v>
      </c>
      <c r="O265" s="59"/>
      <c r="P265" s="182">
        <f>O265*H265</f>
        <v>0</v>
      </c>
      <c r="Q265" s="182">
        <v>0</v>
      </c>
      <c r="R265" s="182">
        <f>Q265*H265</f>
        <v>0</v>
      </c>
      <c r="S265" s="182">
        <v>0</v>
      </c>
      <c r="T265" s="183">
        <f>S265*H265</f>
        <v>0</v>
      </c>
      <c r="AR265" s="16" t="s">
        <v>99</v>
      </c>
      <c r="AT265" s="16" t="s">
        <v>288</v>
      </c>
      <c r="AU265" s="16" t="s">
        <v>77</v>
      </c>
      <c r="AY265" s="16" t="s">
        <v>287</v>
      </c>
      <c r="BE265" s="184">
        <f>IF(N265="základní",J265,0)</f>
        <v>0</v>
      </c>
      <c r="BF265" s="184">
        <f>IF(N265="snížená",J265,0)</f>
        <v>0</v>
      </c>
      <c r="BG265" s="184">
        <f>IF(N265="zákl. přenesená",J265,0)</f>
        <v>0</v>
      </c>
      <c r="BH265" s="184">
        <f>IF(N265="sníž. přenesená",J265,0)</f>
        <v>0</v>
      </c>
      <c r="BI265" s="184">
        <f>IF(N265="nulová",J265,0)</f>
        <v>0</v>
      </c>
      <c r="BJ265" s="16" t="s">
        <v>77</v>
      </c>
      <c r="BK265" s="184">
        <f>ROUND(I265*H265,2)</f>
        <v>0</v>
      </c>
      <c r="BL265" s="16" t="s">
        <v>99</v>
      </c>
      <c r="BM265" s="16" t="s">
        <v>1156</v>
      </c>
    </row>
    <row r="266" spans="2:65" s="1" customFormat="1" ht="16.5" customHeight="1" x14ac:dyDescent="0.15">
      <c r="B266" s="33"/>
      <c r="C266" s="174" t="s">
        <v>70</v>
      </c>
      <c r="D266" s="174" t="s">
        <v>288</v>
      </c>
      <c r="E266" s="175" t="s">
        <v>2602</v>
      </c>
      <c r="F266" s="176" t="s">
        <v>2603</v>
      </c>
      <c r="G266" s="177" t="s">
        <v>2324</v>
      </c>
      <c r="H266" s="178">
        <v>2</v>
      </c>
      <c r="I266" s="179"/>
      <c r="J266" s="178">
        <f>ROUND(I266*H266,2)</f>
        <v>0</v>
      </c>
      <c r="K266" s="176" t="s">
        <v>1</v>
      </c>
      <c r="L266" s="37"/>
      <c r="M266" s="180" t="s">
        <v>1</v>
      </c>
      <c r="N266" s="181" t="s">
        <v>41</v>
      </c>
      <c r="O266" s="59"/>
      <c r="P266" s="182">
        <f>O266*H266</f>
        <v>0</v>
      </c>
      <c r="Q266" s="182">
        <v>0</v>
      </c>
      <c r="R266" s="182">
        <f>Q266*H266</f>
        <v>0</v>
      </c>
      <c r="S266" s="182">
        <v>0</v>
      </c>
      <c r="T266" s="183">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1178</v>
      </c>
    </row>
    <row r="267" spans="2:65" s="1" customFormat="1" ht="16.5" customHeight="1" x14ac:dyDescent="0.15">
      <c r="B267" s="33"/>
      <c r="C267" s="174" t="s">
        <v>70</v>
      </c>
      <c r="D267" s="174" t="s">
        <v>288</v>
      </c>
      <c r="E267" s="175" t="s">
        <v>2604</v>
      </c>
      <c r="F267" s="176" t="s">
        <v>2605</v>
      </c>
      <c r="G267" s="177" t="s">
        <v>2324</v>
      </c>
      <c r="H267" s="178">
        <v>5</v>
      </c>
      <c r="I267" s="179"/>
      <c r="J267" s="178">
        <f>ROUND(I267*H267,2)</f>
        <v>0</v>
      </c>
      <c r="K267" s="176" t="s">
        <v>1</v>
      </c>
      <c r="L267" s="37"/>
      <c r="M267" s="220" t="s">
        <v>1</v>
      </c>
      <c r="N267" s="221" t="s">
        <v>41</v>
      </c>
      <c r="O267" s="222"/>
      <c r="P267" s="223">
        <f>O267*H267</f>
        <v>0</v>
      </c>
      <c r="Q267" s="223">
        <v>0</v>
      </c>
      <c r="R267" s="223">
        <f>Q267*H267</f>
        <v>0</v>
      </c>
      <c r="S267" s="223">
        <v>0</v>
      </c>
      <c r="T267" s="224">
        <f>S267*H267</f>
        <v>0</v>
      </c>
      <c r="AR267" s="16" t="s">
        <v>99</v>
      </c>
      <c r="AT267" s="16" t="s">
        <v>288</v>
      </c>
      <c r="AU267" s="16" t="s">
        <v>77</v>
      </c>
      <c r="AY267" s="16" t="s">
        <v>287</v>
      </c>
      <c r="BE267" s="184">
        <f>IF(N267="základní",J267,0)</f>
        <v>0</v>
      </c>
      <c r="BF267" s="184">
        <f>IF(N267="snížená",J267,0)</f>
        <v>0</v>
      </c>
      <c r="BG267" s="184">
        <f>IF(N267="zákl. přenesená",J267,0)</f>
        <v>0</v>
      </c>
      <c r="BH267" s="184">
        <f>IF(N267="sníž. přenesená",J267,0)</f>
        <v>0</v>
      </c>
      <c r="BI267" s="184">
        <f>IF(N267="nulová",J267,0)</f>
        <v>0</v>
      </c>
      <c r="BJ267" s="16" t="s">
        <v>77</v>
      </c>
      <c r="BK267" s="184">
        <f>ROUND(I267*H267,2)</f>
        <v>0</v>
      </c>
      <c r="BL267" s="16" t="s">
        <v>99</v>
      </c>
      <c r="BM267" s="16" t="s">
        <v>1182</v>
      </c>
    </row>
    <row r="268" spans="2:65" s="1" customFormat="1" ht="7" customHeight="1" x14ac:dyDescent="0.15">
      <c r="B268" s="45"/>
      <c r="C268" s="46"/>
      <c r="D268" s="46"/>
      <c r="E268" s="46"/>
      <c r="F268" s="46"/>
      <c r="G268" s="46"/>
      <c r="H268" s="46"/>
      <c r="I268" s="133"/>
      <c r="J268" s="46"/>
      <c r="K268" s="46"/>
      <c r="L268" s="37"/>
    </row>
  </sheetData>
  <sheetProtection algorithmName="SHA-512" hashValue="/TGLIIfnFvqNQenlhSeoR1/+Pf32xbDZKRqFUeYz3A8KwfQVaLT8VnfDk2GcDcDbJ67wZNxY4LSkw25nyl8lTg==" saltValue="yqYrRrgy+77BclN7m4OjEKu5QO0Q7ZhTVJI4DY71v9o3unGTn+etOR3Pd9u+Y0xugdqkI7P2Ya55P6aqh/+qsA==" spinCount="100000" sheet="1" objects="1" scenarios="1" formatColumns="0" formatRows="0" autoFilter="0"/>
  <autoFilter ref="C100:K26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2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126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2606</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ROUND((SUM(BE95:BE320)),  2)</f>
        <v>0</v>
      </c>
      <c r="I37" s="122">
        <v>0.21</v>
      </c>
      <c r="J37" s="121">
        <f>ROUND(((SUM(BE95:BE320))*I37),  2)</f>
        <v>0</v>
      </c>
      <c r="L37" s="37"/>
    </row>
    <row r="38" spans="2:12" s="1" customFormat="1" ht="14.5" customHeight="1" x14ac:dyDescent="0.15">
      <c r="B38" s="37"/>
      <c r="E38" s="110" t="s">
        <v>42</v>
      </c>
      <c r="F38" s="121">
        <f>ROUND((SUM(BF95:BF320)),  2)</f>
        <v>0</v>
      </c>
      <c r="I38" s="122">
        <v>0.15</v>
      </c>
      <c r="J38" s="121">
        <f>ROUND(((SUM(BF95:BF320))*I38),  2)</f>
        <v>0</v>
      </c>
      <c r="L38" s="37"/>
    </row>
    <row r="39" spans="2:12" s="1" customFormat="1" ht="14.5" hidden="1" customHeight="1" x14ac:dyDescent="0.15">
      <c r="B39" s="37"/>
      <c r="E39" s="110" t="s">
        <v>43</v>
      </c>
      <c r="F39" s="121">
        <f>ROUND((SUM(BG95:BG320)),  2)</f>
        <v>0</v>
      </c>
      <c r="I39" s="122">
        <v>0.21</v>
      </c>
      <c r="J39" s="121">
        <f>0</f>
        <v>0</v>
      </c>
      <c r="L39" s="37"/>
    </row>
    <row r="40" spans="2:12" s="1" customFormat="1" ht="14.5" hidden="1" customHeight="1" x14ac:dyDescent="0.15">
      <c r="B40" s="37"/>
      <c r="E40" s="110" t="s">
        <v>44</v>
      </c>
      <c r="F40" s="121">
        <f>ROUND((SUM(BH95:BH320)),  2)</f>
        <v>0</v>
      </c>
      <c r="I40" s="122">
        <v>0.15</v>
      </c>
      <c r="J40" s="121">
        <f>0</f>
        <v>0</v>
      </c>
      <c r="L40" s="37"/>
    </row>
    <row r="41" spans="2:12" s="1" customFormat="1" ht="14.5" hidden="1" customHeight="1" x14ac:dyDescent="0.15">
      <c r="B41" s="37"/>
      <c r="E41" s="110" t="s">
        <v>45</v>
      </c>
      <c r="F41" s="121">
        <f>ROUND((SUM(BI95:BI320)),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SO 01 - Objekt terminálu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2607</v>
      </c>
      <c r="E68" s="145"/>
      <c r="F68" s="145"/>
      <c r="G68" s="145"/>
      <c r="H68" s="145"/>
      <c r="I68" s="146"/>
      <c r="J68" s="147">
        <f>J96</f>
        <v>0</v>
      </c>
      <c r="K68" s="143"/>
      <c r="L68" s="148"/>
    </row>
    <row r="69" spans="2:47" s="8" customFormat="1" ht="25" customHeight="1" x14ac:dyDescent="0.15">
      <c r="B69" s="142"/>
      <c r="C69" s="143"/>
      <c r="D69" s="144" t="s">
        <v>2608</v>
      </c>
      <c r="E69" s="145"/>
      <c r="F69" s="145"/>
      <c r="G69" s="145"/>
      <c r="H69" s="145"/>
      <c r="I69" s="146"/>
      <c r="J69" s="147">
        <f>J99</f>
        <v>0</v>
      </c>
      <c r="K69" s="143"/>
      <c r="L69" s="148"/>
    </row>
    <row r="70" spans="2:47" s="8" customFormat="1" ht="25" customHeight="1" x14ac:dyDescent="0.15">
      <c r="B70" s="142"/>
      <c r="C70" s="143"/>
      <c r="D70" s="144" t="s">
        <v>2609</v>
      </c>
      <c r="E70" s="145"/>
      <c r="F70" s="145"/>
      <c r="G70" s="145"/>
      <c r="H70" s="145"/>
      <c r="I70" s="146"/>
      <c r="J70" s="147">
        <f>J200</f>
        <v>0</v>
      </c>
      <c r="K70" s="143"/>
      <c r="L70" s="148"/>
    </row>
    <row r="71" spans="2:47" s="8" customFormat="1" ht="25" customHeight="1" x14ac:dyDescent="0.15">
      <c r="B71" s="142"/>
      <c r="C71" s="143"/>
      <c r="D71" s="144" t="s">
        <v>2610</v>
      </c>
      <c r="E71" s="145"/>
      <c r="F71" s="145"/>
      <c r="G71" s="145"/>
      <c r="H71" s="145"/>
      <c r="I71" s="146"/>
      <c r="J71" s="147">
        <f>J314</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302" t="str">
        <f>E7</f>
        <v>Terminál Benešov I.Etapa</v>
      </c>
      <c r="F81" s="303"/>
      <c r="G81" s="303"/>
      <c r="H81" s="303"/>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302" t="s">
        <v>238</v>
      </c>
      <c r="F83" s="259"/>
      <c r="G83" s="259"/>
      <c r="H83" s="259"/>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3" t="s">
        <v>240</v>
      </c>
      <c r="F85" s="284"/>
      <c r="G85" s="284"/>
      <c r="H85" s="284"/>
      <c r="I85" s="111"/>
      <c r="J85" s="34"/>
      <c r="K85" s="34"/>
      <c r="L85" s="37"/>
    </row>
    <row r="86" spans="2:63" s="1" customFormat="1" ht="12" customHeight="1" x14ac:dyDescent="0.15">
      <c r="B86" s="33"/>
      <c r="C86" s="28" t="s">
        <v>1510</v>
      </c>
      <c r="D86" s="34"/>
      <c r="E86" s="34"/>
      <c r="F86" s="34"/>
      <c r="G86" s="34"/>
      <c r="H86" s="34"/>
      <c r="I86" s="111"/>
      <c r="J86" s="34"/>
      <c r="K86" s="34"/>
      <c r="L86" s="37"/>
    </row>
    <row r="87" spans="2:63" s="1" customFormat="1" ht="16.5" customHeight="1" x14ac:dyDescent="0.15">
      <c r="B87" s="33"/>
      <c r="C87" s="34"/>
      <c r="D87" s="34"/>
      <c r="E87" s="285" t="str">
        <f>E13</f>
        <v>01 - SO 01 - Objekt terminálu</v>
      </c>
      <c r="F87" s="284"/>
      <c r="G87" s="284"/>
      <c r="H87" s="284"/>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P96+P99+P200+P314</f>
        <v>0</v>
      </c>
      <c r="Q95" s="67"/>
      <c r="R95" s="157">
        <f>R96+R99+R200+R314</f>
        <v>0</v>
      </c>
      <c r="S95" s="67"/>
      <c r="T95" s="158">
        <f>T96+T99+T200+T314</f>
        <v>0</v>
      </c>
      <c r="AT95" s="16" t="s">
        <v>69</v>
      </c>
      <c r="AU95" s="16" t="s">
        <v>246</v>
      </c>
      <c r="BK95" s="159">
        <f>BK96+BK99+BK200+BK314</f>
        <v>0</v>
      </c>
    </row>
    <row r="96" spans="2:63" s="10" customFormat="1" ht="26" customHeight="1" x14ac:dyDescent="0.2">
      <c r="B96" s="160"/>
      <c r="C96" s="161"/>
      <c r="D96" s="162" t="s">
        <v>69</v>
      </c>
      <c r="E96" s="163" t="s">
        <v>1660</v>
      </c>
      <c r="F96" s="163" t="s">
        <v>2611</v>
      </c>
      <c r="G96" s="161"/>
      <c r="H96" s="161"/>
      <c r="I96" s="164"/>
      <c r="J96" s="165">
        <f>BK96</f>
        <v>0</v>
      </c>
      <c r="K96" s="161"/>
      <c r="L96" s="166"/>
      <c r="M96" s="167"/>
      <c r="N96" s="168"/>
      <c r="O96" s="168"/>
      <c r="P96" s="169">
        <f>SUM(P97:P98)</f>
        <v>0</v>
      </c>
      <c r="Q96" s="168"/>
      <c r="R96" s="169">
        <f>SUM(R97:R98)</f>
        <v>0</v>
      </c>
      <c r="S96" s="168"/>
      <c r="T96" s="170">
        <f>SUM(T97:T98)</f>
        <v>0</v>
      </c>
      <c r="AR96" s="171" t="s">
        <v>77</v>
      </c>
      <c r="AT96" s="172" t="s">
        <v>69</v>
      </c>
      <c r="AU96" s="172" t="s">
        <v>70</v>
      </c>
      <c r="AY96" s="171" t="s">
        <v>287</v>
      </c>
      <c r="BK96" s="173">
        <f>SUM(BK97:BK98)</f>
        <v>0</v>
      </c>
    </row>
    <row r="97" spans="2:65" s="1" customFormat="1" ht="16.5" customHeight="1" x14ac:dyDescent="0.15">
      <c r="B97" s="33"/>
      <c r="C97" s="174" t="s">
        <v>70</v>
      </c>
      <c r="D97" s="174" t="s">
        <v>288</v>
      </c>
      <c r="E97" s="175" t="s">
        <v>2612</v>
      </c>
      <c r="F97" s="176" t="s">
        <v>2613</v>
      </c>
      <c r="G97" s="177" t="s">
        <v>2614</v>
      </c>
      <c r="H97" s="178">
        <v>1</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 customFormat="1" ht="16.5" customHeight="1" x14ac:dyDescent="0.15">
      <c r="B98" s="33"/>
      <c r="C98" s="174" t="s">
        <v>70</v>
      </c>
      <c r="D98" s="174" t="s">
        <v>288</v>
      </c>
      <c r="E98" s="175" t="s">
        <v>2615</v>
      </c>
      <c r="F98" s="176" t="s">
        <v>2616</v>
      </c>
      <c r="G98" s="177" t="s">
        <v>2614</v>
      </c>
      <c r="H98" s="178">
        <v>1</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0" customFormat="1" ht="26" customHeight="1" x14ac:dyDescent="0.2">
      <c r="B99" s="160"/>
      <c r="C99" s="161"/>
      <c r="D99" s="162" t="s">
        <v>69</v>
      </c>
      <c r="E99" s="163" t="s">
        <v>2135</v>
      </c>
      <c r="F99" s="163" t="s">
        <v>2617</v>
      </c>
      <c r="G99" s="161"/>
      <c r="H99" s="161"/>
      <c r="I99" s="164"/>
      <c r="J99" s="165">
        <f>BK99</f>
        <v>0</v>
      </c>
      <c r="K99" s="161"/>
      <c r="L99" s="166"/>
      <c r="M99" s="167"/>
      <c r="N99" s="168"/>
      <c r="O99" s="168"/>
      <c r="P99" s="169">
        <f>SUM(P100:P199)</f>
        <v>0</v>
      </c>
      <c r="Q99" s="168"/>
      <c r="R99" s="169">
        <f>SUM(R100:R199)</f>
        <v>0</v>
      </c>
      <c r="S99" s="168"/>
      <c r="T99" s="170">
        <f>SUM(T100:T199)</f>
        <v>0</v>
      </c>
      <c r="AR99" s="171" t="s">
        <v>77</v>
      </c>
      <c r="AT99" s="172" t="s">
        <v>69</v>
      </c>
      <c r="AU99" s="172" t="s">
        <v>70</v>
      </c>
      <c r="AY99" s="171" t="s">
        <v>287</v>
      </c>
      <c r="BK99" s="173">
        <f>SUM(BK100:BK199)</f>
        <v>0</v>
      </c>
    </row>
    <row r="100" spans="2:65" s="1" customFormat="1" ht="16.5" customHeight="1" x14ac:dyDescent="0.15">
      <c r="B100" s="33"/>
      <c r="C100" s="174" t="s">
        <v>70</v>
      </c>
      <c r="D100" s="174" t="s">
        <v>288</v>
      </c>
      <c r="E100" s="175" t="s">
        <v>2618</v>
      </c>
      <c r="F100" s="176" t="s">
        <v>2619</v>
      </c>
      <c r="G100" s="177" t="s">
        <v>490</v>
      </c>
      <c r="H100" s="178">
        <v>2</v>
      </c>
      <c r="I100" s="179"/>
      <c r="J100" s="178">
        <f t="shared" ref="J100:J131" si="0">ROUND(I100*H100,2)</f>
        <v>0</v>
      </c>
      <c r="K100" s="176" t="s">
        <v>1</v>
      </c>
      <c r="L100" s="37"/>
      <c r="M100" s="180" t="s">
        <v>1</v>
      </c>
      <c r="N100" s="181" t="s">
        <v>41</v>
      </c>
      <c r="O100" s="59"/>
      <c r="P100" s="182">
        <f t="shared" ref="P100:P131" si="1">O100*H100</f>
        <v>0</v>
      </c>
      <c r="Q100" s="182">
        <v>0</v>
      </c>
      <c r="R100" s="182">
        <f t="shared" ref="R100:R131" si="2">Q100*H100</f>
        <v>0</v>
      </c>
      <c r="S100" s="182">
        <v>0</v>
      </c>
      <c r="T100" s="183">
        <f t="shared" ref="T100:T131" si="3">S100*H100</f>
        <v>0</v>
      </c>
      <c r="AR100" s="16" t="s">
        <v>99</v>
      </c>
      <c r="AT100" s="16" t="s">
        <v>288</v>
      </c>
      <c r="AU100" s="16" t="s">
        <v>77</v>
      </c>
      <c r="AY100" s="16" t="s">
        <v>287</v>
      </c>
      <c r="BE100" s="184">
        <f t="shared" ref="BE100:BE131" si="4">IF(N100="základní",J100,0)</f>
        <v>0</v>
      </c>
      <c r="BF100" s="184">
        <f t="shared" ref="BF100:BF131" si="5">IF(N100="snížená",J100,0)</f>
        <v>0</v>
      </c>
      <c r="BG100" s="184">
        <f t="shared" ref="BG100:BG131" si="6">IF(N100="zákl. přenesená",J100,0)</f>
        <v>0</v>
      </c>
      <c r="BH100" s="184">
        <f t="shared" ref="BH100:BH131" si="7">IF(N100="sníž. přenesená",J100,0)</f>
        <v>0</v>
      </c>
      <c r="BI100" s="184">
        <f t="shared" ref="BI100:BI131" si="8">IF(N100="nulová",J100,0)</f>
        <v>0</v>
      </c>
      <c r="BJ100" s="16" t="s">
        <v>77</v>
      </c>
      <c r="BK100" s="184">
        <f t="shared" ref="BK100:BK131" si="9">ROUND(I100*H100,2)</f>
        <v>0</v>
      </c>
      <c r="BL100" s="16" t="s">
        <v>99</v>
      </c>
      <c r="BM100" s="16" t="s">
        <v>296</v>
      </c>
    </row>
    <row r="101" spans="2:65" s="1" customFormat="1" ht="16.5" customHeight="1" x14ac:dyDescent="0.15">
      <c r="B101" s="33"/>
      <c r="C101" s="174" t="s">
        <v>70</v>
      </c>
      <c r="D101" s="174" t="s">
        <v>288</v>
      </c>
      <c r="E101" s="175" t="s">
        <v>2620</v>
      </c>
      <c r="F101" s="176" t="s">
        <v>2621</v>
      </c>
      <c r="G101" s="177" t="s">
        <v>490</v>
      </c>
      <c r="H101" s="178">
        <v>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300</v>
      </c>
    </row>
    <row r="102" spans="2:65" s="1" customFormat="1" ht="16.5" customHeight="1" x14ac:dyDescent="0.15">
      <c r="B102" s="33"/>
      <c r="C102" s="174" t="s">
        <v>70</v>
      </c>
      <c r="D102" s="174" t="s">
        <v>288</v>
      </c>
      <c r="E102" s="175" t="s">
        <v>2622</v>
      </c>
      <c r="F102" s="176" t="s">
        <v>2623</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305</v>
      </c>
    </row>
    <row r="103" spans="2:65" s="1" customFormat="1" ht="16.5" customHeight="1" x14ac:dyDescent="0.15">
      <c r="B103" s="33"/>
      <c r="C103" s="174" t="s">
        <v>70</v>
      </c>
      <c r="D103" s="174" t="s">
        <v>288</v>
      </c>
      <c r="E103" s="175" t="s">
        <v>2624</v>
      </c>
      <c r="F103" s="176" t="s">
        <v>2625</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309</v>
      </c>
    </row>
    <row r="104" spans="2:65" s="1" customFormat="1" ht="16.5" customHeight="1" x14ac:dyDescent="0.15">
      <c r="B104" s="33"/>
      <c r="C104" s="174" t="s">
        <v>70</v>
      </c>
      <c r="D104" s="174" t="s">
        <v>288</v>
      </c>
      <c r="E104" s="175" t="s">
        <v>2626</v>
      </c>
      <c r="F104" s="176" t="s">
        <v>2627</v>
      </c>
      <c r="G104" s="177" t="s">
        <v>490</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313</v>
      </c>
    </row>
    <row r="105" spans="2:65" s="1" customFormat="1" ht="16.5" customHeight="1" x14ac:dyDescent="0.15">
      <c r="B105" s="33"/>
      <c r="C105" s="174" t="s">
        <v>70</v>
      </c>
      <c r="D105" s="174" t="s">
        <v>288</v>
      </c>
      <c r="E105" s="175" t="s">
        <v>2626</v>
      </c>
      <c r="F105" s="176" t="s">
        <v>2627</v>
      </c>
      <c r="G105" s="177" t="s">
        <v>490</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316</v>
      </c>
    </row>
    <row r="106" spans="2:65" s="1" customFormat="1" ht="16.5" customHeight="1" x14ac:dyDescent="0.15">
      <c r="B106" s="33"/>
      <c r="C106" s="174" t="s">
        <v>70</v>
      </c>
      <c r="D106" s="174" t="s">
        <v>288</v>
      </c>
      <c r="E106" s="175" t="s">
        <v>2626</v>
      </c>
      <c r="F106" s="176" t="s">
        <v>2627</v>
      </c>
      <c r="G106" s="177" t="s">
        <v>490</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320</v>
      </c>
    </row>
    <row r="107" spans="2:65" s="1" customFormat="1" ht="16.5" customHeight="1" x14ac:dyDescent="0.15">
      <c r="B107" s="33"/>
      <c r="C107" s="174" t="s">
        <v>70</v>
      </c>
      <c r="D107" s="174" t="s">
        <v>288</v>
      </c>
      <c r="E107" s="175" t="s">
        <v>2626</v>
      </c>
      <c r="F107" s="176" t="s">
        <v>2627</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323</v>
      </c>
    </row>
    <row r="108" spans="2:65" s="1" customFormat="1" ht="16.5" customHeight="1" x14ac:dyDescent="0.15">
      <c r="B108" s="33"/>
      <c r="C108" s="174" t="s">
        <v>70</v>
      </c>
      <c r="D108" s="174" t="s">
        <v>288</v>
      </c>
      <c r="E108" s="175" t="s">
        <v>2628</v>
      </c>
      <c r="F108" s="176" t="s">
        <v>2629</v>
      </c>
      <c r="G108" s="177" t="s">
        <v>490</v>
      </c>
      <c r="H108" s="178">
        <v>22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327</v>
      </c>
    </row>
    <row r="109" spans="2:65" s="1" customFormat="1" ht="16.5" customHeight="1" x14ac:dyDescent="0.15">
      <c r="B109" s="33"/>
      <c r="C109" s="174" t="s">
        <v>70</v>
      </c>
      <c r="D109" s="174" t="s">
        <v>288</v>
      </c>
      <c r="E109" s="175" t="s">
        <v>2628</v>
      </c>
      <c r="F109" s="176" t="s">
        <v>2629</v>
      </c>
      <c r="G109" s="177" t="s">
        <v>490</v>
      </c>
      <c r="H109" s="178">
        <v>24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330</v>
      </c>
    </row>
    <row r="110" spans="2:65" s="1" customFormat="1" ht="16.5" customHeight="1" x14ac:dyDescent="0.15">
      <c r="B110" s="33"/>
      <c r="C110" s="174" t="s">
        <v>70</v>
      </c>
      <c r="D110" s="174" t="s">
        <v>288</v>
      </c>
      <c r="E110" s="175" t="s">
        <v>2628</v>
      </c>
      <c r="F110" s="176" t="s">
        <v>2629</v>
      </c>
      <c r="G110" s="177" t="s">
        <v>490</v>
      </c>
      <c r="H110" s="178">
        <v>3</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334</v>
      </c>
    </row>
    <row r="111" spans="2:65" s="1" customFormat="1" ht="16.5" customHeight="1" x14ac:dyDescent="0.15">
      <c r="B111" s="33"/>
      <c r="C111" s="174" t="s">
        <v>70</v>
      </c>
      <c r="D111" s="174" t="s">
        <v>288</v>
      </c>
      <c r="E111" s="175" t="s">
        <v>2630</v>
      </c>
      <c r="F111" s="176" t="s">
        <v>2631</v>
      </c>
      <c r="G111" s="177" t="s">
        <v>490</v>
      </c>
      <c r="H111" s="178">
        <v>3</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337</v>
      </c>
    </row>
    <row r="112" spans="2:65" s="1" customFormat="1" ht="16.5" customHeight="1" x14ac:dyDescent="0.15">
      <c r="B112" s="33"/>
      <c r="C112" s="174" t="s">
        <v>70</v>
      </c>
      <c r="D112" s="174" t="s">
        <v>288</v>
      </c>
      <c r="E112" s="175" t="s">
        <v>2632</v>
      </c>
      <c r="F112" s="176" t="s">
        <v>2633</v>
      </c>
      <c r="G112" s="177" t="s">
        <v>490</v>
      </c>
      <c r="H112" s="178">
        <v>2</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340</v>
      </c>
    </row>
    <row r="113" spans="2:65" s="1" customFormat="1" ht="16.5" customHeight="1" x14ac:dyDescent="0.15">
      <c r="B113" s="33"/>
      <c r="C113" s="174" t="s">
        <v>70</v>
      </c>
      <c r="D113" s="174" t="s">
        <v>288</v>
      </c>
      <c r="E113" s="175" t="s">
        <v>2628</v>
      </c>
      <c r="F113" s="176" t="s">
        <v>2629</v>
      </c>
      <c r="G113" s="177" t="s">
        <v>490</v>
      </c>
      <c r="H113" s="178">
        <v>5</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343</v>
      </c>
    </row>
    <row r="114" spans="2:65" s="1" customFormat="1" ht="16.5" customHeight="1" x14ac:dyDescent="0.15">
      <c r="B114" s="33"/>
      <c r="C114" s="174" t="s">
        <v>70</v>
      </c>
      <c r="D114" s="174" t="s">
        <v>288</v>
      </c>
      <c r="E114" s="175" t="s">
        <v>2630</v>
      </c>
      <c r="F114" s="176" t="s">
        <v>2631</v>
      </c>
      <c r="G114" s="177" t="s">
        <v>490</v>
      </c>
      <c r="H114" s="178">
        <v>10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347</v>
      </c>
    </row>
    <row r="115" spans="2:65" s="1" customFormat="1" ht="16.5" customHeight="1" x14ac:dyDescent="0.15">
      <c r="B115" s="33"/>
      <c r="C115" s="174" t="s">
        <v>70</v>
      </c>
      <c r="D115" s="174" t="s">
        <v>288</v>
      </c>
      <c r="E115" s="175" t="s">
        <v>2630</v>
      </c>
      <c r="F115" s="176" t="s">
        <v>2631</v>
      </c>
      <c r="G115" s="177" t="s">
        <v>490</v>
      </c>
      <c r="H115" s="178">
        <v>2</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350</v>
      </c>
    </row>
    <row r="116" spans="2:65" s="1" customFormat="1" ht="16.5" customHeight="1" x14ac:dyDescent="0.15">
      <c r="B116" s="33"/>
      <c r="C116" s="174" t="s">
        <v>70</v>
      </c>
      <c r="D116" s="174" t="s">
        <v>288</v>
      </c>
      <c r="E116" s="175" t="s">
        <v>2628</v>
      </c>
      <c r="F116" s="176" t="s">
        <v>2629</v>
      </c>
      <c r="G116" s="177" t="s">
        <v>490</v>
      </c>
      <c r="H116" s="178">
        <v>12</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355</v>
      </c>
    </row>
    <row r="117" spans="2:65" s="1" customFormat="1" ht="16.5" customHeight="1" x14ac:dyDescent="0.15">
      <c r="B117" s="33"/>
      <c r="C117" s="174" t="s">
        <v>70</v>
      </c>
      <c r="D117" s="174" t="s">
        <v>288</v>
      </c>
      <c r="E117" s="175" t="s">
        <v>2634</v>
      </c>
      <c r="F117" s="176" t="s">
        <v>2635</v>
      </c>
      <c r="G117" s="177" t="s">
        <v>490</v>
      </c>
      <c r="H117" s="178">
        <v>54</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363</v>
      </c>
    </row>
    <row r="118" spans="2:65" s="1" customFormat="1" ht="16.5" customHeight="1" x14ac:dyDescent="0.15">
      <c r="B118" s="33"/>
      <c r="C118" s="174" t="s">
        <v>70</v>
      </c>
      <c r="D118" s="174" t="s">
        <v>288</v>
      </c>
      <c r="E118" s="175" t="s">
        <v>2636</v>
      </c>
      <c r="F118" s="176" t="s">
        <v>2637</v>
      </c>
      <c r="G118" s="177" t="s">
        <v>490</v>
      </c>
      <c r="H118" s="178">
        <v>13</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367</v>
      </c>
    </row>
    <row r="119" spans="2:65" s="1" customFormat="1" ht="16.5" customHeight="1" x14ac:dyDescent="0.15">
      <c r="B119" s="33"/>
      <c r="C119" s="174" t="s">
        <v>70</v>
      </c>
      <c r="D119" s="174" t="s">
        <v>288</v>
      </c>
      <c r="E119" s="175" t="s">
        <v>2638</v>
      </c>
      <c r="F119" s="176" t="s">
        <v>2639</v>
      </c>
      <c r="G119" s="177" t="s">
        <v>490</v>
      </c>
      <c r="H119" s="178">
        <v>1</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371</v>
      </c>
    </row>
    <row r="120" spans="2:65" s="1" customFormat="1" ht="16.5" customHeight="1" x14ac:dyDescent="0.15">
      <c r="B120" s="33"/>
      <c r="C120" s="174" t="s">
        <v>70</v>
      </c>
      <c r="D120" s="174" t="s">
        <v>288</v>
      </c>
      <c r="E120" s="175" t="s">
        <v>2640</v>
      </c>
      <c r="F120" s="176" t="s">
        <v>2641</v>
      </c>
      <c r="G120" s="177" t="s">
        <v>490</v>
      </c>
      <c r="H120" s="178">
        <v>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377</v>
      </c>
    </row>
    <row r="121" spans="2:65" s="1" customFormat="1" ht="16.5" customHeight="1" x14ac:dyDescent="0.15">
      <c r="B121" s="33"/>
      <c r="C121" s="174" t="s">
        <v>70</v>
      </c>
      <c r="D121" s="174" t="s">
        <v>288</v>
      </c>
      <c r="E121" s="175" t="s">
        <v>2640</v>
      </c>
      <c r="F121" s="176" t="s">
        <v>2641</v>
      </c>
      <c r="G121" s="177" t="s">
        <v>490</v>
      </c>
      <c r="H121" s="178">
        <v>4</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382</v>
      </c>
    </row>
    <row r="122" spans="2:65" s="1" customFormat="1" ht="16.5" customHeight="1" x14ac:dyDescent="0.15">
      <c r="B122" s="33"/>
      <c r="C122" s="174" t="s">
        <v>70</v>
      </c>
      <c r="D122" s="174" t="s">
        <v>288</v>
      </c>
      <c r="E122" s="175" t="s">
        <v>2642</v>
      </c>
      <c r="F122" s="176" t="s">
        <v>2643</v>
      </c>
      <c r="G122" s="177" t="s">
        <v>490</v>
      </c>
      <c r="H122" s="178">
        <v>3</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389</v>
      </c>
    </row>
    <row r="123" spans="2:65" s="1" customFormat="1" ht="16.5" customHeight="1" x14ac:dyDescent="0.15">
      <c r="B123" s="33"/>
      <c r="C123" s="174" t="s">
        <v>70</v>
      </c>
      <c r="D123" s="174" t="s">
        <v>288</v>
      </c>
      <c r="E123" s="175" t="s">
        <v>2644</v>
      </c>
      <c r="F123" s="176" t="s">
        <v>2645</v>
      </c>
      <c r="G123" s="177" t="s">
        <v>490</v>
      </c>
      <c r="H123" s="178">
        <v>6</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397</v>
      </c>
    </row>
    <row r="124" spans="2:65" s="1" customFormat="1" ht="16.5" customHeight="1" x14ac:dyDescent="0.15">
      <c r="B124" s="33"/>
      <c r="C124" s="174" t="s">
        <v>70</v>
      </c>
      <c r="D124" s="174" t="s">
        <v>288</v>
      </c>
      <c r="E124" s="175" t="s">
        <v>2646</v>
      </c>
      <c r="F124" s="176" t="s">
        <v>2647</v>
      </c>
      <c r="G124" s="177" t="s">
        <v>490</v>
      </c>
      <c r="H124" s="178">
        <v>4</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404</v>
      </c>
    </row>
    <row r="125" spans="2:65" s="1" customFormat="1" ht="16.5" customHeight="1" x14ac:dyDescent="0.15">
      <c r="B125" s="33"/>
      <c r="C125" s="174" t="s">
        <v>70</v>
      </c>
      <c r="D125" s="174" t="s">
        <v>288</v>
      </c>
      <c r="E125" s="175" t="s">
        <v>2648</v>
      </c>
      <c r="F125" s="176" t="s">
        <v>2649</v>
      </c>
      <c r="G125" s="177" t="s">
        <v>490</v>
      </c>
      <c r="H125" s="178">
        <v>6</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408</v>
      </c>
    </row>
    <row r="126" spans="2:65" s="1" customFormat="1" ht="16.5" customHeight="1" x14ac:dyDescent="0.15">
      <c r="B126" s="33"/>
      <c r="C126" s="174" t="s">
        <v>70</v>
      </c>
      <c r="D126" s="174" t="s">
        <v>288</v>
      </c>
      <c r="E126" s="175" t="s">
        <v>2650</v>
      </c>
      <c r="F126" s="176" t="s">
        <v>2651</v>
      </c>
      <c r="G126" s="177" t="s">
        <v>490</v>
      </c>
      <c r="H126" s="178">
        <v>28</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415</v>
      </c>
    </row>
    <row r="127" spans="2:65" s="1" customFormat="1" ht="16.5" customHeight="1" x14ac:dyDescent="0.15">
      <c r="B127" s="33"/>
      <c r="C127" s="174" t="s">
        <v>70</v>
      </c>
      <c r="D127" s="174" t="s">
        <v>288</v>
      </c>
      <c r="E127" s="175" t="s">
        <v>2650</v>
      </c>
      <c r="F127" s="176" t="s">
        <v>2651</v>
      </c>
      <c r="G127" s="177" t="s">
        <v>490</v>
      </c>
      <c r="H127" s="178">
        <v>10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419</v>
      </c>
    </row>
    <row r="128" spans="2:65" s="1" customFormat="1" ht="16.5" customHeight="1" x14ac:dyDescent="0.15">
      <c r="B128" s="33"/>
      <c r="C128" s="174" t="s">
        <v>70</v>
      </c>
      <c r="D128" s="174" t="s">
        <v>288</v>
      </c>
      <c r="E128" s="175" t="s">
        <v>2652</v>
      </c>
      <c r="F128" s="176" t="s">
        <v>2653</v>
      </c>
      <c r="G128" s="177" t="s">
        <v>490</v>
      </c>
      <c r="H128" s="178">
        <v>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424</v>
      </c>
    </row>
    <row r="129" spans="2:65" s="1" customFormat="1" ht="16.5" customHeight="1" x14ac:dyDescent="0.15">
      <c r="B129" s="33"/>
      <c r="C129" s="174" t="s">
        <v>70</v>
      </c>
      <c r="D129" s="174" t="s">
        <v>288</v>
      </c>
      <c r="E129" s="175" t="s">
        <v>2654</v>
      </c>
      <c r="F129" s="176" t="s">
        <v>2655</v>
      </c>
      <c r="G129" s="177" t="s">
        <v>490</v>
      </c>
      <c r="H129" s="178">
        <v>30</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428</v>
      </c>
    </row>
    <row r="130" spans="2:65" s="1" customFormat="1" ht="16.5" customHeight="1" x14ac:dyDescent="0.15">
      <c r="B130" s="33"/>
      <c r="C130" s="174" t="s">
        <v>70</v>
      </c>
      <c r="D130" s="174" t="s">
        <v>288</v>
      </c>
      <c r="E130" s="175" t="s">
        <v>2634</v>
      </c>
      <c r="F130" s="176" t="s">
        <v>2635</v>
      </c>
      <c r="G130" s="177" t="s">
        <v>490</v>
      </c>
      <c r="H130" s="178">
        <v>14</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434</v>
      </c>
    </row>
    <row r="131" spans="2:65" s="1" customFormat="1" ht="16.5" customHeight="1" x14ac:dyDescent="0.15">
      <c r="B131" s="33"/>
      <c r="C131" s="174" t="s">
        <v>70</v>
      </c>
      <c r="D131" s="174" t="s">
        <v>288</v>
      </c>
      <c r="E131" s="175" t="s">
        <v>2656</v>
      </c>
      <c r="F131" s="176" t="s">
        <v>2657</v>
      </c>
      <c r="G131" s="177" t="s">
        <v>362</v>
      </c>
      <c r="H131" s="178">
        <v>390</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440</v>
      </c>
    </row>
    <row r="132" spans="2:65" s="1" customFormat="1" ht="16.5" customHeight="1" x14ac:dyDescent="0.15">
      <c r="B132" s="33"/>
      <c r="C132" s="174" t="s">
        <v>70</v>
      </c>
      <c r="D132" s="174" t="s">
        <v>288</v>
      </c>
      <c r="E132" s="175" t="s">
        <v>2656</v>
      </c>
      <c r="F132" s="176" t="s">
        <v>2657</v>
      </c>
      <c r="G132" s="177" t="s">
        <v>362</v>
      </c>
      <c r="H132" s="178">
        <v>850</v>
      </c>
      <c r="I132" s="179"/>
      <c r="J132" s="178">
        <f t="shared" ref="J132:J163" si="10">ROUND(I132*H132,2)</f>
        <v>0</v>
      </c>
      <c r="K132" s="176" t="s">
        <v>1</v>
      </c>
      <c r="L132" s="37"/>
      <c r="M132" s="180" t="s">
        <v>1</v>
      </c>
      <c r="N132" s="181" t="s">
        <v>41</v>
      </c>
      <c r="O132" s="59"/>
      <c r="P132" s="182">
        <f t="shared" ref="P132:P163" si="11">O132*H132</f>
        <v>0</v>
      </c>
      <c r="Q132" s="182">
        <v>0</v>
      </c>
      <c r="R132" s="182">
        <f t="shared" ref="R132:R163" si="12">Q132*H132</f>
        <v>0</v>
      </c>
      <c r="S132" s="182">
        <v>0</v>
      </c>
      <c r="T132" s="183">
        <f t="shared" ref="T132:T163" si="13">S132*H132</f>
        <v>0</v>
      </c>
      <c r="AR132" s="16" t="s">
        <v>99</v>
      </c>
      <c r="AT132" s="16" t="s">
        <v>288</v>
      </c>
      <c r="AU132" s="16" t="s">
        <v>77</v>
      </c>
      <c r="AY132" s="16" t="s">
        <v>287</v>
      </c>
      <c r="BE132" s="184">
        <f t="shared" ref="BE132:BE163" si="14">IF(N132="základní",J132,0)</f>
        <v>0</v>
      </c>
      <c r="BF132" s="184">
        <f t="shared" ref="BF132:BF163" si="15">IF(N132="snížená",J132,0)</f>
        <v>0</v>
      </c>
      <c r="BG132" s="184">
        <f t="shared" ref="BG132:BG163" si="16">IF(N132="zákl. přenesená",J132,0)</f>
        <v>0</v>
      </c>
      <c r="BH132" s="184">
        <f t="shared" ref="BH132:BH163" si="17">IF(N132="sníž. přenesená",J132,0)</f>
        <v>0</v>
      </c>
      <c r="BI132" s="184">
        <f t="shared" ref="BI132:BI163" si="18">IF(N132="nulová",J132,0)</f>
        <v>0</v>
      </c>
      <c r="BJ132" s="16" t="s">
        <v>77</v>
      </c>
      <c r="BK132" s="184">
        <f t="shared" ref="BK132:BK163" si="19">ROUND(I132*H132,2)</f>
        <v>0</v>
      </c>
      <c r="BL132" s="16" t="s">
        <v>99</v>
      </c>
      <c r="BM132" s="16" t="s">
        <v>445</v>
      </c>
    </row>
    <row r="133" spans="2:65" s="1" customFormat="1" ht="16.5" customHeight="1" x14ac:dyDescent="0.15">
      <c r="B133" s="33"/>
      <c r="C133" s="174" t="s">
        <v>70</v>
      </c>
      <c r="D133" s="174" t="s">
        <v>288</v>
      </c>
      <c r="E133" s="175" t="s">
        <v>2658</v>
      </c>
      <c r="F133" s="176" t="s">
        <v>2659</v>
      </c>
      <c r="G133" s="177" t="s">
        <v>362</v>
      </c>
      <c r="H133" s="178">
        <v>80</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449</v>
      </c>
    </row>
    <row r="134" spans="2:65" s="1" customFormat="1" ht="16.5" customHeight="1" x14ac:dyDescent="0.15">
      <c r="B134" s="33"/>
      <c r="C134" s="174" t="s">
        <v>70</v>
      </c>
      <c r="D134" s="174" t="s">
        <v>288</v>
      </c>
      <c r="E134" s="175" t="s">
        <v>2660</v>
      </c>
      <c r="F134" s="176" t="s">
        <v>2661</v>
      </c>
      <c r="G134" s="177" t="s">
        <v>362</v>
      </c>
      <c r="H134" s="178">
        <v>140</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455</v>
      </c>
    </row>
    <row r="135" spans="2:65" s="1" customFormat="1" ht="16.5" customHeight="1" x14ac:dyDescent="0.15">
      <c r="B135" s="33"/>
      <c r="C135" s="174" t="s">
        <v>70</v>
      </c>
      <c r="D135" s="174" t="s">
        <v>288</v>
      </c>
      <c r="E135" s="175" t="s">
        <v>2662</v>
      </c>
      <c r="F135" s="176" t="s">
        <v>2663</v>
      </c>
      <c r="G135" s="177" t="s">
        <v>362</v>
      </c>
      <c r="H135" s="178">
        <v>60</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473</v>
      </c>
    </row>
    <row r="136" spans="2:65" s="1" customFormat="1" ht="16.5" customHeight="1" x14ac:dyDescent="0.15">
      <c r="B136" s="33"/>
      <c r="C136" s="174" t="s">
        <v>70</v>
      </c>
      <c r="D136" s="174" t="s">
        <v>288</v>
      </c>
      <c r="E136" s="175" t="s">
        <v>2664</v>
      </c>
      <c r="F136" s="176" t="s">
        <v>2665</v>
      </c>
      <c r="G136" s="177" t="s">
        <v>362</v>
      </c>
      <c r="H136" s="178">
        <v>1750</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478</v>
      </c>
    </row>
    <row r="137" spans="2:65" s="1" customFormat="1" ht="16.5" customHeight="1" x14ac:dyDescent="0.15">
      <c r="B137" s="33"/>
      <c r="C137" s="174" t="s">
        <v>70</v>
      </c>
      <c r="D137" s="174" t="s">
        <v>288</v>
      </c>
      <c r="E137" s="175" t="s">
        <v>2666</v>
      </c>
      <c r="F137" s="176" t="s">
        <v>2667</v>
      </c>
      <c r="G137" s="177" t="s">
        <v>362</v>
      </c>
      <c r="H137" s="178">
        <v>195</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484</v>
      </c>
    </row>
    <row r="138" spans="2:65" s="1" customFormat="1" ht="16.5" customHeight="1" x14ac:dyDescent="0.15">
      <c r="B138" s="33"/>
      <c r="C138" s="174" t="s">
        <v>70</v>
      </c>
      <c r="D138" s="174" t="s">
        <v>288</v>
      </c>
      <c r="E138" s="175" t="s">
        <v>2668</v>
      </c>
      <c r="F138" s="176" t="s">
        <v>2669</v>
      </c>
      <c r="G138" s="177" t="s">
        <v>362</v>
      </c>
      <c r="H138" s="178">
        <v>45</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491</v>
      </c>
    </row>
    <row r="139" spans="2:65" s="1" customFormat="1" ht="16.5" customHeight="1" x14ac:dyDescent="0.15">
      <c r="B139" s="33"/>
      <c r="C139" s="174" t="s">
        <v>70</v>
      </c>
      <c r="D139" s="174" t="s">
        <v>288</v>
      </c>
      <c r="E139" s="175" t="s">
        <v>2670</v>
      </c>
      <c r="F139" s="176" t="s">
        <v>2671</v>
      </c>
      <c r="G139" s="177" t="s">
        <v>362</v>
      </c>
      <c r="H139" s="178">
        <v>10</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496</v>
      </c>
    </row>
    <row r="140" spans="2:65" s="1" customFormat="1" ht="16.5" customHeight="1" x14ac:dyDescent="0.15">
      <c r="B140" s="33"/>
      <c r="C140" s="174" t="s">
        <v>70</v>
      </c>
      <c r="D140" s="174" t="s">
        <v>288</v>
      </c>
      <c r="E140" s="175" t="s">
        <v>2672</v>
      </c>
      <c r="F140" s="176" t="s">
        <v>2673</v>
      </c>
      <c r="G140" s="177" t="s">
        <v>362</v>
      </c>
      <c r="H140" s="178">
        <v>80</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500</v>
      </c>
    </row>
    <row r="141" spans="2:65" s="1" customFormat="1" ht="16.5" customHeight="1" x14ac:dyDescent="0.15">
      <c r="B141" s="33"/>
      <c r="C141" s="174" t="s">
        <v>70</v>
      </c>
      <c r="D141" s="174" t="s">
        <v>288</v>
      </c>
      <c r="E141" s="175" t="s">
        <v>2672</v>
      </c>
      <c r="F141" s="176" t="s">
        <v>2673</v>
      </c>
      <c r="G141" s="177" t="s">
        <v>362</v>
      </c>
      <c r="H141" s="178">
        <v>40</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503</v>
      </c>
    </row>
    <row r="142" spans="2:65" s="1" customFormat="1" ht="16.5" customHeight="1" x14ac:dyDescent="0.15">
      <c r="B142" s="33"/>
      <c r="C142" s="174" t="s">
        <v>70</v>
      </c>
      <c r="D142" s="174" t="s">
        <v>288</v>
      </c>
      <c r="E142" s="175" t="s">
        <v>2672</v>
      </c>
      <c r="F142" s="176" t="s">
        <v>2673</v>
      </c>
      <c r="G142" s="177" t="s">
        <v>362</v>
      </c>
      <c r="H142" s="178">
        <v>45</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509</v>
      </c>
    </row>
    <row r="143" spans="2:65" s="1" customFormat="1" ht="16.5" customHeight="1" x14ac:dyDescent="0.15">
      <c r="B143" s="33"/>
      <c r="C143" s="174" t="s">
        <v>70</v>
      </c>
      <c r="D143" s="174" t="s">
        <v>288</v>
      </c>
      <c r="E143" s="175" t="s">
        <v>2674</v>
      </c>
      <c r="F143" s="176" t="s">
        <v>2675</v>
      </c>
      <c r="G143" s="177" t="s">
        <v>362</v>
      </c>
      <c r="H143" s="178">
        <v>30</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513</v>
      </c>
    </row>
    <row r="144" spans="2:65" s="1" customFormat="1" ht="16.5" customHeight="1" x14ac:dyDescent="0.15">
      <c r="B144" s="33"/>
      <c r="C144" s="174" t="s">
        <v>70</v>
      </c>
      <c r="D144" s="174" t="s">
        <v>288</v>
      </c>
      <c r="E144" s="175" t="s">
        <v>2676</v>
      </c>
      <c r="F144" s="176" t="s">
        <v>2677</v>
      </c>
      <c r="G144" s="177" t="s">
        <v>490</v>
      </c>
      <c r="H144" s="178">
        <v>30</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517</v>
      </c>
    </row>
    <row r="145" spans="2:65" s="1" customFormat="1" ht="16.5" customHeight="1" x14ac:dyDescent="0.15">
      <c r="B145" s="33"/>
      <c r="C145" s="174" t="s">
        <v>70</v>
      </c>
      <c r="D145" s="174" t="s">
        <v>288</v>
      </c>
      <c r="E145" s="175" t="s">
        <v>2678</v>
      </c>
      <c r="F145" s="176" t="s">
        <v>2679</v>
      </c>
      <c r="G145" s="177" t="s">
        <v>490</v>
      </c>
      <c r="H145" s="178">
        <v>10</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521</v>
      </c>
    </row>
    <row r="146" spans="2:65" s="1" customFormat="1" ht="16.5" customHeight="1" x14ac:dyDescent="0.15">
      <c r="B146" s="33"/>
      <c r="C146" s="174" t="s">
        <v>70</v>
      </c>
      <c r="D146" s="174" t="s">
        <v>288</v>
      </c>
      <c r="E146" s="175" t="s">
        <v>2680</v>
      </c>
      <c r="F146" s="176" t="s">
        <v>2681</v>
      </c>
      <c r="G146" s="177" t="s">
        <v>490</v>
      </c>
      <c r="H146" s="178">
        <v>6</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526</v>
      </c>
    </row>
    <row r="147" spans="2:65" s="1" customFormat="1" ht="16.5" customHeight="1" x14ac:dyDescent="0.15">
      <c r="B147" s="33"/>
      <c r="C147" s="174" t="s">
        <v>70</v>
      </c>
      <c r="D147" s="174" t="s">
        <v>288</v>
      </c>
      <c r="E147" s="175" t="s">
        <v>2682</v>
      </c>
      <c r="F147" s="176" t="s">
        <v>2683</v>
      </c>
      <c r="G147" s="177" t="s">
        <v>490</v>
      </c>
      <c r="H147" s="178">
        <v>2</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530</v>
      </c>
    </row>
    <row r="148" spans="2:65" s="1" customFormat="1" ht="16.5" customHeight="1" x14ac:dyDescent="0.15">
      <c r="B148" s="33"/>
      <c r="C148" s="174" t="s">
        <v>70</v>
      </c>
      <c r="D148" s="174" t="s">
        <v>288</v>
      </c>
      <c r="E148" s="175" t="s">
        <v>2684</v>
      </c>
      <c r="F148" s="176" t="s">
        <v>2685</v>
      </c>
      <c r="G148" s="177" t="s">
        <v>490</v>
      </c>
      <c r="H148" s="178">
        <v>80</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537</v>
      </c>
    </row>
    <row r="149" spans="2:65" s="1" customFormat="1" ht="16.5" customHeight="1" x14ac:dyDescent="0.15">
      <c r="B149" s="33"/>
      <c r="C149" s="174" t="s">
        <v>70</v>
      </c>
      <c r="D149" s="174" t="s">
        <v>288</v>
      </c>
      <c r="E149" s="175" t="s">
        <v>2686</v>
      </c>
      <c r="F149" s="176" t="s">
        <v>2687</v>
      </c>
      <c r="G149" s="177" t="s">
        <v>490</v>
      </c>
      <c r="H149" s="178">
        <v>20</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544</v>
      </c>
    </row>
    <row r="150" spans="2:65" s="1" customFormat="1" ht="16.5" customHeight="1" x14ac:dyDescent="0.15">
      <c r="B150" s="33"/>
      <c r="C150" s="174" t="s">
        <v>70</v>
      </c>
      <c r="D150" s="174" t="s">
        <v>288</v>
      </c>
      <c r="E150" s="175" t="s">
        <v>2688</v>
      </c>
      <c r="F150" s="176" t="s">
        <v>2689</v>
      </c>
      <c r="G150" s="177" t="s">
        <v>490</v>
      </c>
      <c r="H150" s="178">
        <v>14</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551</v>
      </c>
    </row>
    <row r="151" spans="2:65" s="1" customFormat="1" ht="16.5" customHeight="1" x14ac:dyDescent="0.15">
      <c r="B151" s="33"/>
      <c r="C151" s="174" t="s">
        <v>70</v>
      </c>
      <c r="D151" s="174" t="s">
        <v>288</v>
      </c>
      <c r="E151" s="175" t="s">
        <v>2690</v>
      </c>
      <c r="F151" s="176" t="s">
        <v>2691</v>
      </c>
      <c r="G151" s="177" t="s">
        <v>490</v>
      </c>
      <c r="H151" s="178">
        <v>100</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556</v>
      </c>
    </row>
    <row r="152" spans="2:65" s="1" customFormat="1" ht="16.5" customHeight="1" x14ac:dyDescent="0.15">
      <c r="B152" s="33"/>
      <c r="C152" s="174" t="s">
        <v>70</v>
      </c>
      <c r="D152" s="174" t="s">
        <v>288</v>
      </c>
      <c r="E152" s="175" t="s">
        <v>2692</v>
      </c>
      <c r="F152" s="176" t="s">
        <v>2693</v>
      </c>
      <c r="G152" s="177" t="s">
        <v>490</v>
      </c>
      <c r="H152" s="178">
        <v>20</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560</v>
      </c>
    </row>
    <row r="153" spans="2:65" s="1" customFormat="1" ht="16.5" customHeight="1" x14ac:dyDescent="0.15">
      <c r="B153" s="33"/>
      <c r="C153" s="174" t="s">
        <v>70</v>
      </c>
      <c r="D153" s="174" t="s">
        <v>288</v>
      </c>
      <c r="E153" s="175" t="s">
        <v>2692</v>
      </c>
      <c r="F153" s="176" t="s">
        <v>2693</v>
      </c>
      <c r="G153" s="177" t="s">
        <v>490</v>
      </c>
      <c r="H153" s="178">
        <v>30</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567</v>
      </c>
    </row>
    <row r="154" spans="2:65" s="1" customFormat="1" ht="16.5" customHeight="1" x14ac:dyDescent="0.15">
      <c r="B154" s="33"/>
      <c r="C154" s="174" t="s">
        <v>70</v>
      </c>
      <c r="D154" s="174" t="s">
        <v>288</v>
      </c>
      <c r="E154" s="175" t="s">
        <v>2694</v>
      </c>
      <c r="F154" s="176" t="s">
        <v>2695</v>
      </c>
      <c r="G154" s="177" t="s">
        <v>490</v>
      </c>
      <c r="H154" s="178">
        <v>120</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573</v>
      </c>
    </row>
    <row r="155" spans="2:65" s="1" customFormat="1" ht="16.5" customHeight="1" x14ac:dyDescent="0.15">
      <c r="B155" s="33"/>
      <c r="C155" s="174" t="s">
        <v>70</v>
      </c>
      <c r="D155" s="174" t="s">
        <v>288</v>
      </c>
      <c r="E155" s="175" t="s">
        <v>2696</v>
      </c>
      <c r="F155" s="176" t="s">
        <v>2697</v>
      </c>
      <c r="G155" s="177" t="s">
        <v>490</v>
      </c>
      <c r="H155" s="178">
        <v>25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577</v>
      </c>
    </row>
    <row r="156" spans="2:65" s="1" customFormat="1" ht="16.5" customHeight="1" x14ac:dyDescent="0.15">
      <c r="B156" s="33"/>
      <c r="C156" s="174" t="s">
        <v>70</v>
      </c>
      <c r="D156" s="174" t="s">
        <v>288</v>
      </c>
      <c r="E156" s="175" t="s">
        <v>2698</v>
      </c>
      <c r="F156" s="176" t="s">
        <v>2699</v>
      </c>
      <c r="G156" s="177" t="s">
        <v>490</v>
      </c>
      <c r="H156" s="178">
        <v>25</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585</v>
      </c>
    </row>
    <row r="157" spans="2:65" s="1" customFormat="1" ht="16.5" customHeight="1" x14ac:dyDescent="0.15">
      <c r="B157" s="33"/>
      <c r="C157" s="174" t="s">
        <v>70</v>
      </c>
      <c r="D157" s="174" t="s">
        <v>288</v>
      </c>
      <c r="E157" s="175" t="s">
        <v>2700</v>
      </c>
      <c r="F157" s="176" t="s">
        <v>2701</v>
      </c>
      <c r="G157" s="177" t="s">
        <v>362</v>
      </c>
      <c r="H157" s="178">
        <v>80</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590</v>
      </c>
    </row>
    <row r="158" spans="2:65" s="1" customFormat="1" ht="16.5" customHeight="1" x14ac:dyDescent="0.15">
      <c r="B158" s="33"/>
      <c r="C158" s="174" t="s">
        <v>70</v>
      </c>
      <c r="D158" s="174" t="s">
        <v>288</v>
      </c>
      <c r="E158" s="175" t="s">
        <v>2702</v>
      </c>
      <c r="F158" s="176" t="s">
        <v>2703</v>
      </c>
      <c r="G158" s="177" t="s">
        <v>362</v>
      </c>
      <c r="H158" s="178">
        <v>105</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595</v>
      </c>
    </row>
    <row r="159" spans="2:65" s="1" customFormat="1" ht="16.5" customHeight="1" x14ac:dyDescent="0.15">
      <c r="B159" s="33"/>
      <c r="C159" s="174" t="s">
        <v>70</v>
      </c>
      <c r="D159" s="174" t="s">
        <v>288</v>
      </c>
      <c r="E159" s="175" t="s">
        <v>2704</v>
      </c>
      <c r="F159" s="176" t="s">
        <v>2705</v>
      </c>
      <c r="G159" s="177" t="s">
        <v>362</v>
      </c>
      <c r="H159" s="178">
        <v>50</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598</v>
      </c>
    </row>
    <row r="160" spans="2:65" s="1" customFormat="1" ht="16.5" customHeight="1" x14ac:dyDescent="0.15">
      <c r="B160" s="33"/>
      <c r="C160" s="174" t="s">
        <v>70</v>
      </c>
      <c r="D160" s="174" t="s">
        <v>288</v>
      </c>
      <c r="E160" s="175" t="s">
        <v>2706</v>
      </c>
      <c r="F160" s="176" t="s">
        <v>2707</v>
      </c>
      <c r="G160" s="177" t="s">
        <v>362</v>
      </c>
      <c r="H160" s="178">
        <v>85</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602</v>
      </c>
    </row>
    <row r="161" spans="2:65" s="1" customFormat="1" ht="16.5" customHeight="1" x14ac:dyDescent="0.15">
      <c r="B161" s="33"/>
      <c r="C161" s="174" t="s">
        <v>70</v>
      </c>
      <c r="D161" s="174" t="s">
        <v>288</v>
      </c>
      <c r="E161" s="175" t="s">
        <v>2634</v>
      </c>
      <c r="F161" s="176" t="s">
        <v>2635</v>
      </c>
      <c r="G161" s="177" t="s">
        <v>490</v>
      </c>
      <c r="H161" s="178">
        <v>260</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605</v>
      </c>
    </row>
    <row r="162" spans="2:65" s="1" customFormat="1" ht="16.5" customHeight="1" x14ac:dyDescent="0.15">
      <c r="B162" s="33"/>
      <c r="C162" s="174" t="s">
        <v>70</v>
      </c>
      <c r="D162" s="174" t="s">
        <v>288</v>
      </c>
      <c r="E162" s="175" t="s">
        <v>2708</v>
      </c>
      <c r="F162" s="176" t="s">
        <v>2709</v>
      </c>
      <c r="G162" s="177" t="s">
        <v>362</v>
      </c>
      <c r="H162" s="178">
        <v>120</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609</v>
      </c>
    </row>
    <row r="163" spans="2:65" s="1" customFormat="1" ht="16.5" customHeight="1" x14ac:dyDescent="0.15">
      <c r="B163" s="33"/>
      <c r="C163" s="174" t="s">
        <v>70</v>
      </c>
      <c r="D163" s="174" t="s">
        <v>288</v>
      </c>
      <c r="E163" s="175" t="s">
        <v>2710</v>
      </c>
      <c r="F163" s="176" t="s">
        <v>2711</v>
      </c>
      <c r="G163" s="177" t="s">
        <v>362</v>
      </c>
      <c r="H163" s="178">
        <v>90</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613</v>
      </c>
    </row>
    <row r="164" spans="2:65" s="1" customFormat="1" ht="16.5" customHeight="1" x14ac:dyDescent="0.15">
      <c r="B164" s="33"/>
      <c r="C164" s="174" t="s">
        <v>70</v>
      </c>
      <c r="D164" s="174" t="s">
        <v>288</v>
      </c>
      <c r="E164" s="175" t="s">
        <v>2710</v>
      </c>
      <c r="F164" s="176" t="s">
        <v>2711</v>
      </c>
      <c r="G164" s="177" t="s">
        <v>362</v>
      </c>
      <c r="H164" s="178">
        <v>100</v>
      </c>
      <c r="I164" s="179"/>
      <c r="J164" s="178">
        <f t="shared" ref="J164:J195" si="20">ROUND(I164*H164,2)</f>
        <v>0</v>
      </c>
      <c r="K164" s="176" t="s">
        <v>1</v>
      </c>
      <c r="L164" s="37"/>
      <c r="M164" s="180" t="s">
        <v>1</v>
      </c>
      <c r="N164" s="181" t="s">
        <v>41</v>
      </c>
      <c r="O164" s="59"/>
      <c r="P164" s="182">
        <f t="shared" ref="P164:P195" si="21">O164*H164</f>
        <v>0</v>
      </c>
      <c r="Q164" s="182">
        <v>0</v>
      </c>
      <c r="R164" s="182">
        <f t="shared" ref="R164:R195" si="22">Q164*H164</f>
        <v>0</v>
      </c>
      <c r="S164" s="182">
        <v>0</v>
      </c>
      <c r="T164" s="183">
        <f t="shared" ref="T164:T195" si="23">S164*H164</f>
        <v>0</v>
      </c>
      <c r="AR164" s="16" t="s">
        <v>99</v>
      </c>
      <c r="AT164" s="16" t="s">
        <v>288</v>
      </c>
      <c r="AU164" s="16" t="s">
        <v>77</v>
      </c>
      <c r="AY164" s="16" t="s">
        <v>287</v>
      </c>
      <c r="BE164" s="184">
        <f t="shared" ref="BE164:BE199" si="24">IF(N164="základní",J164,0)</f>
        <v>0</v>
      </c>
      <c r="BF164" s="184">
        <f t="shared" ref="BF164:BF199" si="25">IF(N164="snížená",J164,0)</f>
        <v>0</v>
      </c>
      <c r="BG164" s="184">
        <f t="shared" ref="BG164:BG199" si="26">IF(N164="zákl. přenesená",J164,0)</f>
        <v>0</v>
      </c>
      <c r="BH164" s="184">
        <f t="shared" ref="BH164:BH199" si="27">IF(N164="sníž. přenesená",J164,0)</f>
        <v>0</v>
      </c>
      <c r="BI164" s="184">
        <f t="shared" ref="BI164:BI199" si="28">IF(N164="nulová",J164,0)</f>
        <v>0</v>
      </c>
      <c r="BJ164" s="16" t="s">
        <v>77</v>
      </c>
      <c r="BK164" s="184">
        <f t="shared" ref="BK164:BK199" si="29">ROUND(I164*H164,2)</f>
        <v>0</v>
      </c>
      <c r="BL164" s="16" t="s">
        <v>99</v>
      </c>
      <c r="BM164" s="16" t="s">
        <v>617</v>
      </c>
    </row>
    <row r="165" spans="2:65" s="1" customFormat="1" ht="16.5" customHeight="1" x14ac:dyDescent="0.15">
      <c r="B165" s="33"/>
      <c r="C165" s="174" t="s">
        <v>70</v>
      </c>
      <c r="D165" s="174" t="s">
        <v>288</v>
      </c>
      <c r="E165" s="175" t="s">
        <v>2712</v>
      </c>
      <c r="F165" s="176" t="s">
        <v>2713</v>
      </c>
      <c r="G165" s="177" t="s">
        <v>362</v>
      </c>
      <c r="H165" s="178">
        <v>80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621</v>
      </c>
    </row>
    <row r="166" spans="2:65" s="1" customFormat="1" ht="16.5" customHeight="1" x14ac:dyDescent="0.15">
      <c r="B166" s="33"/>
      <c r="C166" s="174" t="s">
        <v>70</v>
      </c>
      <c r="D166" s="174" t="s">
        <v>288</v>
      </c>
      <c r="E166" s="175" t="s">
        <v>2714</v>
      </c>
      <c r="F166" s="176" t="s">
        <v>2715</v>
      </c>
      <c r="G166" s="177" t="s">
        <v>362</v>
      </c>
      <c r="H166" s="178">
        <v>40</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630</v>
      </c>
    </row>
    <row r="167" spans="2:65" s="1" customFormat="1" ht="16.5" customHeight="1" x14ac:dyDescent="0.15">
      <c r="B167" s="33"/>
      <c r="C167" s="174" t="s">
        <v>70</v>
      </c>
      <c r="D167" s="174" t="s">
        <v>288</v>
      </c>
      <c r="E167" s="175" t="s">
        <v>2634</v>
      </c>
      <c r="F167" s="176" t="s">
        <v>2635</v>
      </c>
      <c r="G167" s="177" t="s">
        <v>490</v>
      </c>
      <c r="H167" s="178">
        <v>550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633</v>
      </c>
    </row>
    <row r="168" spans="2:65" s="1" customFormat="1" ht="16.5" customHeight="1" x14ac:dyDescent="0.15">
      <c r="B168" s="33"/>
      <c r="C168" s="174" t="s">
        <v>70</v>
      </c>
      <c r="D168" s="174" t="s">
        <v>288</v>
      </c>
      <c r="E168" s="175" t="s">
        <v>2624</v>
      </c>
      <c r="F168" s="176" t="s">
        <v>2625</v>
      </c>
      <c r="G168" s="177" t="s">
        <v>490</v>
      </c>
      <c r="H168" s="178">
        <v>120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643</v>
      </c>
    </row>
    <row r="169" spans="2:65" s="1" customFormat="1" ht="16.5" customHeight="1" x14ac:dyDescent="0.15">
      <c r="B169" s="33"/>
      <c r="C169" s="174" t="s">
        <v>70</v>
      </c>
      <c r="D169" s="174" t="s">
        <v>288</v>
      </c>
      <c r="E169" s="175" t="s">
        <v>2716</v>
      </c>
      <c r="F169" s="176" t="s">
        <v>2717</v>
      </c>
      <c r="G169" s="177" t="s">
        <v>490</v>
      </c>
      <c r="H169" s="178">
        <v>30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649</v>
      </c>
    </row>
    <row r="170" spans="2:65" s="1" customFormat="1" ht="16.5" customHeight="1" x14ac:dyDescent="0.15">
      <c r="B170" s="33"/>
      <c r="C170" s="174" t="s">
        <v>70</v>
      </c>
      <c r="D170" s="174" t="s">
        <v>288</v>
      </c>
      <c r="E170" s="175" t="s">
        <v>2718</v>
      </c>
      <c r="F170" s="176" t="s">
        <v>2719</v>
      </c>
      <c r="G170" s="177" t="s">
        <v>362</v>
      </c>
      <c r="H170" s="178">
        <v>40</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655</v>
      </c>
    </row>
    <row r="171" spans="2:65" s="1" customFormat="1" ht="16.5" customHeight="1" x14ac:dyDescent="0.15">
      <c r="B171" s="33"/>
      <c r="C171" s="174" t="s">
        <v>70</v>
      </c>
      <c r="D171" s="174" t="s">
        <v>288</v>
      </c>
      <c r="E171" s="175" t="s">
        <v>2720</v>
      </c>
      <c r="F171" s="176" t="s">
        <v>2721</v>
      </c>
      <c r="G171" s="177" t="s">
        <v>362</v>
      </c>
      <c r="H171" s="178">
        <v>10</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658</v>
      </c>
    </row>
    <row r="172" spans="2:65" s="1" customFormat="1" ht="16.5" customHeight="1" x14ac:dyDescent="0.15">
      <c r="B172" s="33"/>
      <c r="C172" s="174" t="s">
        <v>70</v>
      </c>
      <c r="D172" s="174" t="s">
        <v>288</v>
      </c>
      <c r="E172" s="175" t="s">
        <v>2698</v>
      </c>
      <c r="F172" s="176" t="s">
        <v>2699</v>
      </c>
      <c r="G172" s="177" t="s">
        <v>490</v>
      </c>
      <c r="H172" s="178">
        <v>10</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663</v>
      </c>
    </row>
    <row r="173" spans="2:65" s="1" customFormat="1" ht="16.5" customHeight="1" x14ac:dyDescent="0.15">
      <c r="B173" s="33"/>
      <c r="C173" s="174" t="s">
        <v>70</v>
      </c>
      <c r="D173" s="174" t="s">
        <v>288</v>
      </c>
      <c r="E173" s="175" t="s">
        <v>2722</v>
      </c>
      <c r="F173" s="176" t="s">
        <v>2723</v>
      </c>
      <c r="G173" s="177" t="s">
        <v>362</v>
      </c>
      <c r="H173" s="178">
        <v>30</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666</v>
      </c>
    </row>
    <row r="174" spans="2:65" s="1" customFormat="1" ht="16.5" customHeight="1" x14ac:dyDescent="0.15">
      <c r="B174" s="33"/>
      <c r="C174" s="174" t="s">
        <v>70</v>
      </c>
      <c r="D174" s="174" t="s">
        <v>288</v>
      </c>
      <c r="E174" s="175" t="s">
        <v>2698</v>
      </c>
      <c r="F174" s="176" t="s">
        <v>2699</v>
      </c>
      <c r="G174" s="177" t="s">
        <v>490</v>
      </c>
      <c r="H174" s="178">
        <v>30</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671</v>
      </c>
    </row>
    <row r="175" spans="2:65" s="1" customFormat="1" ht="16.5" customHeight="1" x14ac:dyDescent="0.15">
      <c r="B175" s="33"/>
      <c r="C175" s="174" t="s">
        <v>70</v>
      </c>
      <c r="D175" s="174" t="s">
        <v>288</v>
      </c>
      <c r="E175" s="175" t="s">
        <v>2724</v>
      </c>
      <c r="F175" s="176" t="s">
        <v>2725</v>
      </c>
      <c r="G175" s="177" t="s">
        <v>1058</v>
      </c>
      <c r="H175" s="178">
        <v>80</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674</v>
      </c>
    </row>
    <row r="176" spans="2:65" s="1" customFormat="1" ht="16.5" customHeight="1" x14ac:dyDescent="0.15">
      <c r="B176" s="33"/>
      <c r="C176" s="174" t="s">
        <v>70</v>
      </c>
      <c r="D176" s="174" t="s">
        <v>288</v>
      </c>
      <c r="E176" s="175" t="s">
        <v>2726</v>
      </c>
      <c r="F176" s="176" t="s">
        <v>2727</v>
      </c>
      <c r="G176" s="177" t="s">
        <v>490</v>
      </c>
      <c r="H176" s="178">
        <v>2</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680</v>
      </c>
    </row>
    <row r="177" spans="2:65" s="1" customFormat="1" ht="16.5" customHeight="1" x14ac:dyDescent="0.15">
      <c r="B177" s="33"/>
      <c r="C177" s="174" t="s">
        <v>70</v>
      </c>
      <c r="D177" s="174" t="s">
        <v>288</v>
      </c>
      <c r="E177" s="175" t="s">
        <v>2728</v>
      </c>
      <c r="F177" s="176" t="s">
        <v>2729</v>
      </c>
      <c r="G177" s="177" t="s">
        <v>490</v>
      </c>
      <c r="H177" s="178">
        <v>2</v>
      </c>
      <c r="I177" s="179"/>
      <c r="J177" s="178">
        <f t="shared" si="20"/>
        <v>0</v>
      </c>
      <c r="K177" s="176" t="s">
        <v>1</v>
      </c>
      <c r="L177" s="37"/>
      <c r="M177" s="180" t="s">
        <v>1</v>
      </c>
      <c r="N177" s="181" t="s">
        <v>41</v>
      </c>
      <c r="O177" s="59"/>
      <c r="P177" s="182">
        <f t="shared" si="21"/>
        <v>0</v>
      </c>
      <c r="Q177" s="182">
        <v>0</v>
      </c>
      <c r="R177" s="182">
        <f t="shared" si="22"/>
        <v>0</v>
      </c>
      <c r="S177" s="182">
        <v>0</v>
      </c>
      <c r="T177" s="183">
        <f t="shared" si="23"/>
        <v>0</v>
      </c>
      <c r="AR177" s="16" t="s">
        <v>99</v>
      </c>
      <c r="AT177" s="16" t="s">
        <v>288</v>
      </c>
      <c r="AU177" s="16" t="s">
        <v>77</v>
      </c>
      <c r="AY177" s="16" t="s">
        <v>287</v>
      </c>
      <c r="BE177" s="184">
        <f t="shared" si="24"/>
        <v>0</v>
      </c>
      <c r="BF177" s="184">
        <f t="shared" si="25"/>
        <v>0</v>
      </c>
      <c r="BG177" s="184">
        <f t="shared" si="26"/>
        <v>0</v>
      </c>
      <c r="BH177" s="184">
        <f t="shared" si="27"/>
        <v>0</v>
      </c>
      <c r="BI177" s="184">
        <f t="shared" si="28"/>
        <v>0</v>
      </c>
      <c r="BJ177" s="16" t="s">
        <v>77</v>
      </c>
      <c r="BK177" s="184">
        <f t="shared" si="29"/>
        <v>0</v>
      </c>
      <c r="BL177" s="16" t="s">
        <v>99</v>
      </c>
      <c r="BM177" s="16" t="s">
        <v>685</v>
      </c>
    </row>
    <row r="178" spans="2:65" s="1" customFormat="1" ht="16.5" customHeight="1" x14ac:dyDescent="0.15">
      <c r="B178" s="33"/>
      <c r="C178" s="174" t="s">
        <v>70</v>
      </c>
      <c r="D178" s="174" t="s">
        <v>288</v>
      </c>
      <c r="E178" s="175" t="s">
        <v>2730</v>
      </c>
      <c r="F178" s="176" t="s">
        <v>2731</v>
      </c>
      <c r="G178" s="177" t="s">
        <v>291</v>
      </c>
      <c r="H178" s="178">
        <v>0.6</v>
      </c>
      <c r="I178" s="179"/>
      <c r="J178" s="178">
        <f t="shared" si="20"/>
        <v>0</v>
      </c>
      <c r="K178" s="176" t="s">
        <v>1</v>
      </c>
      <c r="L178" s="37"/>
      <c r="M178" s="180" t="s">
        <v>1</v>
      </c>
      <c r="N178" s="181" t="s">
        <v>41</v>
      </c>
      <c r="O178" s="59"/>
      <c r="P178" s="182">
        <f t="shared" si="21"/>
        <v>0</v>
      </c>
      <c r="Q178" s="182">
        <v>0</v>
      </c>
      <c r="R178" s="182">
        <f t="shared" si="22"/>
        <v>0</v>
      </c>
      <c r="S178" s="182">
        <v>0</v>
      </c>
      <c r="T178" s="183">
        <f t="shared" si="23"/>
        <v>0</v>
      </c>
      <c r="AR178" s="16" t="s">
        <v>99</v>
      </c>
      <c r="AT178" s="16" t="s">
        <v>288</v>
      </c>
      <c r="AU178" s="16" t="s">
        <v>77</v>
      </c>
      <c r="AY178" s="16" t="s">
        <v>287</v>
      </c>
      <c r="BE178" s="184">
        <f t="shared" si="24"/>
        <v>0</v>
      </c>
      <c r="BF178" s="184">
        <f t="shared" si="25"/>
        <v>0</v>
      </c>
      <c r="BG178" s="184">
        <f t="shared" si="26"/>
        <v>0</v>
      </c>
      <c r="BH178" s="184">
        <f t="shared" si="27"/>
        <v>0</v>
      </c>
      <c r="BI178" s="184">
        <f t="shared" si="28"/>
        <v>0</v>
      </c>
      <c r="BJ178" s="16" t="s">
        <v>77</v>
      </c>
      <c r="BK178" s="184">
        <f t="shared" si="29"/>
        <v>0</v>
      </c>
      <c r="BL178" s="16" t="s">
        <v>99</v>
      </c>
      <c r="BM178" s="16" t="s">
        <v>689</v>
      </c>
    </row>
    <row r="179" spans="2:65" s="1" customFormat="1" ht="16.5" customHeight="1" x14ac:dyDescent="0.15">
      <c r="B179" s="33"/>
      <c r="C179" s="174" t="s">
        <v>70</v>
      </c>
      <c r="D179" s="174" t="s">
        <v>288</v>
      </c>
      <c r="E179" s="175" t="s">
        <v>2732</v>
      </c>
      <c r="F179" s="176" t="s">
        <v>2733</v>
      </c>
      <c r="G179" s="177" t="s">
        <v>291</v>
      </c>
      <c r="H179" s="178">
        <v>0.8</v>
      </c>
      <c r="I179" s="179"/>
      <c r="J179" s="178">
        <f t="shared" si="20"/>
        <v>0</v>
      </c>
      <c r="K179" s="176" t="s">
        <v>1</v>
      </c>
      <c r="L179" s="37"/>
      <c r="M179" s="180" t="s">
        <v>1</v>
      </c>
      <c r="N179" s="181" t="s">
        <v>41</v>
      </c>
      <c r="O179" s="59"/>
      <c r="P179" s="182">
        <f t="shared" si="21"/>
        <v>0</v>
      </c>
      <c r="Q179" s="182">
        <v>0</v>
      </c>
      <c r="R179" s="182">
        <f t="shared" si="22"/>
        <v>0</v>
      </c>
      <c r="S179" s="182">
        <v>0</v>
      </c>
      <c r="T179" s="183">
        <f t="shared" si="23"/>
        <v>0</v>
      </c>
      <c r="AR179" s="16" t="s">
        <v>99</v>
      </c>
      <c r="AT179" s="16" t="s">
        <v>288</v>
      </c>
      <c r="AU179" s="16" t="s">
        <v>77</v>
      </c>
      <c r="AY179" s="16" t="s">
        <v>287</v>
      </c>
      <c r="BE179" s="184">
        <f t="shared" si="24"/>
        <v>0</v>
      </c>
      <c r="BF179" s="184">
        <f t="shared" si="25"/>
        <v>0</v>
      </c>
      <c r="BG179" s="184">
        <f t="shared" si="26"/>
        <v>0</v>
      </c>
      <c r="BH179" s="184">
        <f t="shared" si="27"/>
        <v>0</v>
      </c>
      <c r="BI179" s="184">
        <f t="shared" si="28"/>
        <v>0</v>
      </c>
      <c r="BJ179" s="16" t="s">
        <v>77</v>
      </c>
      <c r="BK179" s="184">
        <f t="shared" si="29"/>
        <v>0</v>
      </c>
      <c r="BL179" s="16" t="s">
        <v>99</v>
      </c>
      <c r="BM179" s="16" t="s">
        <v>692</v>
      </c>
    </row>
    <row r="180" spans="2:65" s="1" customFormat="1" ht="16.5" customHeight="1" x14ac:dyDescent="0.15">
      <c r="B180" s="33"/>
      <c r="C180" s="174" t="s">
        <v>70</v>
      </c>
      <c r="D180" s="174" t="s">
        <v>288</v>
      </c>
      <c r="E180" s="175" t="s">
        <v>2644</v>
      </c>
      <c r="F180" s="176" t="s">
        <v>2645</v>
      </c>
      <c r="G180" s="177" t="s">
        <v>490</v>
      </c>
      <c r="H180" s="178">
        <v>1</v>
      </c>
      <c r="I180" s="179"/>
      <c r="J180" s="178">
        <f t="shared" si="20"/>
        <v>0</v>
      </c>
      <c r="K180" s="176" t="s">
        <v>1</v>
      </c>
      <c r="L180" s="37"/>
      <c r="M180" s="180" t="s">
        <v>1</v>
      </c>
      <c r="N180" s="181" t="s">
        <v>41</v>
      </c>
      <c r="O180" s="59"/>
      <c r="P180" s="182">
        <f t="shared" si="21"/>
        <v>0</v>
      </c>
      <c r="Q180" s="182">
        <v>0</v>
      </c>
      <c r="R180" s="182">
        <f t="shared" si="22"/>
        <v>0</v>
      </c>
      <c r="S180" s="182">
        <v>0</v>
      </c>
      <c r="T180" s="183">
        <f t="shared" si="23"/>
        <v>0</v>
      </c>
      <c r="AR180" s="16" t="s">
        <v>99</v>
      </c>
      <c r="AT180" s="16" t="s">
        <v>288</v>
      </c>
      <c r="AU180" s="16" t="s">
        <v>77</v>
      </c>
      <c r="AY180" s="16" t="s">
        <v>287</v>
      </c>
      <c r="BE180" s="184">
        <f t="shared" si="24"/>
        <v>0</v>
      </c>
      <c r="BF180" s="184">
        <f t="shared" si="25"/>
        <v>0</v>
      </c>
      <c r="BG180" s="184">
        <f t="shared" si="26"/>
        <v>0</v>
      </c>
      <c r="BH180" s="184">
        <f t="shared" si="27"/>
        <v>0</v>
      </c>
      <c r="BI180" s="184">
        <f t="shared" si="28"/>
        <v>0</v>
      </c>
      <c r="BJ180" s="16" t="s">
        <v>77</v>
      </c>
      <c r="BK180" s="184">
        <f t="shared" si="29"/>
        <v>0</v>
      </c>
      <c r="BL180" s="16" t="s">
        <v>99</v>
      </c>
      <c r="BM180" s="16" t="s">
        <v>698</v>
      </c>
    </row>
    <row r="181" spans="2:65" s="1" customFormat="1" ht="16.5" customHeight="1" x14ac:dyDescent="0.15">
      <c r="B181" s="33"/>
      <c r="C181" s="174" t="s">
        <v>70</v>
      </c>
      <c r="D181" s="174" t="s">
        <v>288</v>
      </c>
      <c r="E181" s="175" t="s">
        <v>2676</v>
      </c>
      <c r="F181" s="176" t="s">
        <v>2677</v>
      </c>
      <c r="G181" s="177" t="s">
        <v>490</v>
      </c>
      <c r="H181" s="178">
        <v>1</v>
      </c>
      <c r="I181" s="179"/>
      <c r="J181" s="178">
        <f t="shared" si="20"/>
        <v>0</v>
      </c>
      <c r="K181" s="176" t="s">
        <v>1</v>
      </c>
      <c r="L181" s="37"/>
      <c r="M181" s="180" t="s">
        <v>1</v>
      </c>
      <c r="N181" s="181" t="s">
        <v>41</v>
      </c>
      <c r="O181" s="59"/>
      <c r="P181" s="182">
        <f t="shared" si="21"/>
        <v>0</v>
      </c>
      <c r="Q181" s="182">
        <v>0</v>
      </c>
      <c r="R181" s="182">
        <f t="shared" si="22"/>
        <v>0</v>
      </c>
      <c r="S181" s="182">
        <v>0</v>
      </c>
      <c r="T181" s="183">
        <f t="shared" si="23"/>
        <v>0</v>
      </c>
      <c r="AR181" s="16" t="s">
        <v>99</v>
      </c>
      <c r="AT181" s="16" t="s">
        <v>288</v>
      </c>
      <c r="AU181" s="16" t="s">
        <v>77</v>
      </c>
      <c r="AY181" s="16" t="s">
        <v>287</v>
      </c>
      <c r="BE181" s="184">
        <f t="shared" si="24"/>
        <v>0</v>
      </c>
      <c r="BF181" s="184">
        <f t="shared" si="25"/>
        <v>0</v>
      </c>
      <c r="BG181" s="184">
        <f t="shared" si="26"/>
        <v>0</v>
      </c>
      <c r="BH181" s="184">
        <f t="shared" si="27"/>
        <v>0</v>
      </c>
      <c r="BI181" s="184">
        <f t="shared" si="28"/>
        <v>0</v>
      </c>
      <c r="BJ181" s="16" t="s">
        <v>77</v>
      </c>
      <c r="BK181" s="184">
        <f t="shared" si="29"/>
        <v>0</v>
      </c>
      <c r="BL181" s="16" t="s">
        <v>99</v>
      </c>
      <c r="BM181" s="16" t="s">
        <v>702</v>
      </c>
    </row>
    <row r="182" spans="2:65" s="1" customFormat="1" ht="16.5" customHeight="1" x14ac:dyDescent="0.15">
      <c r="B182" s="33"/>
      <c r="C182" s="174" t="s">
        <v>70</v>
      </c>
      <c r="D182" s="174" t="s">
        <v>288</v>
      </c>
      <c r="E182" s="175" t="s">
        <v>2734</v>
      </c>
      <c r="F182" s="176" t="s">
        <v>2735</v>
      </c>
      <c r="G182" s="177" t="s">
        <v>490</v>
      </c>
      <c r="H182" s="178">
        <v>1</v>
      </c>
      <c r="I182" s="179"/>
      <c r="J182" s="178">
        <f t="shared" si="20"/>
        <v>0</v>
      </c>
      <c r="K182" s="176" t="s">
        <v>1</v>
      </c>
      <c r="L182" s="37"/>
      <c r="M182" s="180" t="s">
        <v>1</v>
      </c>
      <c r="N182" s="181" t="s">
        <v>41</v>
      </c>
      <c r="O182" s="59"/>
      <c r="P182" s="182">
        <f t="shared" si="21"/>
        <v>0</v>
      </c>
      <c r="Q182" s="182">
        <v>0</v>
      </c>
      <c r="R182" s="182">
        <f t="shared" si="22"/>
        <v>0</v>
      </c>
      <c r="S182" s="182">
        <v>0</v>
      </c>
      <c r="T182" s="183">
        <f t="shared" si="23"/>
        <v>0</v>
      </c>
      <c r="AR182" s="16" t="s">
        <v>99</v>
      </c>
      <c r="AT182" s="16" t="s">
        <v>288</v>
      </c>
      <c r="AU182" s="16" t="s">
        <v>77</v>
      </c>
      <c r="AY182" s="16" t="s">
        <v>287</v>
      </c>
      <c r="BE182" s="184">
        <f t="shared" si="24"/>
        <v>0</v>
      </c>
      <c r="BF182" s="184">
        <f t="shared" si="25"/>
        <v>0</v>
      </c>
      <c r="BG182" s="184">
        <f t="shared" si="26"/>
        <v>0</v>
      </c>
      <c r="BH182" s="184">
        <f t="shared" si="27"/>
        <v>0</v>
      </c>
      <c r="BI182" s="184">
        <f t="shared" si="28"/>
        <v>0</v>
      </c>
      <c r="BJ182" s="16" t="s">
        <v>77</v>
      </c>
      <c r="BK182" s="184">
        <f t="shared" si="29"/>
        <v>0</v>
      </c>
      <c r="BL182" s="16" t="s">
        <v>99</v>
      </c>
      <c r="BM182" s="16" t="s">
        <v>706</v>
      </c>
    </row>
    <row r="183" spans="2:65" s="1" customFormat="1" ht="16.5" customHeight="1" x14ac:dyDescent="0.15">
      <c r="B183" s="33"/>
      <c r="C183" s="174" t="s">
        <v>70</v>
      </c>
      <c r="D183" s="174" t="s">
        <v>288</v>
      </c>
      <c r="E183" s="175" t="s">
        <v>2736</v>
      </c>
      <c r="F183" s="176" t="s">
        <v>2737</v>
      </c>
      <c r="G183" s="177" t="s">
        <v>1845</v>
      </c>
      <c r="H183" s="178">
        <v>24</v>
      </c>
      <c r="I183" s="179"/>
      <c r="J183" s="178">
        <f t="shared" si="20"/>
        <v>0</v>
      </c>
      <c r="K183" s="176" t="s">
        <v>1</v>
      </c>
      <c r="L183" s="37"/>
      <c r="M183" s="180" t="s">
        <v>1</v>
      </c>
      <c r="N183" s="181" t="s">
        <v>41</v>
      </c>
      <c r="O183" s="59"/>
      <c r="P183" s="182">
        <f t="shared" si="21"/>
        <v>0</v>
      </c>
      <c r="Q183" s="182">
        <v>0</v>
      </c>
      <c r="R183" s="182">
        <f t="shared" si="22"/>
        <v>0</v>
      </c>
      <c r="S183" s="182">
        <v>0</v>
      </c>
      <c r="T183" s="183">
        <f t="shared" si="23"/>
        <v>0</v>
      </c>
      <c r="AR183" s="16" t="s">
        <v>99</v>
      </c>
      <c r="AT183" s="16" t="s">
        <v>288</v>
      </c>
      <c r="AU183" s="16" t="s">
        <v>77</v>
      </c>
      <c r="AY183" s="16" t="s">
        <v>287</v>
      </c>
      <c r="BE183" s="184">
        <f t="shared" si="24"/>
        <v>0</v>
      </c>
      <c r="BF183" s="184">
        <f t="shared" si="25"/>
        <v>0</v>
      </c>
      <c r="BG183" s="184">
        <f t="shared" si="26"/>
        <v>0</v>
      </c>
      <c r="BH183" s="184">
        <f t="shared" si="27"/>
        <v>0</v>
      </c>
      <c r="BI183" s="184">
        <f t="shared" si="28"/>
        <v>0</v>
      </c>
      <c r="BJ183" s="16" t="s">
        <v>77</v>
      </c>
      <c r="BK183" s="184">
        <f t="shared" si="29"/>
        <v>0</v>
      </c>
      <c r="BL183" s="16" t="s">
        <v>99</v>
      </c>
      <c r="BM183" s="16" t="s">
        <v>709</v>
      </c>
    </row>
    <row r="184" spans="2:65" s="1" customFormat="1" ht="16.5" customHeight="1" x14ac:dyDescent="0.15">
      <c r="B184" s="33"/>
      <c r="C184" s="174" t="s">
        <v>70</v>
      </c>
      <c r="D184" s="174" t="s">
        <v>288</v>
      </c>
      <c r="E184" s="175" t="s">
        <v>2738</v>
      </c>
      <c r="F184" s="176" t="s">
        <v>2739</v>
      </c>
      <c r="G184" s="177" t="s">
        <v>1845</v>
      </c>
      <c r="H184" s="178">
        <v>16</v>
      </c>
      <c r="I184" s="179"/>
      <c r="J184" s="178">
        <f t="shared" si="20"/>
        <v>0</v>
      </c>
      <c r="K184" s="176" t="s">
        <v>1</v>
      </c>
      <c r="L184" s="37"/>
      <c r="M184" s="180" t="s">
        <v>1</v>
      </c>
      <c r="N184" s="181" t="s">
        <v>41</v>
      </c>
      <c r="O184" s="59"/>
      <c r="P184" s="182">
        <f t="shared" si="21"/>
        <v>0</v>
      </c>
      <c r="Q184" s="182">
        <v>0</v>
      </c>
      <c r="R184" s="182">
        <f t="shared" si="22"/>
        <v>0</v>
      </c>
      <c r="S184" s="182">
        <v>0</v>
      </c>
      <c r="T184" s="183">
        <f t="shared" si="23"/>
        <v>0</v>
      </c>
      <c r="AR184" s="16" t="s">
        <v>99</v>
      </c>
      <c r="AT184" s="16" t="s">
        <v>288</v>
      </c>
      <c r="AU184" s="16" t="s">
        <v>77</v>
      </c>
      <c r="AY184" s="16" t="s">
        <v>287</v>
      </c>
      <c r="BE184" s="184">
        <f t="shared" si="24"/>
        <v>0</v>
      </c>
      <c r="BF184" s="184">
        <f t="shared" si="25"/>
        <v>0</v>
      </c>
      <c r="BG184" s="184">
        <f t="shared" si="26"/>
        <v>0</v>
      </c>
      <c r="BH184" s="184">
        <f t="shared" si="27"/>
        <v>0</v>
      </c>
      <c r="BI184" s="184">
        <f t="shared" si="28"/>
        <v>0</v>
      </c>
      <c r="BJ184" s="16" t="s">
        <v>77</v>
      </c>
      <c r="BK184" s="184">
        <f t="shared" si="29"/>
        <v>0</v>
      </c>
      <c r="BL184" s="16" t="s">
        <v>99</v>
      </c>
      <c r="BM184" s="16" t="s">
        <v>713</v>
      </c>
    </row>
    <row r="185" spans="2:65" s="1" customFormat="1" ht="16.5" customHeight="1" x14ac:dyDescent="0.15">
      <c r="B185" s="33"/>
      <c r="C185" s="174" t="s">
        <v>70</v>
      </c>
      <c r="D185" s="174" t="s">
        <v>288</v>
      </c>
      <c r="E185" s="175" t="s">
        <v>2740</v>
      </c>
      <c r="F185" s="176" t="s">
        <v>2741</v>
      </c>
      <c r="G185" s="177" t="s">
        <v>362</v>
      </c>
      <c r="H185" s="178">
        <v>70</v>
      </c>
      <c r="I185" s="179"/>
      <c r="J185" s="178">
        <f t="shared" si="20"/>
        <v>0</v>
      </c>
      <c r="K185" s="176" t="s">
        <v>1</v>
      </c>
      <c r="L185" s="37"/>
      <c r="M185" s="180" t="s">
        <v>1</v>
      </c>
      <c r="N185" s="181" t="s">
        <v>41</v>
      </c>
      <c r="O185" s="59"/>
      <c r="P185" s="182">
        <f t="shared" si="21"/>
        <v>0</v>
      </c>
      <c r="Q185" s="182">
        <v>0</v>
      </c>
      <c r="R185" s="182">
        <f t="shared" si="22"/>
        <v>0</v>
      </c>
      <c r="S185" s="182">
        <v>0</v>
      </c>
      <c r="T185" s="183">
        <f t="shared" si="23"/>
        <v>0</v>
      </c>
      <c r="AR185" s="16" t="s">
        <v>99</v>
      </c>
      <c r="AT185" s="16" t="s">
        <v>288</v>
      </c>
      <c r="AU185" s="16" t="s">
        <v>77</v>
      </c>
      <c r="AY185" s="16" t="s">
        <v>287</v>
      </c>
      <c r="BE185" s="184">
        <f t="shared" si="24"/>
        <v>0</v>
      </c>
      <c r="BF185" s="184">
        <f t="shared" si="25"/>
        <v>0</v>
      </c>
      <c r="BG185" s="184">
        <f t="shared" si="26"/>
        <v>0</v>
      </c>
      <c r="BH185" s="184">
        <f t="shared" si="27"/>
        <v>0</v>
      </c>
      <c r="BI185" s="184">
        <f t="shared" si="28"/>
        <v>0</v>
      </c>
      <c r="BJ185" s="16" t="s">
        <v>77</v>
      </c>
      <c r="BK185" s="184">
        <f t="shared" si="29"/>
        <v>0</v>
      </c>
      <c r="BL185" s="16" t="s">
        <v>99</v>
      </c>
      <c r="BM185" s="16" t="s">
        <v>721</v>
      </c>
    </row>
    <row r="186" spans="2:65" s="1" customFormat="1" ht="16.5" customHeight="1" x14ac:dyDescent="0.15">
      <c r="B186" s="33"/>
      <c r="C186" s="174" t="s">
        <v>70</v>
      </c>
      <c r="D186" s="174" t="s">
        <v>288</v>
      </c>
      <c r="E186" s="175" t="s">
        <v>2742</v>
      </c>
      <c r="F186" s="176" t="s">
        <v>2743</v>
      </c>
      <c r="G186" s="177" t="s">
        <v>362</v>
      </c>
      <c r="H186" s="178">
        <v>40</v>
      </c>
      <c r="I186" s="179"/>
      <c r="J186" s="178">
        <f t="shared" si="20"/>
        <v>0</v>
      </c>
      <c r="K186" s="176" t="s">
        <v>1</v>
      </c>
      <c r="L186" s="37"/>
      <c r="M186" s="180" t="s">
        <v>1</v>
      </c>
      <c r="N186" s="181" t="s">
        <v>41</v>
      </c>
      <c r="O186" s="59"/>
      <c r="P186" s="182">
        <f t="shared" si="21"/>
        <v>0</v>
      </c>
      <c r="Q186" s="182">
        <v>0</v>
      </c>
      <c r="R186" s="182">
        <f t="shared" si="22"/>
        <v>0</v>
      </c>
      <c r="S186" s="182">
        <v>0</v>
      </c>
      <c r="T186" s="183">
        <f t="shared" si="23"/>
        <v>0</v>
      </c>
      <c r="AR186" s="16" t="s">
        <v>99</v>
      </c>
      <c r="AT186" s="16" t="s">
        <v>288</v>
      </c>
      <c r="AU186" s="16" t="s">
        <v>77</v>
      </c>
      <c r="AY186" s="16" t="s">
        <v>287</v>
      </c>
      <c r="BE186" s="184">
        <f t="shared" si="24"/>
        <v>0</v>
      </c>
      <c r="BF186" s="184">
        <f t="shared" si="25"/>
        <v>0</v>
      </c>
      <c r="BG186" s="184">
        <f t="shared" si="26"/>
        <v>0</v>
      </c>
      <c r="BH186" s="184">
        <f t="shared" si="27"/>
        <v>0</v>
      </c>
      <c r="BI186" s="184">
        <f t="shared" si="28"/>
        <v>0</v>
      </c>
      <c r="BJ186" s="16" t="s">
        <v>77</v>
      </c>
      <c r="BK186" s="184">
        <f t="shared" si="29"/>
        <v>0</v>
      </c>
      <c r="BL186" s="16" t="s">
        <v>99</v>
      </c>
      <c r="BM186" s="16" t="s">
        <v>724</v>
      </c>
    </row>
    <row r="187" spans="2:65" s="1" customFormat="1" ht="16.5" customHeight="1" x14ac:dyDescent="0.15">
      <c r="B187" s="33"/>
      <c r="C187" s="174" t="s">
        <v>70</v>
      </c>
      <c r="D187" s="174" t="s">
        <v>288</v>
      </c>
      <c r="E187" s="175" t="s">
        <v>2704</v>
      </c>
      <c r="F187" s="176" t="s">
        <v>2705</v>
      </c>
      <c r="G187" s="177" t="s">
        <v>362</v>
      </c>
      <c r="H187" s="178">
        <v>12</v>
      </c>
      <c r="I187" s="179"/>
      <c r="J187" s="178">
        <f t="shared" si="20"/>
        <v>0</v>
      </c>
      <c r="K187" s="176" t="s">
        <v>1</v>
      </c>
      <c r="L187" s="37"/>
      <c r="M187" s="180" t="s">
        <v>1</v>
      </c>
      <c r="N187" s="181" t="s">
        <v>41</v>
      </c>
      <c r="O187" s="59"/>
      <c r="P187" s="182">
        <f t="shared" si="21"/>
        <v>0</v>
      </c>
      <c r="Q187" s="182">
        <v>0</v>
      </c>
      <c r="R187" s="182">
        <f t="shared" si="22"/>
        <v>0</v>
      </c>
      <c r="S187" s="182">
        <v>0</v>
      </c>
      <c r="T187" s="183">
        <f t="shared" si="23"/>
        <v>0</v>
      </c>
      <c r="AR187" s="16" t="s">
        <v>99</v>
      </c>
      <c r="AT187" s="16" t="s">
        <v>288</v>
      </c>
      <c r="AU187" s="16" t="s">
        <v>77</v>
      </c>
      <c r="AY187" s="16" t="s">
        <v>287</v>
      </c>
      <c r="BE187" s="184">
        <f t="shared" si="24"/>
        <v>0</v>
      </c>
      <c r="BF187" s="184">
        <f t="shared" si="25"/>
        <v>0</v>
      </c>
      <c r="BG187" s="184">
        <f t="shared" si="26"/>
        <v>0</v>
      </c>
      <c r="BH187" s="184">
        <f t="shared" si="27"/>
        <v>0</v>
      </c>
      <c r="BI187" s="184">
        <f t="shared" si="28"/>
        <v>0</v>
      </c>
      <c r="BJ187" s="16" t="s">
        <v>77</v>
      </c>
      <c r="BK187" s="184">
        <f t="shared" si="29"/>
        <v>0</v>
      </c>
      <c r="BL187" s="16" t="s">
        <v>99</v>
      </c>
      <c r="BM187" s="16" t="s">
        <v>731</v>
      </c>
    </row>
    <row r="188" spans="2:65" s="1" customFormat="1" ht="16.5" customHeight="1" x14ac:dyDescent="0.15">
      <c r="B188" s="33"/>
      <c r="C188" s="174" t="s">
        <v>70</v>
      </c>
      <c r="D188" s="174" t="s">
        <v>288</v>
      </c>
      <c r="E188" s="175" t="s">
        <v>2698</v>
      </c>
      <c r="F188" s="176" t="s">
        <v>2699</v>
      </c>
      <c r="G188" s="177" t="s">
        <v>490</v>
      </c>
      <c r="H188" s="178">
        <v>12</v>
      </c>
      <c r="I188" s="179"/>
      <c r="J188" s="178">
        <f t="shared" si="20"/>
        <v>0</v>
      </c>
      <c r="K188" s="176" t="s">
        <v>1</v>
      </c>
      <c r="L188" s="37"/>
      <c r="M188" s="180" t="s">
        <v>1</v>
      </c>
      <c r="N188" s="181" t="s">
        <v>41</v>
      </c>
      <c r="O188" s="59"/>
      <c r="P188" s="182">
        <f t="shared" si="21"/>
        <v>0</v>
      </c>
      <c r="Q188" s="182">
        <v>0</v>
      </c>
      <c r="R188" s="182">
        <f t="shared" si="22"/>
        <v>0</v>
      </c>
      <c r="S188" s="182">
        <v>0</v>
      </c>
      <c r="T188" s="183">
        <f t="shared" si="23"/>
        <v>0</v>
      </c>
      <c r="AR188" s="16" t="s">
        <v>99</v>
      </c>
      <c r="AT188" s="16" t="s">
        <v>288</v>
      </c>
      <c r="AU188" s="16" t="s">
        <v>77</v>
      </c>
      <c r="AY188" s="16" t="s">
        <v>287</v>
      </c>
      <c r="BE188" s="184">
        <f t="shared" si="24"/>
        <v>0</v>
      </c>
      <c r="BF188" s="184">
        <f t="shared" si="25"/>
        <v>0</v>
      </c>
      <c r="BG188" s="184">
        <f t="shared" si="26"/>
        <v>0</v>
      </c>
      <c r="BH188" s="184">
        <f t="shared" si="27"/>
        <v>0</v>
      </c>
      <c r="BI188" s="184">
        <f t="shared" si="28"/>
        <v>0</v>
      </c>
      <c r="BJ188" s="16" t="s">
        <v>77</v>
      </c>
      <c r="BK188" s="184">
        <f t="shared" si="29"/>
        <v>0</v>
      </c>
      <c r="BL188" s="16" t="s">
        <v>99</v>
      </c>
      <c r="BM188" s="16" t="s">
        <v>735</v>
      </c>
    </row>
    <row r="189" spans="2:65" s="1" customFormat="1" ht="16.5" customHeight="1" x14ac:dyDescent="0.15">
      <c r="B189" s="33"/>
      <c r="C189" s="174" t="s">
        <v>70</v>
      </c>
      <c r="D189" s="174" t="s">
        <v>288</v>
      </c>
      <c r="E189" s="175" t="s">
        <v>2744</v>
      </c>
      <c r="F189" s="176" t="s">
        <v>2745</v>
      </c>
      <c r="G189" s="177" t="s">
        <v>362</v>
      </c>
      <c r="H189" s="178">
        <v>50</v>
      </c>
      <c r="I189" s="179"/>
      <c r="J189" s="178">
        <f t="shared" si="20"/>
        <v>0</v>
      </c>
      <c r="K189" s="176" t="s">
        <v>1</v>
      </c>
      <c r="L189" s="37"/>
      <c r="M189" s="180" t="s">
        <v>1</v>
      </c>
      <c r="N189" s="181" t="s">
        <v>41</v>
      </c>
      <c r="O189" s="59"/>
      <c r="P189" s="182">
        <f t="shared" si="21"/>
        <v>0</v>
      </c>
      <c r="Q189" s="182">
        <v>0</v>
      </c>
      <c r="R189" s="182">
        <f t="shared" si="22"/>
        <v>0</v>
      </c>
      <c r="S189" s="182">
        <v>0</v>
      </c>
      <c r="T189" s="183">
        <f t="shared" si="23"/>
        <v>0</v>
      </c>
      <c r="AR189" s="16" t="s">
        <v>99</v>
      </c>
      <c r="AT189" s="16" t="s">
        <v>288</v>
      </c>
      <c r="AU189" s="16" t="s">
        <v>77</v>
      </c>
      <c r="AY189" s="16" t="s">
        <v>287</v>
      </c>
      <c r="BE189" s="184">
        <f t="shared" si="24"/>
        <v>0</v>
      </c>
      <c r="BF189" s="184">
        <f t="shared" si="25"/>
        <v>0</v>
      </c>
      <c r="BG189" s="184">
        <f t="shared" si="26"/>
        <v>0</v>
      </c>
      <c r="BH189" s="184">
        <f t="shared" si="27"/>
        <v>0</v>
      </c>
      <c r="BI189" s="184">
        <f t="shared" si="28"/>
        <v>0</v>
      </c>
      <c r="BJ189" s="16" t="s">
        <v>77</v>
      </c>
      <c r="BK189" s="184">
        <f t="shared" si="29"/>
        <v>0</v>
      </c>
      <c r="BL189" s="16" t="s">
        <v>99</v>
      </c>
      <c r="BM189" s="16" t="s">
        <v>747</v>
      </c>
    </row>
    <row r="190" spans="2:65" s="1" customFormat="1" ht="16.5" customHeight="1" x14ac:dyDescent="0.15">
      <c r="B190" s="33"/>
      <c r="C190" s="174" t="s">
        <v>70</v>
      </c>
      <c r="D190" s="174" t="s">
        <v>288</v>
      </c>
      <c r="E190" s="175" t="s">
        <v>2746</v>
      </c>
      <c r="F190" s="176" t="s">
        <v>2747</v>
      </c>
      <c r="G190" s="177" t="s">
        <v>490</v>
      </c>
      <c r="H190" s="178">
        <v>16</v>
      </c>
      <c r="I190" s="179"/>
      <c r="J190" s="178">
        <f t="shared" si="20"/>
        <v>0</v>
      </c>
      <c r="K190" s="176" t="s">
        <v>1</v>
      </c>
      <c r="L190" s="37"/>
      <c r="M190" s="180" t="s">
        <v>1</v>
      </c>
      <c r="N190" s="181" t="s">
        <v>41</v>
      </c>
      <c r="O190" s="59"/>
      <c r="P190" s="182">
        <f t="shared" si="21"/>
        <v>0</v>
      </c>
      <c r="Q190" s="182">
        <v>0</v>
      </c>
      <c r="R190" s="182">
        <f t="shared" si="22"/>
        <v>0</v>
      </c>
      <c r="S190" s="182">
        <v>0</v>
      </c>
      <c r="T190" s="183">
        <f t="shared" si="23"/>
        <v>0</v>
      </c>
      <c r="AR190" s="16" t="s">
        <v>99</v>
      </c>
      <c r="AT190" s="16" t="s">
        <v>288</v>
      </c>
      <c r="AU190" s="16" t="s">
        <v>77</v>
      </c>
      <c r="AY190" s="16" t="s">
        <v>287</v>
      </c>
      <c r="BE190" s="184">
        <f t="shared" si="24"/>
        <v>0</v>
      </c>
      <c r="BF190" s="184">
        <f t="shared" si="25"/>
        <v>0</v>
      </c>
      <c r="BG190" s="184">
        <f t="shared" si="26"/>
        <v>0</v>
      </c>
      <c r="BH190" s="184">
        <f t="shared" si="27"/>
        <v>0</v>
      </c>
      <c r="BI190" s="184">
        <f t="shared" si="28"/>
        <v>0</v>
      </c>
      <c r="BJ190" s="16" t="s">
        <v>77</v>
      </c>
      <c r="BK190" s="184">
        <f t="shared" si="29"/>
        <v>0</v>
      </c>
      <c r="BL190" s="16" t="s">
        <v>99</v>
      </c>
      <c r="BM190" s="16" t="s">
        <v>762</v>
      </c>
    </row>
    <row r="191" spans="2:65" s="1" customFormat="1" ht="16.5" customHeight="1" x14ac:dyDescent="0.15">
      <c r="B191" s="33"/>
      <c r="C191" s="174" t="s">
        <v>70</v>
      </c>
      <c r="D191" s="174" t="s">
        <v>288</v>
      </c>
      <c r="E191" s="175" t="s">
        <v>2748</v>
      </c>
      <c r="F191" s="176" t="s">
        <v>2749</v>
      </c>
      <c r="G191" s="177" t="s">
        <v>490</v>
      </c>
      <c r="H191" s="178">
        <v>10</v>
      </c>
      <c r="I191" s="179"/>
      <c r="J191" s="178">
        <f t="shared" si="20"/>
        <v>0</v>
      </c>
      <c r="K191" s="176" t="s">
        <v>1</v>
      </c>
      <c r="L191" s="37"/>
      <c r="M191" s="180" t="s">
        <v>1</v>
      </c>
      <c r="N191" s="181" t="s">
        <v>41</v>
      </c>
      <c r="O191" s="59"/>
      <c r="P191" s="182">
        <f t="shared" si="21"/>
        <v>0</v>
      </c>
      <c r="Q191" s="182">
        <v>0</v>
      </c>
      <c r="R191" s="182">
        <f t="shared" si="22"/>
        <v>0</v>
      </c>
      <c r="S191" s="182">
        <v>0</v>
      </c>
      <c r="T191" s="183">
        <f t="shared" si="23"/>
        <v>0</v>
      </c>
      <c r="AR191" s="16" t="s">
        <v>99</v>
      </c>
      <c r="AT191" s="16" t="s">
        <v>288</v>
      </c>
      <c r="AU191" s="16" t="s">
        <v>77</v>
      </c>
      <c r="AY191" s="16" t="s">
        <v>287</v>
      </c>
      <c r="BE191" s="184">
        <f t="shared" si="24"/>
        <v>0</v>
      </c>
      <c r="BF191" s="184">
        <f t="shared" si="25"/>
        <v>0</v>
      </c>
      <c r="BG191" s="184">
        <f t="shared" si="26"/>
        <v>0</v>
      </c>
      <c r="BH191" s="184">
        <f t="shared" si="27"/>
        <v>0</v>
      </c>
      <c r="BI191" s="184">
        <f t="shared" si="28"/>
        <v>0</v>
      </c>
      <c r="BJ191" s="16" t="s">
        <v>77</v>
      </c>
      <c r="BK191" s="184">
        <f t="shared" si="29"/>
        <v>0</v>
      </c>
      <c r="BL191" s="16" t="s">
        <v>99</v>
      </c>
      <c r="BM191" s="16" t="s">
        <v>768</v>
      </c>
    </row>
    <row r="192" spans="2:65" s="1" customFormat="1" ht="16.5" customHeight="1" x14ac:dyDescent="0.15">
      <c r="B192" s="33"/>
      <c r="C192" s="174" t="s">
        <v>70</v>
      </c>
      <c r="D192" s="174" t="s">
        <v>288</v>
      </c>
      <c r="E192" s="175" t="s">
        <v>2748</v>
      </c>
      <c r="F192" s="176" t="s">
        <v>2749</v>
      </c>
      <c r="G192" s="177" t="s">
        <v>490</v>
      </c>
      <c r="H192" s="178">
        <v>5</v>
      </c>
      <c r="I192" s="179"/>
      <c r="J192" s="178">
        <f t="shared" si="20"/>
        <v>0</v>
      </c>
      <c r="K192" s="176" t="s">
        <v>1</v>
      </c>
      <c r="L192" s="37"/>
      <c r="M192" s="180" t="s">
        <v>1</v>
      </c>
      <c r="N192" s="181" t="s">
        <v>41</v>
      </c>
      <c r="O192" s="59"/>
      <c r="P192" s="182">
        <f t="shared" si="21"/>
        <v>0</v>
      </c>
      <c r="Q192" s="182">
        <v>0</v>
      </c>
      <c r="R192" s="182">
        <f t="shared" si="22"/>
        <v>0</v>
      </c>
      <c r="S192" s="182">
        <v>0</v>
      </c>
      <c r="T192" s="183">
        <f t="shared" si="23"/>
        <v>0</v>
      </c>
      <c r="AR192" s="16" t="s">
        <v>99</v>
      </c>
      <c r="AT192" s="16" t="s">
        <v>288</v>
      </c>
      <c r="AU192" s="16" t="s">
        <v>77</v>
      </c>
      <c r="AY192" s="16" t="s">
        <v>287</v>
      </c>
      <c r="BE192" s="184">
        <f t="shared" si="24"/>
        <v>0</v>
      </c>
      <c r="BF192" s="184">
        <f t="shared" si="25"/>
        <v>0</v>
      </c>
      <c r="BG192" s="184">
        <f t="shared" si="26"/>
        <v>0</v>
      </c>
      <c r="BH192" s="184">
        <f t="shared" si="27"/>
        <v>0</v>
      </c>
      <c r="BI192" s="184">
        <f t="shared" si="28"/>
        <v>0</v>
      </c>
      <c r="BJ192" s="16" t="s">
        <v>77</v>
      </c>
      <c r="BK192" s="184">
        <f t="shared" si="29"/>
        <v>0</v>
      </c>
      <c r="BL192" s="16" t="s">
        <v>99</v>
      </c>
      <c r="BM192" s="16" t="s">
        <v>775</v>
      </c>
    </row>
    <row r="193" spans="2:65" s="1" customFormat="1" ht="16.5" customHeight="1" x14ac:dyDescent="0.15">
      <c r="B193" s="33"/>
      <c r="C193" s="174" t="s">
        <v>70</v>
      </c>
      <c r="D193" s="174" t="s">
        <v>288</v>
      </c>
      <c r="E193" s="175" t="s">
        <v>2748</v>
      </c>
      <c r="F193" s="176" t="s">
        <v>2749</v>
      </c>
      <c r="G193" s="177" t="s">
        <v>490</v>
      </c>
      <c r="H193" s="178">
        <v>10</v>
      </c>
      <c r="I193" s="179"/>
      <c r="J193" s="178">
        <f t="shared" si="20"/>
        <v>0</v>
      </c>
      <c r="K193" s="176" t="s">
        <v>1</v>
      </c>
      <c r="L193" s="37"/>
      <c r="M193" s="180" t="s">
        <v>1</v>
      </c>
      <c r="N193" s="181" t="s">
        <v>41</v>
      </c>
      <c r="O193" s="59"/>
      <c r="P193" s="182">
        <f t="shared" si="21"/>
        <v>0</v>
      </c>
      <c r="Q193" s="182">
        <v>0</v>
      </c>
      <c r="R193" s="182">
        <f t="shared" si="22"/>
        <v>0</v>
      </c>
      <c r="S193" s="182">
        <v>0</v>
      </c>
      <c r="T193" s="183">
        <f t="shared" si="23"/>
        <v>0</v>
      </c>
      <c r="AR193" s="16" t="s">
        <v>99</v>
      </c>
      <c r="AT193" s="16" t="s">
        <v>288</v>
      </c>
      <c r="AU193" s="16" t="s">
        <v>77</v>
      </c>
      <c r="AY193" s="16" t="s">
        <v>287</v>
      </c>
      <c r="BE193" s="184">
        <f t="shared" si="24"/>
        <v>0</v>
      </c>
      <c r="BF193" s="184">
        <f t="shared" si="25"/>
        <v>0</v>
      </c>
      <c r="BG193" s="184">
        <f t="shared" si="26"/>
        <v>0</v>
      </c>
      <c r="BH193" s="184">
        <f t="shared" si="27"/>
        <v>0</v>
      </c>
      <c r="BI193" s="184">
        <f t="shared" si="28"/>
        <v>0</v>
      </c>
      <c r="BJ193" s="16" t="s">
        <v>77</v>
      </c>
      <c r="BK193" s="184">
        <f t="shared" si="29"/>
        <v>0</v>
      </c>
      <c r="BL193" s="16" t="s">
        <v>99</v>
      </c>
      <c r="BM193" s="16" t="s">
        <v>781</v>
      </c>
    </row>
    <row r="194" spans="2:65" s="1" customFormat="1" ht="16.5" customHeight="1" x14ac:dyDescent="0.15">
      <c r="B194" s="33"/>
      <c r="C194" s="174" t="s">
        <v>70</v>
      </c>
      <c r="D194" s="174" t="s">
        <v>288</v>
      </c>
      <c r="E194" s="175" t="s">
        <v>2748</v>
      </c>
      <c r="F194" s="176" t="s">
        <v>2749</v>
      </c>
      <c r="G194" s="177" t="s">
        <v>490</v>
      </c>
      <c r="H194" s="178">
        <v>5</v>
      </c>
      <c r="I194" s="179"/>
      <c r="J194" s="178">
        <f t="shared" si="20"/>
        <v>0</v>
      </c>
      <c r="K194" s="176" t="s">
        <v>1</v>
      </c>
      <c r="L194" s="37"/>
      <c r="M194" s="180" t="s">
        <v>1</v>
      </c>
      <c r="N194" s="181" t="s">
        <v>41</v>
      </c>
      <c r="O194" s="59"/>
      <c r="P194" s="182">
        <f t="shared" si="21"/>
        <v>0</v>
      </c>
      <c r="Q194" s="182">
        <v>0</v>
      </c>
      <c r="R194" s="182">
        <f t="shared" si="22"/>
        <v>0</v>
      </c>
      <c r="S194" s="182">
        <v>0</v>
      </c>
      <c r="T194" s="183">
        <f t="shared" si="23"/>
        <v>0</v>
      </c>
      <c r="AR194" s="16" t="s">
        <v>99</v>
      </c>
      <c r="AT194" s="16" t="s">
        <v>288</v>
      </c>
      <c r="AU194" s="16" t="s">
        <v>77</v>
      </c>
      <c r="AY194" s="16" t="s">
        <v>287</v>
      </c>
      <c r="BE194" s="184">
        <f t="shared" si="24"/>
        <v>0</v>
      </c>
      <c r="BF194" s="184">
        <f t="shared" si="25"/>
        <v>0</v>
      </c>
      <c r="BG194" s="184">
        <f t="shared" si="26"/>
        <v>0</v>
      </c>
      <c r="BH194" s="184">
        <f t="shared" si="27"/>
        <v>0</v>
      </c>
      <c r="BI194" s="184">
        <f t="shared" si="28"/>
        <v>0</v>
      </c>
      <c r="BJ194" s="16" t="s">
        <v>77</v>
      </c>
      <c r="BK194" s="184">
        <f t="shared" si="29"/>
        <v>0</v>
      </c>
      <c r="BL194" s="16" t="s">
        <v>99</v>
      </c>
      <c r="BM194" s="16" t="s">
        <v>787</v>
      </c>
    </row>
    <row r="195" spans="2:65" s="1" customFormat="1" ht="16.5" customHeight="1" x14ac:dyDescent="0.15">
      <c r="B195" s="33"/>
      <c r="C195" s="174" t="s">
        <v>70</v>
      </c>
      <c r="D195" s="174" t="s">
        <v>288</v>
      </c>
      <c r="E195" s="175" t="s">
        <v>2748</v>
      </c>
      <c r="F195" s="176" t="s">
        <v>2749</v>
      </c>
      <c r="G195" s="177" t="s">
        <v>490</v>
      </c>
      <c r="H195" s="178">
        <v>10</v>
      </c>
      <c r="I195" s="179"/>
      <c r="J195" s="178">
        <f t="shared" si="20"/>
        <v>0</v>
      </c>
      <c r="K195" s="176" t="s">
        <v>1</v>
      </c>
      <c r="L195" s="37"/>
      <c r="M195" s="180" t="s">
        <v>1</v>
      </c>
      <c r="N195" s="181" t="s">
        <v>41</v>
      </c>
      <c r="O195" s="59"/>
      <c r="P195" s="182">
        <f t="shared" si="21"/>
        <v>0</v>
      </c>
      <c r="Q195" s="182">
        <v>0</v>
      </c>
      <c r="R195" s="182">
        <f t="shared" si="22"/>
        <v>0</v>
      </c>
      <c r="S195" s="182">
        <v>0</v>
      </c>
      <c r="T195" s="183">
        <f t="shared" si="23"/>
        <v>0</v>
      </c>
      <c r="AR195" s="16" t="s">
        <v>99</v>
      </c>
      <c r="AT195" s="16" t="s">
        <v>288</v>
      </c>
      <c r="AU195" s="16" t="s">
        <v>77</v>
      </c>
      <c r="AY195" s="16" t="s">
        <v>287</v>
      </c>
      <c r="BE195" s="184">
        <f t="shared" si="24"/>
        <v>0</v>
      </c>
      <c r="BF195" s="184">
        <f t="shared" si="25"/>
        <v>0</v>
      </c>
      <c r="BG195" s="184">
        <f t="shared" si="26"/>
        <v>0</v>
      </c>
      <c r="BH195" s="184">
        <f t="shared" si="27"/>
        <v>0</v>
      </c>
      <c r="BI195" s="184">
        <f t="shared" si="28"/>
        <v>0</v>
      </c>
      <c r="BJ195" s="16" t="s">
        <v>77</v>
      </c>
      <c r="BK195" s="184">
        <f t="shared" si="29"/>
        <v>0</v>
      </c>
      <c r="BL195" s="16" t="s">
        <v>99</v>
      </c>
      <c r="BM195" s="16" t="s">
        <v>793</v>
      </c>
    </row>
    <row r="196" spans="2:65" s="1" customFormat="1" ht="16.5" customHeight="1" x14ac:dyDescent="0.15">
      <c r="B196" s="33"/>
      <c r="C196" s="174" t="s">
        <v>70</v>
      </c>
      <c r="D196" s="174" t="s">
        <v>288</v>
      </c>
      <c r="E196" s="175" t="s">
        <v>2746</v>
      </c>
      <c r="F196" s="176" t="s">
        <v>2747</v>
      </c>
      <c r="G196" s="177" t="s">
        <v>490</v>
      </c>
      <c r="H196" s="178">
        <v>6</v>
      </c>
      <c r="I196" s="179"/>
      <c r="J196" s="178">
        <f t="shared" ref="J196:J227" si="30">ROUND(I196*H196,2)</f>
        <v>0</v>
      </c>
      <c r="K196" s="176" t="s">
        <v>1</v>
      </c>
      <c r="L196" s="37"/>
      <c r="M196" s="180" t="s">
        <v>1</v>
      </c>
      <c r="N196" s="181" t="s">
        <v>41</v>
      </c>
      <c r="O196" s="59"/>
      <c r="P196" s="182">
        <f t="shared" ref="P196:P227" si="31">O196*H196</f>
        <v>0</v>
      </c>
      <c r="Q196" s="182">
        <v>0</v>
      </c>
      <c r="R196" s="182">
        <f t="shared" ref="R196:R227" si="32">Q196*H196</f>
        <v>0</v>
      </c>
      <c r="S196" s="182">
        <v>0</v>
      </c>
      <c r="T196" s="183">
        <f t="shared" ref="T196:T227" si="33">S196*H196</f>
        <v>0</v>
      </c>
      <c r="AR196" s="16" t="s">
        <v>99</v>
      </c>
      <c r="AT196" s="16" t="s">
        <v>288</v>
      </c>
      <c r="AU196" s="16" t="s">
        <v>77</v>
      </c>
      <c r="AY196" s="16" t="s">
        <v>287</v>
      </c>
      <c r="BE196" s="184">
        <f t="shared" si="24"/>
        <v>0</v>
      </c>
      <c r="BF196" s="184">
        <f t="shared" si="25"/>
        <v>0</v>
      </c>
      <c r="BG196" s="184">
        <f t="shared" si="26"/>
        <v>0</v>
      </c>
      <c r="BH196" s="184">
        <f t="shared" si="27"/>
        <v>0</v>
      </c>
      <c r="BI196" s="184">
        <f t="shared" si="28"/>
        <v>0</v>
      </c>
      <c r="BJ196" s="16" t="s">
        <v>77</v>
      </c>
      <c r="BK196" s="184">
        <f t="shared" si="29"/>
        <v>0</v>
      </c>
      <c r="BL196" s="16" t="s">
        <v>99</v>
      </c>
      <c r="BM196" s="16" t="s">
        <v>799</v>
      </c>
    </row>
    <row r="197" spans="2:65" s="1" customFormat="1" ht="16.5" customHeight="1" x14ac:dyDescent="0.15">
      <c r="B197" s="33"/>
      <c r="C197" s="174" t="s">
        <v>70</v>
      </c>
      <c r="D197" s="174" t="s">
        <v>288</v>
      </c>
      <c r="E197" s="175" t="s">
        <v>2750</v>
      </c>
      <c r="F197" s="176" t="s">
        <v>2751</v>
      </c>
      <c r="G197" s="177" t="s">
        <v>490</v>
      </c>
      <c r="H197" s="178">
        <v>16</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24"/>
        <v>0</v>
      </c>
      <c r="BF197" s="184">
        <f t="shared" si="25"/>
        <v>0</v>
      </c>
      <c r="BG197" s="184">
        <f t="shared" si="26"/>
        <v>0</v>
      </c>
      <c r="BH197" s="184">
        <f t="shared" si="27"/>
        <v>0</v>
      </c>
      <c r="BI197" s="184">
        <f t="shared" si="28"/>
        <v>0</v>
      </c>
      <c r="BJ197" s="16" t="s">
        <v>77</v>
      </c>
      <c r="BK197" s="184">
        <f t="shared" si="29"/>
        <v>0</v>
      </c>
      <c r="BL197" s="16" t="s">
        <v>99</v>
      </c>
      <c r="BM197" s="16" t="s">
        <v>805</v>
      </c>
    </row>
    <row r="198" spans="2:65" s="1" customFormat="1" ht="16.5" customHeight="1" x14ac:dyDescent="0.15">
      <c r="B198" s="33"/>
      <c r="C198" s="174" t="s">
        <v>70</v>
      </c>
      <c r="D198" s="174" t="s">
        <v>288</v>
      </c>
      <c r="E198" s="175" t="s">
        <v>2752</v>
      </c>
      <c r="F198" s="176" t="s">
        <v>2753</v>
      </c>
      <c r="G198" s="177" t="s">
        <v>1845</v>
      </c>
      <c r="H198" s="178">
        <v>8</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24"/>
        <v>0</v>
      </c>
      <c r="BF198" s="184">
        <f t="shared" si="25"/>
        <v>0</v>
      </c>
      <c r="BG198" s="184">
        <f t="shared" si="26"/>
        <v>0</v>
      </c>
      <c r="BH198" s="184">
        <f t="shared" si="27"/>
        <v>0</v>
      </c>
      <c r="BI198" s="184">
        <f t="shared" si="28"/>
        <v>0</v>
      </c>
      <c r="BJ198" s="16" t="s">
        <v>77</v>
      </c>
      <c r="BK198" s="184">
        <f t="shared" si="29"/>
        <v>0</v>
      </c>
      <c r="BL198" s="16" t="s">
        <v>99</v>
      </c>
      <c r="BM198" s="16" t="s">
        <v>810</v>
      </c>
    </row>
    <row r="199" spans="2:65" s="1" customFormat="1" ht="16.5" customHeight="1" x14ac:dyDescent="0.15">
      <c r="B199" s="33"/>
      <c r="C199" s="174" t="s">
        <v>77</v>
      </c>
      <c r="D199" s="174" t="s">
        <v>288</v>
      </c>
      <c r="E199" s="175" t="s">
        <v>2754</v>
      </c>
      <c r="F199" s="176" t="s">
        <v>2755</v>
      </c>
      <c r="G199" s="177" t="s">
        <v>490</v>
      </c>
      <c r="H199" s="178">
        <v>1</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24"/>
        <v>0</v>
      </c>
      <c r="BF199" s="184">
        <f t="shared" si="25"/>
        <v>0</v>
      </c>
      <c r="BG199" s="184">
        <f t="shared" si="26"/>
        <v>0</v>
      </c>
      <c r="BH199" s="184">
        <f t="shared" si="27"/>
        <v>0</v>
      </c>
      <c r="BI199" s="184">
        <f t="shared" si="28"/>
        <v>0</v>
      </c>
      <c r="BJ199" s="16" t="s">
        <v>77</v>
      </c>
      <c r="BK199" s="184">
        <f t="shared" si="29"/>
        <v>0</v>
      </c>
      <c r="BL199" s="16" t="s">
        <v>99</v>
      </c>
      <c r="BM199" s="16" t="s">
        <v>2756</v>
      </c>
    </row>
    <row r="200" spans="2:65" s="10" customFormat="1" ht="26" customHeight="1" x14ac:dyDescent="0.2">
      <c r="B200" s="160"/>
      <c r="C200" s="161"/>
      <c r="D200" s="162" t="s">
        <v>69</v>
      </c>
      <c r="E200" s="163" t="s">
        <v>2190</v>
      </c>
      <c r="F200" s="163" t="s">
        <v>2757</v>
      </c>
      <c r="G200" s="161"/>
      <c r="H200" s="161"/>
      <c r="I200" s="164"/>
      <c r="J200" s="165">
        <f>BK200</f>
        <v>0</v>
      </c>
      <c r="K200" s="161"/>
      <c r="L200" s="166"/>
      <c r="M200" s="167"/>
      <c r="N200" s="168"/>
      <c r="O200" s="168"/>
      <c r="P200" s="169">
        <f>SUM(P201:P313)</f>
        <v>0</v>
      </c>
      <c r="Q200" s="168"/>
      <c r="R200" s="169">
        <f>SUM(R201:R313)</f>
        <v>0</v>
      </c>
      <c r="S200" s="168"/>
      <c r="T200" s="170">
        <f>SUM(T201:T313)</f>
        <v>0</v>
      </c>
      <c r="AR200" s="171" t="s">
        <v>77</v>
      </c>
      <c r="AT200" s="172" t="s">
        <v>69</v>
      </c>
      <c r="AU200" s="172" t="s">
        <v>70</v>
      </c>
      <c r="AY200" s="171" t="s">
        <v>287</v>
      </c>
      <c r="BK200" s="173">
        <f>SUM(BK201:BK313)</f>
        <v>0</v>
      </c>
    </row>
    <row r="201" spans="2:65" s="1" customFormat="1" ht="16.5" customHeight="1" x14ac:dyDescent="0.15">
      <c r="B201" s="33"/>
      <c r="C201" s="174" t="s">
        <v>70</v>
      </c>
      <c r="D201" s="174" t="s">
        <v>288</v>
      </c>
      <c r="E201" s="175" t="s">
        <v>2758</v>
      </c>
      <c r="F201" s="176" t="s">
        <v>2759</v>
      </c>
      <c r="G201" s="177" t="s">
        <v>2599</v>
      </c>
      <c r="H201" s="178">
        <v>10</v>
      </c>
      <c r="I201" s="179"/>
      <c r="J201" s="178">
        <f t="shared" ref="J201:J232" si="34">ROUND(I201*H201,2)</f>
        <v>0</v>
      </c>
      <c r="K201" s="176" t="s">
        <v>1</v>
      </c>
      <c r="L201" s="37"/>
      <c r="M201" s="180" t="s">
        <v>1</v>
      </c>
      <c r="N201" s="181" t="s">
        <v>41</v>
      </c>
      <c r="O201" s="59"/>
      <c r="P201" s="182">
        <f t="shared" ref="P201:P232" si="35">O201*H201</f>
        <v>0</v>
      </c>
      <c r="Q201" s="182">
        <v>0</v>
      </c>
      <c r="R201" s="182">
        <f t="shared" ref="R201:R232" si="36">Q201*H201</f>
        <v>0</v>
      </c>
      <c r="S201" s="182">
        <v>0</v>
      </c>
      <c r="T201" s="183">
        <f t="shared" ref="T201:T232" si="37">S201*H201</f>
        <v>0</v>
      </c>
      <c r="AR201" s="16" t="s">
        <v>99</v>
      </c>
      <c r="AT201" s="16" t="s">
        <v>288</v>
      </c>
      <c r="AU201" s="16" t="s">
        <v>77</v>
      </c>
      <c r="AY201" s="16" t="s">
        <v>287</v>
      </c>
      <c r="BE201" s="184">
        <f t="shared" ref="BE201:BE232" si="38">IF(N201="základní",J201,0)</f>
        <v>0</v>
      </c>
      <c r="BF201" s="184">
        <f t="shared" ref="BF201:BF232" si="39">IF(N201="snížená",J201,0)</f>
        <v>0</v>
      </c>
      <c r="BG201" s="184">
        <f t="shared" ref="BG201:BG232" si="40">IF(N201="zákl. přenesená",J201,0)</f>
        <v>0</v>
      </c>
      <c r="BH201" s="184">
        <f t="shared" ref="BH201:BH232" si="41">IF(N201="sníž. přenesená",J201,0)</f>
        <v>0</v>
      </c>
      <c r="BI201" s="184">
        <f t="shared" ref="BI201:BI232" si="42">IF(N201="nulová",J201,0)</f>
        <v>0</v>
      </c>
      <c r="BJ201" s="16" t="s">
        <v>77</v>
      </c>
      <c r="BK201" s="184">
        <f t="shared" ref="BK201:BK232" si="43">ROUND(I201*H201,2)</f>
        <v>0</v>
      </c>
      <c r="BL201" s="16" t="s">
        <v>99</v>
      </c>
      <c r="BM201" s="16" t="s">
        <v>814</v>
      </c>
    </row>
    <row r="202" spans="2:65" s="1" customFormat="1" ht="16.5" customHeight="1" x14ac:dyDescent="0.15">
      <c r="B202" s="33"/>
      <c r="C202" s="174" t="s">
        <v>70</v>
      </c>
      <c r="D202" s="174" t="s">
        <v>288</v>
      </c>
      <c r="E202" s="175" t="s">
        <v>2760</v>
      </c>
      <c r="F202" s="176" t="s">
        <v>2761</v>
      </c>
      <c r="G202" s="177" t="s">
        <v>2614</v>
      </c>
      <c r="H202" s="178">
        <v>4</v>
      </c>
      <c r="I202" s="179"/>
      <c r="J202" s="178">
        <f t="shared" si="34"/>
        <v>0</v>
      </c>
      <c r="K202" s="176" t="s">
        <v>1</v>
      </c>
      <c r="L202" s="37"/>
      <c r="M202" s="180" t="s">
        <v>1</v>
      </c>
      <c r="N202" s="181" t="s">
        <v>41</v>
      </c>
      <c r="O202" s="59"/>
      <c r="P202" s="182">
        <f t="shared" si="35"/>
        <v>0</v>
      </c>
      <c r="Q202" s="182">
        <v>0</v>
      </c>
      <c r="R202" s="182">
        <f t="shared" si="36"/>
        <v>0</v>
      </c>
      <c r="S202" s="182">
        <v>0</v>
      </c>
      <c r="T202" s="183">
        <f t="shared" si="37"/>
        <v>0</v>
      </c>
      <c r="AR202" s="16" t="s">
        <v>99</v>
      </c>
      <c r="AT202" s="16" t="s">
        <v>288</v>
      </c>
      <c r="AU202" s="16" t="s">
        <v>77</v>
      </c>
      <c r="AY202" s="16" t="s">
        <v>287</v>
      </c>
      <c r="BE202" s="184">
        <f t="shared" si="38"/>
        <v>0</v>
      </c>
      <c r="BF202" s="184">
        <f t="shared" si="39"/>
        <v>0</v>
      </c>
      <c r="BG202" s="184">
        <f t="shared" si="40"/>
        <v>0</v>
      </c>
      <c r="BH202" s="184">
        <f t="shared" si="41"/>
        <v>0</v>
      </c>
      <c r="BI202" s="184">
        <f t="shared" si="42"/>
        <v>0</v>
      </c>
      <c r="BJ202" s="16" t="s">
        <v>77</v>
      </c>
      <c r="BK202" s="184">
        <f t="shared" si="43"/>
        <v>0</v>
      </c>
      <c r="BL202" s="16" t="s">
        <v>99</v>
      </c>
      <c r="BM202" s="16" t="s">
        <v>820</v>
      </c>
    </row>
    <row r="203" spans="2:65" s="1" customFormat="1" ht="16.5" customHeight="1" x14ac:dyDescent="0.15">
      <c r="B203" s="33"/>
      <c r="C203" s="174" t="s">
        <v>70</v>
      </c>
      <c r="D203" s="174" t="s">
        <v>288</v>
      </c>
      <c r="E203" s="175" t="s">
        <v>2762</v>
      </c>
      <c r="F203" s="176" t="s">
        <v>2763</v>
      </c>
      <c r="G203" s="177" t="s">
        <v>2614</v>
      </c>
      <c r="H203" s="178">
        <v>4</v>
      </c>
      <c r="I203" s="179"/>
      <c r="J203" s="178">
        <f t="shared" si="34"/>
        <v>0</v>
      </c>
      <c r="K203" s="176" t="s">
        <v>1</v>
      </c>
      <c r="L203" s="37"/>
      <c r="M203" s="180" t="s">
        <v>1</v>
      </c>
      <c r="N203" s="181" t="s">
        <v>41</v>
      </c>
      <c r="O203" s="59"/>
      <c r="P203" s="182">
        <f t="shared" si="35"/>
        <v>0</v>
      </c>
      <c r="Q203" s="182">
        <v>0</v>
      </c>
      <c r="R203" s="182">
        <f t="shared" si="36"/>
        <v>0</v>
      </c>
      <c r="S203" s="182">
        <v>0</v>
      </c>
      <c r="T203" s="183">
        <f t="shared" si="37"/>
        <v>0</v>
      </c>
      <c r="AR203" s="16" t="s">
        <v>99</v>
      </c>
      <c r="AT203" s="16" t="s">
        <v>288</v>
      </c>
      <c r="AU203" s="16" t="s">
        <v>77</v>
      </c>
      <c r="AY203" s="16" t="s">
        <v>287</v>
      </c>
      <c r="BE203" s="184">
        <f t="shared" si="38"/>
        <v>0</v>
      </c>
      <c r="BF203" s="184">
        <f t="shared" si="39"/>
        <v>0</v>
      </c>
      <c r="BG203" s="184">
        <f t="shared" si="40"/>
        <v>0</v>
      </c>
      <c r="BH203" s="184">
        <f t="shared" si="41"/>
        <v>0</v>
      </c>
      <c r="BI203" s="184">
        <f t="shared" si="42"/>
        <v>0</v>
      </c>
      <c r="BJ203" s="16" t="s">
        <v>77</v>
      </c>
      <c r="BK203" s="184">
        <f t="shared" si="43"/>
        <v>0</v>
      </c>
      <c r="BL203" s="16" t="s">
        <v>99</v>
      </c>
      <c r="BM203" s="16" t="s">
        <v>826</v>
      </c>
    </row>
    <row r="204" spans="2:65" s="1" customFormat="1" ht="16.5" customHeight="1" x14ac:dyDescent="0.15">
      <c r="B204" s="33"/>
      <c r="C204" s="174" t="s">
        <v>70</v>
      </c>
      <c r="D204" s="174" t="s">
        <v>288</v>
      </c>
      <c r="E204" s="175" t="s">
        <v>2760</v>
      </c>
      <c r="F204" s="176" t="s">
        <v>2761</v>
      </c>
      <c r="G204" s="177" t="s">
        <v>2614</v>
      </c>
      <c r="H204" s="178">
        <v>54</v>
      </c>
      <c r="I204" s="179"/>
      <c r="J204" s="178">
        <f t="shared" si="34"/>
        <v>0</v>
      </c>
      <c r="K204" s="176" t="s">
        <v>1</v>
      </c>
      <c r="L204" s="37"/>
      <c r="M204" s="180" t="s">
        <v>1</v>
      </c>
      <c r="N204" s="181" t="s">
        <v>41</v>
      </c>
      <c r="O204" s="59"/>
      <c r="P204" s="182">
        <f t="shared" si="35"/>
        <v>0</v>
      </c>
      <c r="Q204" s="182">
        <v>0</v>
      </c>
      <c r="R204" s="182">
        <f t="shared" si="36"/>
        <v>0</v>
      </c>
      <c r="S204" s="182">
        <v>0</v>
      </c>
      <c r="T204" s="183">
        <f t="shared" si="37"/>
        <v>0</v>
      </c>
      <c r="AR204" s="16" t="s">
        <v>99</v>
      </c>
      <c r="AT204" s="16" t="s">
        <v>288</v>
      </c>
      <c r="AU204" s="16" t="s">
        <v>77</v>
      </c>
      <c r="AY204" s="16" t="s">
        <v>287</v>
      </c>
      <c r="BE204" s="184">
        <f t="shared" si="38"/>
        <v>0</v>
      </c>
      <c r="BF204" s="184">
        <f t="shared" si="39"/>
        <v>0</v>
      </c>
      <c r="BG204" s="184">
        <f t="shared" si="40"/>
        <v>0</v>
      </c>
      <c r="BH204" s="184">
        <f t="shared" si="41"/>
        <v>0</v>
      </c>
      <c r="BI204" s="184">
        <f t="shared" si="42"/>
        <v>0</v>
      </c>
      <c r="BJ204" s="16" t="s">
        <v>77</v>
      </c>
      <c r="BK204" s="184">
        <f t="shared" si="43"/>
        <v>0</v>
      </c>
      <c r="BL204" s="16" t="s">
        <v>99</v>
      </c>
      <c r="BM204" s="16" t="s">
        <v>838</v>
      </c>
    </row>
    <row r="205" spans="2:65" s="1" customFormat="1" ht="16.5" customHeight="1" x14ac:dyDescent="0.15">
      <c r="B205" s="33"/>
      <c r="C205" s="174" t="s">
        <v>70</v>
      </c>
      <c r="D205" s="174" t="s">
        <v>288</v>
      </c>
      <c r="E205" s="175" t="s">
        <v>2762</v>
      </c>
      <c r="F205" s="176" t="s">
        <v>2763</v>
      </c>
      <c r="G205" s="177" t="s">
        <v>2614</v>
      </c>
      <c r="H205" s="178">
        <v>54</v>
      </c>
      <c r="I205" s="179"/>
      <c r="J205" s="178">
        <f t="shared" si="34"/>
        <v>0</v>
      </c>
      <c r="K205" s="176" t="s">
        <v>1</v>
      </c>
      <c r="L205" s="37"/>
      <c r="M205" s="180" t="s">
        <v>1</v>
      </c>
      <c r="N205" s="181" t="s">
        <v>41</v>
      </c>
      <c r="O205" s="59"/>
      <c r="P205" s="182">
        <f t="shared" si="35"/>
        <v>0</v>
      </c>
      <c r="Q205" s="182">
        <v>0</v>
      </c>
      <c r="R205" s="182">
        <f t="shared" si="36"/>
        <v>0</v>
      </c>
      <c r="S205" s="182">
        <v>0</v>
      </c>
      <c r="T205" s="183">
        <f t="shared" si="37"/>
        <v>0</v>
      </c>
      <c r="AR205" s="16" t="s">
        <v>99</v>
      </c>
      <c r="AT205" s="16" t="s">
        <v>288</v>
      </c>
      <c r="AU205" s="16" t="s">
        <v>77</v>
      </c>
      <c r="AY205" s="16" t="s">
        <v>287</v>
      </c>
      <c r="BE205" s="184">
        <f t="shared" si="38"/>
        <v>0</v>
      </c>
      <c r="BF205" s="184">
        <f t="shared" si="39"/>
        <v>0</v>
      </c>
      <c r="BG205" s="184">
        <f t="shared" si="40"/>
        <v>0</v>
      </c>
      <c r="BH205" s="184">
        <f t="shared" si="41"/>
        <v>0</v>
      </c>
      <c r="BI205" s="184">
        <f t="shared" si="42"/>
        <v>0</v>
      </c>
      <c r="BJ205" s="16" t="s">
        <v>77</v>
      </c>
      <c r="BK205" s="184">
        <f t="shared" si="43"/>
        <v>0</v>
      </c>
      <c r="BL205" s="16" t="s">
        <v>99</v>
      </c>
      <c r="BM205" s="16" t="s">
        <v>843</v>
      </c>
    </row>
    <row r="206" spans="2:65" s="1" customFormat="1" ht="16.5" customHeight="1" x14ac:dyDescent="0.15">
      <c r="B206" s="33"/>
      <c r="C206" s="174" t="s">
        <v>70</v>
      </c>
      <c r="D206" s="174" t="s">
        <v>288</v>
      </c>
      <c r="E206" s="175" t="s">
        <v>2764</v>
      </c>
      <c r="F206" s="176" t="s">
        <v>2765</v>
      </c>
      <c r="G206" s="177" t="s">
        <v>2614</v>
      </c>
      <c r="H206" s="178">
        <v>13</v>
      </c>
      <c r="I206" s="179"/>
      <c r="J206" s="178">
        <f t="shared" si="34"/>
        <v>0</v>
      </c>
      <c r="K206" s="176" t="s">
        <v>1</v>
      </c>
      <c r="L206" s="37"/>
      <c r="M206" s="180" t="s">
        <v>1</v>
      </c>
      <c r="N206" s="181" t="s">
        <v>41</v>
      </c>
      <c r="O206" s="59"/>
      <c r="P206" s="182">
        <f t="shared" si="35"/>
        <v>0</v>
      </c>
      <c r="Q206" s="182">
        <v>0</v>
      </c>
      <c r="R206" s="182">
        <f t="shared" si="36"/>
        <v>0</v>
      </c>
      <c r="S206" s="182">
        <v>0</v>
      </c>
      <c r="T206" s="183">
        <f t="shared" si="37"/>
        <v>0</v>
      </c>
      <c r="AR206" s="16" t="s">
        <v>99</v>
      </c>
      <c r="AT206" s="16" t="s">
        <v>288</v>
      </c>
      <c r="AU206" s="16" t="s">
        <v>77</v>
      </c>
      <c r="AY206" s="16" t="s">
        <v>287</v>
      </c>
      <c r="BE206" s="184">
        <f t="shared" si="38"/>
        <v>0</v>
      </c>
      <c r="BF206" s="184">
        <f t="shared" si="39"/>
        <v>0</v>
      </c>
      <c r="BG206" s="184">
        <f t="shared" si="40"/>
        <v>0</v>
      </c>
      <c r="BH206" s="184">
        <f t="shared" si="41"/>
        <v>0</v>
      </c>
      <c r="BI206" s="184">
        <f t="shared" si="42"/>
        <v>0</v>
      </c>
      <c r="BJ206" s="16" t="s">
        <v>77</v>
      </c>
      <c r="BK206" s="184">
        <f t="shared" si="43"/>
        <v>0</v>
      </c>
      <c r="BL206" s="16" t="s">
        <v>99</v>
      </c>
      <c r="BM206" s="16" t="s">
        <v>848</v>
      </c>
    </row>
    <row r="207" spans="2:65" s="1" customFormat="1" ht="16.5" customHeight="1" x14ac:dyDescent="0.15">
      <c r="B207" s="33"/>
      <c r="C207" s="174" t="s">
        <v>70</v>
      </c>
      <c r="D207" s="174" t="s">
        <v>288</v>
      </c>
      <c r="E207" s="175" t="s">
        <v>2766</v>
      </c>
      <c r="F207" s="176" t="s">
        <v>2767</v>
      </c>
      <c r="G207" s="177" t="s">
        <v>2614</v>
      </c>
      <c r="H207" s="178">
        <v>13</v>
      </c>
      <c r="I207" s="179"/>
      <c r="J207" s="178">
        <f t="shared" si="34"/>
        <v>0</v>
      </c>
      <c r="K207" s="176" t="s">
        <v>1</v>
      </c>
      <c r="L207" s="37"/>
      <c r="M207" s="180" t="s">
        <v>1</v>
      </c>
      <c r="N207" s="181" t="s">
        <v>41</v>
      </c>
      <c r="O207" s="59"/>
      <c r="P207" s="182">
        <f t="shared" si="35"/>
        <v>0</v>
      </c>
      <c r="Q207" s="182">
        <v>0</v>
      </c>
      <c r="R207" s="182">
        <f t="shared" si="36"/>
        <v>0</v>
      </c>
      <c r="S207" s="182">
        <v>0</v>
      </c>
      <c r="T207" s="183">
        <f t="shared" si="37"/>
        <v>0</v>
      </c>
      <c r="AR207" s="16" t="s">
        <v>99</v>
      </c>
      <c r="AT207" s="16" t="s">
        <v>288</v>
      </c>
      <c r="AU207" s="16" t="s">
        <v>77</v>
      </c>
      <c r="AY207" s="16" t="s">
        <v>287</v>
      </c>
      <c r="BE207" s="184">
        <f t="shared" si="38"/>
        <v>0</v>
      </c>
      <c r="BF207" s="184">
        <f t="shared" si="39"/>
        <v>0</v>
      </c>
      <c r="BG207" s="184">
        <f t="shared" si="40"/>
        <v>0</v>
      </c>
      <c r="BH207" s="184">
        <f t="shared" si="41"/>
        <v>0</v>
      </c>
      <c r="BI207" s="184">
        <f t="shared" si="42"/>
        <v>0</v>
      </c>
      <c r="BJ207" s="16" t="s">
        <v>77</v>
      </c>
      <c r="BK207" s="184">
        <f t="shared" si="43"/>
        <v>0</v>
      </c>
      <c r="BL207" s="16" t="s">
        <v>99</v>
      </c>
      <c r="BM207" s="16" t="s">
        <v>852</v>
      </c>
    </row>
    <row r="208" spans="2:65" s="1" customFormat="1" ht="16.5" customHeight="1" x14ac:dyDescent="0.15">
      <c r="B208" s="33"/>
      <c r="C208" s="174" t="s">
        <v>70</v>
      </c>
      <c r="D208" s="174" t="s">
        <v>288</v>
      </c>
      <c r="E208" s="175" t="s">
        <v>2768</v>
      </c>
      <c r="F208" s="176" t="s">
        <v>2769</v>
      </c>
      <c r="G208" s="177" t="s">
        <v>2614</v>
      </c>
      <c r="H208" s="178">
        <v>13</v>
      </c>
      <c r="I208" s="179"/>
      <c r="J208" s="178">
        <f t="shared" si="34"/>
        <v>0</v>
      </c>
      <c r="K208" s="176" t="s">
        <v>1</v>
      </c>
      <c r="L208" s="37"/>
      <c r="M208" s="180" t="s">
        <v>1</v>
      </c>
      <c r="N208" s="181" t="s">
        <v>41</v>
      </c>
      <c r="O208" s="59"/>
      <c r="P208" s="182">
        <f t="shared" si="35"/>
        <v>0</v>
      </c>
      <c r="Q208" s="182">
        <v>0</v>
      </c>
      <c r="R208" s="182">
        <f t="shared" si="36"/>
        <v>0</v>
      </c>
      <c r="S208" s="182">
        <v>0</v>
      </c>
      <c r="T208" s="183">
        <f t="shared" si="37"/>
        <v>0</v>
      </c>
      <c r="AR208" s="16" t="s">
        <v>99</v>
      </c>
      <c r="AT208" s="16" t="s">
        <v>288</v>
      </c>
      <c r="AU208" s="16" t="s">
        <v>77</v>
      </c>
      <c r="AY208" s="16" t="s">
        <v>287</v>
      </c>
      <c r="BE208" s="184">
        <f t="shared" si="38"/>
        <v>0</v>
      </c>
      <c r="BF208" s="184">
        <f t="shared" si="39"/>
        <v>0</v>
      </c>
      <c r="BG208" s="184">
        <f t="shared" si="40"/>
        <v>0</v>
      </c>
      <c r="BH208" s="184">
        <f t="shared" si="41"/>
        <v>0</v>
      </c>
      <c r="BI208" s="184">
        <f t="shared" si="42"/>
        <v>0</v>
      </c>
      <c r="BJ208" s="16" t="s">
        <v>77</v>
      </c>
      <c r="BK208" s="184">
        <f t="shared" si="43"/>
        <v>0</v>
      </c>
      <c r="BL208" s="16" t="s">
        <v>99</v>
      </c>
      <c r="BM208" s="16" t="s">
        <v>856</v>
      </c>
    </row>
    <row r="209" spans="2:65" s="1" customFormat="1" ht="16.5" customHeight="1" x14ac:dyDescent="0.15">
      <c r="B209" s="33"/>
      <c r="C209" s="174" t="s">
        <v>70</v>
      </c>
      <c r="D209" s="174" t="s">
        <v>288</v>
      </c>
      <c r="E209" s="175" t="s">
        <v>2770</v>
      </c>
      <c r="F209" s="176" t="s">
        <v>2771</v>
      </c>
      <c r="G209" s="177" t="s">
        <v>2614</v>
      </c>
      <c r="H209" s="178">
        <v>1</v>
      </c>
      <c r="I209" s="179"/>
      <c r="J209" s="178">
        <f t="shared" si="34"/>
        <v>0</v>
      </c>
      <c r="K209" s="176" t="s">
        <v>1</v>
      </c>
      <c r="L209" s="37"/>
      <c r="M209" s="180" t="s">
        <v>1</v>
      </c>
      <c r="N209" s="181" t="s">
        <v>41</v>
      </c>
      <c r="O209" s="59"/>
      <c r="P209" s="182">
        <f t="shared" si="35"/>
        <v>0</v>
      </c>
      <c r="Q209" s="182">
        <v>0</v>
      </c>
      <c r="R209" s="182">
        <f t="shared" si="36"/>
        <v>0</v>
      </c>
      <c r="S209" s="182">
        <v>0</v>
      </c>
      <c r="T209" s="183">
        <f t="shared" si="37"/>
        <v>0</v>
      </c>
      <c r="AR209" s="16" t="s">
        <v>99</v>
      </c>
      <c r="AT209" s="16" t="s">
        <v>288</v>
      </c>
      <c r="AU209" s="16" t="s">
        <v>77</v>
      </c>
      <c r="AY209" s="16" t="s">
        <v>287</v>
      </c>
      <c r="BE209" s="184">
        <f t="shared" si="38"/>
        <v>0</v>
      </c>
      <c r="BF209" s="184">
        <f t="shared" si="39"/>
        <v>0</v>
      </c>
      <c r="BG209" s="184">
        <f t="shared" si="40"/>
        <v>0</v>
      </c>
      <c r="BH209" s="184">
        <f t="shared" si="41"/>
        <v>0</v>
      </c>
      <c r="BI209" s="184">
        <f t="shared" si="42"/>
        <v>0</v>
      </c>
      <c r="BJ209" s="16" t="s">
        <v>77</v>
      </c>
      <c r="BK209" s="184">
        <f t="shared" si="43"/>
        <v>0</v>
      </c>
      <c r="BL209" s="16" t="s">
        <v>99</v>
      </c>
      <c r="BM209" s="16" t="s">
        <v>861</v>
      </c>
    </row>
    <row r="210" spans="2:65" s="1" customFormat="1" ht="16.5" customHeight="1" x14ac:dyDescent="0.15">
      <c r="B210" s="33"/>
      <c r="C210" s="174" t="s">
        <v>70</v>
      </c>
      <c r="D210" s="174" t="s">
        <v>288</v>
      </c>
      <c r="E210" s="175" t="s">
        <v>2772</v>
      </c>
      <c r="F210" s="176" t="s">
        <v>2773</v>
      </c>
      <c r="G210" s="177" t="s">
        <v>2614</v>
      </c>
      <c r="H210" s="178">
        <v>8</v>
      </c>
      <c r="I210" s="179"/>
      <c r="J210" s="178">
        <f t="shared" si="34"/>
        <v>0</v>
      </c>
      <c r="K210" s="176" t="s">
        <v>1</v>
      </c>
      <c r="L210" s="37"/>
      <c r="M210" s="180" t="s">
        <v>1</v>
      </c>
      <c r="N210" s="181" t="s">
        <v>41</v>
      </c>
      <c r="O210" s="59"/>
      <c r="P210" s="182">
        <f t="shared" si="35"/>
        <v>0</v>
      </c>
      <c r="Q210" s="182">
        <v>0</v>
      </c>
      <c r="R210" s="182">
        <f t="shared" si="36"/>
        <v>0</v>
      </c>
      <c r="S210" s="182">
        <v>0</v>
      </c>
      <c r="T210" s="183">
        <f t="shared" si="37"/>
        <v>0</v>
      </c>
      <c r="AR210" s="16" t="s">
        <v>99</v>
      </c>
      <c r="AT210" s="16" t="s">
        <v>288</v>
      </c>
      <c r="AU210" s="16" t="s">
        <v>77</v>
      </c>
      <c r="AY210" s="16" t="s">
        <v>287</v>
      </c>
      <c r="BE210" s="184">
        <f t="shared" si="38"/>
        <v>0</v>
      </c>
      <c r="BF210" s="184">
        <f t="shared" si="39"/>
        <v>0</v>
      </c>
      <c r="BG210" s="184">
        <f t="shared" si="40"/>
        <v>0</v>
      </c>
      <c r="BH210" s="184">
        <f t="shared" si="41"/>
        <v>0</v>
      </c>
      <c r="BI210" s="184">
        <f t="shared" si="42"/>
        <v>0</v>
      </c>
      <c r="BJ210" s="16" t="s">
        <v>77</v>
      </c>
      <c r="BK210" s="184">
        <f t="shared" si="43"/>
        <v>0</v>
      </c>
      <c r="BL210" s="16" t="s">
        <v>99</v>
      </c>
      <c r="BM210" s="16" t="s">
        <v>866</v>
      </c>
    </row>
    <row r="211" spans="2:65" s="1" customFormat="1" ht="16.5" customHeight="1" x14ac:dyDescent="0.15">
      <c r="B211" s="33"/>
      <c r="C211" s="174" t="s">
        <v>70</v>
      </c>
      <c r="D211" s="174" t="s">
        <v>288</v>
      </c>
      <c r="E211" s="175" t="s">
        <v>2774</v>
      </c>
      <c r="F211" s="176" t="s">
        <v>2775</v>
      </c>
      <c r="G211" s="177" t="s">
        <v>2614</v>
      </c>
      <c r="H211" s="178">
        <v>8</v>
      </c>
      <c r="I211" s="179"/>
      <c r="J211" s="178">
        <f t="shared" si="34"/>
        <v>0</v>
      </c>
      <c r="K211" s="176" t="s">
        <v>1</v>
      </c>
      <c r="L211" s="37"/>
      <c r="M211" s="180" t="s">
        <v>1</v>
      </c>
      <c r="N211" s="181" t="s">
        <v>41</v>
      </c>
      <c r="O211" s="59"/>
      <c r="P211" s="182">
        <f t="shared" si="35"/>
        <v>0</v>
      </c>
      <c r="Q211" s="182">
        <v>0</v>
      </c>
      <c r="R211" s="182">
        <f t="shared" si="36"/>
        <v>0</v>
      </c>
      <c r="S211" s="182">
        <v>0</v>
      </c>
      <c r="T211" s="183">
        <f t="shared" si="37"/>
        <v>0</v>
      </c>
      <c r="AR211" s="16" t="s">
        <v>99</v>
      </c>
      <c r="AT211" s="16" t="s">
        <v>288</v>
      </c>
      <c r="AU211" s="16" t="s">
        <v>77</v>
      </c>
      <c r="AY211" s="16" t="s">
        <v>287</v>
      </c>
      <c r="BE211" s="184">
        <f t="shared" si="38"/>
        <v>0</v>
      </c>
      <c r="BF211" s="184">
        <f t="shared" si="39"/>
        <v>0</v>
      </c>
      <c r="BG211" s="184">
        <f t="shared" si="40"/>
        <v>0</v>
      </c>
      <c r="BH211" s="184">
        <f t="shared" si="41"/>
        <v>0</v>
      </c>
      <c r="BI211" s="184">
        <f t="shared" si="42"/>
        <v>0</v>
      </c>
      <c r="BJ211" s="16" t="s">
        <v>77</v>
      </c>
      <c r="BK211" s="184">
        <f t="shared" si="43"/>
        <v>0</v>
      </c>
      <c r="BL211" s="16" t="s">
        <v>99</v>
      </c>
      <c r="BM211" s="16" t="s">
        <v>871</v>
      </c>
    </row>
    <row r="212" spans="2:65" s="1" customFormat="1" ht="16.5" customHeight="1" x14ac:dyDescent="0.15">
      <c r="B212" s="33"/>
      <c r="C212" s="174" t="s">
        <v>70</v>
      </c>
      <c r="D212" s="174" t="s">
        <v>288</v>
      </c>
      <c r="E212" s="175" t="s">
        <v>2768</v>
      </c>
      <c r="F212" s="176" t="s">
        <v>2769</v>
      </c>
      <c r="G212" s="177" t="s">
        <v>2614</v>
      </c>
      <c r="H212" s="178">
        <v>8</v>
      </c>
      <c r="I212" s="179"/>
      <c r="J212" s="178">
        <f t="shared" si="34"/>
        <v>0</v>
      </c>
      <c r="K212" s="176" t="s">
        <v>1</v>
      </c>
      <c r="L212" s="37"/>
      <c r="M212" s="180" t="s">
        <v>1</v>
      </c>
      <c r="N212" s="181" t="s">
        <v>41</v>
      </c>
      <c r="O212" s="59"/>
      <c r="P212" s="182">
        <f t="shared" si="35"/>
        <v>0</v>
      </c>
      <c r="Q212" s="182">
        <v>0</v>
      </c>
      <c r="R212" s="182">
        <f t="shared" si="36"/>
        <v>0</v>
      </c>
      <c r="S212" s="182">
        <v>0</v>
      </c>
      <c r="T212" s="183">
        <f t="shared" si="37"/>
        <v>0</v>
      </c>
      <c r="AR212" s="16" t="s">
        <v>99</v>
      </c>
      <c r="AT212" s="16" t="s">
        <v>288</v>
      </c>
      <c r="AU212" s="16" t="s">
        <v>77</v>
      </c>
      <c r="AY212" s="16" t="s">
        <v>287</v>
      </c>
      <c r="BE212" s="184">
        <f t="shared" si="38"/>
        <v>0</v>
      </c>
      <c r="BF212" s="184">
        <f t="shared" si="39"/>
        <v>0</v>
      </c>
      <c r="BG212" s="184">
        <f t="shared" si="40"/>
        <v>0</v>
      </c>
      <c r="BH212" s="184">
        <f t="shared" si="41"/>
        <v>0</v>
      </c>
      <c r="BI212" s="184">
        <f t="shared" si="42"/>
        <v>0</v>
      </c>
      <c r="BJ212" s="16" t="s">
        <v>77</v>
      </c>
      <c r="BK212" s="184">
        <f t="shared" si="43"/>
        <v>0</v>
      </c>
      <c r="BL212" s="16" t="s">
        <v>99</v>
      </c>
      <c r="BM212" s="16" t="s">
        <v>877</v>
      </c>
    </row>
    <row r="213" spans="2:65" s="1" customFormat="1" ht="16.5" customHeight="1" x14ac:dyDescent="0.15">
      <c r="B213" s="33"/>
      <c r="C213" s="174" t="s">
        <v>70</v>
      </c>
      <c r="D213" s="174" t="s">
        <v>288</v>
      </c>
      <c r="E213" s="175" t="s">
        <v>2776</v>
      </c>
      <c r="F213" s="176" t="s">
        <v>2777</v>
      </c>
      <c r="G213" s="177" t="s">
        <v>2614</v>
      </c>
      <c r="H213" s="178">
        <v>4</v>
      </c>
      <c r="I213" s="179"/>
      <c r="J213" s="178">
        <f t="shared" si="34"/>
        <v>0</v>
      </c>
      <c r="K213" s="176" t="s">
        <v>1</v>
      </c>
      <c r="L213" s="37"/>
      <c r="M213" s="180" t="s">
        <v>1</v>
      </c>
      <c r="N213" s="181" t="s">
        <v>41</v>
      </c>
      <c r="O213" s="59"/>
      <c r="P213" s="182">
        <f t="shared" si="35"/>
        <v>0</v>
      </c>
      <c r="Q213" s="182">
        <v>0</v>
      </c>
      <c r="R213" s="182">
        <f t="shared" si="36"/>
        <v>0</v>
      </c>
      <c r="S213" s="182">
        <v>0</v>
      </c>
      <c r="T213" s="183">
        <f t="shared" si="37"/>
        <v>0</v>
      </c>
      <c r="AR213" s="16" t="s">
        <v>99</v>
      </c>
      <c r="AT213" s="16" t="s">
        <v>288</v>
      </c>
      <c r="AU213" s="16" t="s">
        <v>77</v>
      </c>
      <c r="AY213" s="16" t="s">
        <v>287</v>
      </c>
      <c r="BE213" s="184">
        <f t="shared" si="38"/>
        <v>0</v>
      </c>
      <c r="BF213" s="184">
        <f t="shared" si="39"/>
        <v>0</v>
      </c>
      <c r="BG213" s="184">
        <f t="shared" si="40"/>
        <v>0</v>
      </c>
      <c r="BH213" s="184">
        <f t="shared" si="41"/>
        <v>0</v>
      </c>
      <c r="BI213" s="184">
        <f t="shared" si="42"/>
        <v>0</v>
      </c>
      <c r="BJ213" s="16" t="s">
        <v>77</v>
      </c>
      <c r="BK213" s="184">
        <f t="shared" si="43"/>
        <v>0</v>
      </c>
      <c r="BL213" s="16" t="s">
        <v>99</v>
      </c>
      <c r="BM213" s="16" t="s">
        <v>881</v>
      </c>
    </row>
    <row r="214" spans="2:65" s="1" customFormat="1" ht="16.5" customHeight="1" x14ac:dyDescent="0.15">
      <c r="B214" s="33"/>
      <c r="C214" s="174" t="s">
        <v>70</v>
      </c>
      <c r="D214" s="174" t="s">
        <v>288</v>
      </c>
      <c r="E214" s="175" t="s">
        <v>2766</v>
      </c>
      <c r="F214" s="176" t="s">
        <v>2767</v>
      </c>
      <c r="G214" s="177" t="s">
        <v>2614</v>
      </c>
      <c r="H214" s="178">
        <v>4</v>
      </c>
      <c r="I214" s="179"/>
      <c r="J214" s="178">
        <f t="shared" si="34"/>
        <v>0</v>
      </c>
      <c r="K214" s="176" t="s">
        <v>1</v>
      </c>
      <c r="L214" s="37"/>
      <c r="M214" s="180" t="s">
        <v>1</v>
      </c>
      <c r="N214" s="181" t="s">
        <v>41</v>
      </c>
      <c r="O214" s="59"/>
      <c r="P214" s="182">
        <f t="shared" si="35"/>
        <v>0</v>
      </c>
      <c r="Q214" s="182">
        <v>0</v>
      </c>
      <c r="R214" s="182">
        <f t="shared" si="36"/>
        <v>0</v>
      </c>
      <c r="S214" s="182">
        <v>0</v>
      </c>
      <c r="T214" s="183">
        <f t="shared" si="37"/>
        <v>0</v>
      </c>
      <c r="AR214" s="16" t="s">
        <v>99</v>
      </c>
      <c r="AT214" s="16" t="s">
        <v>288</v>
      </c>
      <c r="AU214" s="16" t="s">
        <v>77</v>
      </c>
      <c r="AY214" s="16" t="s">
        <v>287</v>
      </c>
      <c r="BE214" s="184">
        <f t="shared" si="38"/>
        <v>0</v>
      </c>
      <c r="BF214" s="184">
        <f t="shared" si="39"/>
        <v>0</v>
      </c>
      <c r="BG214" s="184">
        <f t="shared" si="40"/>
        <v>0</v>
      </c>
      <c r="BH214" s="184">
        <f t="shared" si="41"/>
        <v>0</v>
      </c>
      <c r="BI214" s="184">
        <f t="shared" si="42"/>
        <v>0</v>
      </c>
      <c r="BJ214" s="16" t="s">
        <v>77</v>
      </c>
      <c r="BK214" s="184">
        <f t="shared" si="43"/>
        <v>0</v>
      </c>
      <c r="BL214" s="16" t="s">
        <v>99</v>
      </c>
      <c r="BM214" s="16" t="s">
        <v>885</v>
      </c>
    </row>
    <row r="215" spans="2:65" s="1" customFormat="1" ht="16.5" customHeight="1" x14ac:dyDescent="0.15">
      <c r="B215" s="33"/>
      <c r="C215" s="174" t="s">
        <v>70</v>
      </c>
      <c r="D215" s="174" t="s">
        <v>288</v>
      </c>
      <c r="E215" s="175" t="s">
        <v>2768</v>
      </c>
      <c r="F215" s="176" t="s">
        <v>2769</v>
      </c>
      <c r="G215" s="177" t="s">
        <v>2614</v>
      </c>
      <c r="H215" s="178">
        <v>4</v>
      </c>
      <c r="I215" s="179"/>
      <c r="J215" s="178">
        <f t="shared" si="34"/>
        <v>0</v>
      </c>
      <c r="K215" s="176" t="s">
        <v>1</v>
      </c>
      <c r="L215" s="37"/>
      <c r="M215" s="180" t="s">
        <v>1</v>
      </c>
      <c r="N215" s="181" t="s">
        <v>41</v>
      </c>
      <c r="O215" s="59"/>
      <c r="P215" s="182">
        <f t="shared" si="35"/>
        <v>0</v>
      </c>
      <c r="Q215" s="182">
        <v>0</v>
      </c>
      <c r="R215" s="182">
        <f t="shared" si="36"/>
        <v>0</v>
      </c>
      <c r="S215" s="182">
        <v>0</v>
      </c>
      <c r="T215" s="183">
        <f t="shared" si="37"/>
        <v>0</v>
      </c>
      <c r="AR215" s="16" t="s">
        <v>99</v>
      </c>
      <c r="AT215" s="16" t="s">
        <v>288</v>
      </c>
      <c r="AU215" s="16" t="s">
        <v>77</v>
      </c>
      <c r="AY215" s="16" t="s">
        <v>287</v>
      </c>
      <c r="BE215" s="184">
        <f t="shared" si="38"/>
        <v>0</v>
      </c>
      <c r="BF215" s="184">
        <f t="shared" si="39"/>
        <v>0</v>
      </c>
      <c r="BG215" s="184">
        <f t="shared" si="40"/>
        <v>0</v>
      </c>
      <c r="BH215" s="184">
        <f t="shared" si="41"/>
        <v>0</v>
      </c>
      <c r="BI215" s="184">
        <f t="shared" si="42"/>
        <v>0</v>
      </c>
      <c r="BJ215" s="16" t="s">
        <v>77</v>
      </c>
      <c r="BK215" s="184">
        <f t="shared" si="43"/>
        <v>0</v>
      </c>
      <c r="BL215" s="16" t="s">
        <v>99</v>
      </c>
      <c r="BM215" s="16" t="s">
        <v>891</v>
      </c>
    </row>
    <row r="216" spans="2:65" s="1" customFormat="1" ht="16.5" customHeight="1" x14ac:dyDescent="0.15">
      <c r="B216" s="33"/>
      <c r="C216" s="174" t="s">
        <v>70</v>
      </c>
      <c r="D216" s="174" t="s">
        <v>288</v>
      </c>
      <c r="E216" s="175" t="s">
        <v>2778</v>
      </c>
      <c r="F216" s="176" t="s">
        <v>2779</v>
      </c>
      <c r="G216" s="177" t="s">
        <v>2614</v>
      </c>
      <c r="H216" s="178">
        <v>3</v>
      </c>
      <c r="I216" s="179"/>
      <c r="J216" s="178">
        <f t="shared" si="34"/>
        <v>0</v>
      </c>
      <c r="K216" s="176" t="s">
        <v>1</v>
      </c>
      <c r="L216" s="37"/>
      <c r="M216" s="180" t="s">
        <v>1</v>
      </c>
      <c r="N216" s="181" t="s">
        <v>41</v>
      </c>
      <c r="O216" s="59"/>
      <c r="P216" s="182">
        <f t="shared" si="35"/>
        <v>0</v>
      </c>
      <c r="Q216" s="182">
        <v>0</v>
      </c>
      <c r="R216" s="182">
        <f t="shared" si="36"/>
        <v>0</v>
      </c>
      <c r="S216" s="182">
        <v>0</v>
      </c>
      <c r="T216" s="183">
        <f t="shared" si="37"/>
        <v>0</v>
      </c>
      <c r="AR216" s="16" t="s">
        <v>99</v>
      </c>
      <c r="AT216" s="16" t="s">
        <v>288</v>
      </c>
      <c r="AU216" s="16" t="s">
        <v>77</v>
      </c>
      <c r="AY216" s="16" t="s">
        <v>287</v>
      </c>
      <c r="BE216" s="184">
        <f t="shared" si="38"/>
        <v>0</v>
      </c>
      <c r="BF216" s="184">
        <f t="shared" si="39"/>
        <v>0</v>
      </c>
      <c r="BG216" s="184">
        <f t="shared" si="40"/>
        <v>0</v>
      </c>
      <c r="BH216" s="184">
        <f t="shared" si="41"/>
        <v>0</v>
      </c>
      <c r="BI216" s="184">
        <f t="shared" si="42"/>
        <v>0</v>
      </c>
      <c r="BJ216" s="16" t="s">
        <v>77</v>
      </c>
      <c r="BK216" s="184">
        <f t="shared" si="43"/>
        <v>0</v>
      </c>
      <c r="BL216" s="16" t="s">
        <v>99</v>
      </c>
      <c r="BM216" s="16" t="s">
        <v>896</v>
      </c>
    </row>
    <row r="217" spans="2:65" s="1" customFormat="1" ht="16.5" customHeight="1" x14ac:dyDescent="0.15">
      <c r="B217" s="33"/>
      <c r="C217" s="174" t="s">
        <v>70</v>
      </c>
      <c r="D217" s="174" t="s">
        <v>288</v>
      </c>
      <c r="E217" s="175" t="s">
        <v>2766</v>
      </c>
      <c r="F217" s="176" t="s">
        <v>2767</v>
      </c>
      <c r="G217" s="177" t="s">
        <v>2614</v>
      </c>
      <c r="H217" s="178">
        <v>3</v>
      </c>
      <c r="I217" s="179"/>
      <c r="J217" s="178">
        <f t="shared" si="34"/>
        <v>0</v>
      </c>
      <c r="K217" s="176" t="s">
        <v>1</v>
      </c>
      <c r="L217" s="37"/>
      <c r="M217" s="180" t="s">
        <v>1</v>
      </c>
      <c r="N217" s="181" t="s">
        <v>41</v>
      </c>
      <c r="O217" s="59"/>
      <c r="P217" s="182">
        <f t="shared" si="35"/>
        <v>0</v>
      </c>
      <c r="Q217" s="182">
        <v>0</v>
      </c>
      <c r="R217" s="182">
        <f t="shared" si="36"/>
        <v>0</v>
      </c>
      <c r="S217" s="182">
        <v>0</v>
      </c>
      <c r="T217" s="183">
        <f t="shared" si="37"/>
        <v>0</v>
      </c>
      <c r="AR217" s="16" t="s">
        <v>99</v>
      </c>
      <c r="AT217" s="16" t="s">
        <v>288</v>
      </c>
      <c r="AU217" s="16" t="s">
        <v>77</v>
      </c>
      <c r="AY217" s="16" t="s">
        <v>287</v>
      </c>
      <c r="BE217" s="184">
        <f t="shared" si="38"/>
        <v>0</v>
      </c>
      <c r="BF217" s="184">
        <f t="shared" si="39"/>
        <v>0</v>
      </c>
      <c r="BG217" s="184">
        <f t="shared" si="40"/>
        <v>0</v>
      </c>
      <c r="BH217" s="184">
        <f t="shared" si="41"/>
        <v>0</v>
      </c>
      <c r="BI217" s="184">
        <f t="shared" si="42"/>
        <v>0</v>
      </c>
      <c r="BJ217" s="16" t="s">
        <v>77</v>
      </c>
      <c r="BK217" s="184">
        <f t="shared" si="43"/>
        <v>0</v>
      </c>
      <c r="BL217" s="16" t="s">
        <v>99</v>
      </c>
      <c r="BM217" s="16" t="s">
        <v>902</v>
      </c>
    </row>
    <row r="218" spans="2:65" s="1" customFormat="1" ht="16.5" customHeight="1" x14ac:dyDescent="0.15">
      <c r="B218" s="33"/>
      <c r="C218" s="174" t="s">
        <v>70</v>
      </c>
      <c r="D218" s="174" t="s">
        <v>288</v>
      </c>
      <c r="E218" s="175" t="s">
        <v>2768</v>
      </c>
      <c r="F218" s="176" t="s">
        <v>2769</v>
      </c>
      <c r="G218" s="177" t="s">
        <v>2614</v>
      </c>
      <c r="H218" s="178">
        <v>3</v>
      </c>
      <c r="I218" s="179"/>
      <c r="J218" s="178">
        <f t="shared" si="34"/>
        <v>0</v>
      </c>
      <c r="K218" s="176" t="s">
        <v>1</v>
      </c>
      <c r="L218" s="37"/>
      <c r="M218" s="180" t="s">
        <v>1</v>
      </c>
      <c r="N218" s="181" t="s">
        <v>41</v>
      </c>
      <c r="O218" s="59"/>
      <c r="P218" s="182">
        <f t="shared" si="35"/>
        <v>0</v>
      </c>
      <c r="Q218" s="182">
        <v>0</v>
      </c>
      <c r="R218" s="182">
        <f t="shared" si="36"/>
        <v>0</v>
      </c>
      <c r="S218" s="182">
        <v>0</v>
      </c>
      <c r="T218" s="183">
        <f t="shared" si="37"/>
        <v>0</v>
      </c>
      <c r="AR218" s="16" t="s">
        <v>99</v>
      </c>
      <c r="AT218" s="16" t="s">
        <v>288</v>
      </c>
      <c r="AU218" s="16" t="s">
        <v>77</v>
      </c>
      <c r="AY218" s="16" t="s">
        <v>287</v>
      </c>
      <c r="BE218" s="184">
        <f t="shared" si="38"/>
        <v>0</v>
      </c>
      <c r="BF218" s="184">
        <f t="shared" si="39"/>
        <v>0</v>
      </c>
      <c r="BG218" s="184">
        <f t="shared" si="40"/>
        <v>0</v>
      </c>
      <c r="BH218" s="184">
        <f t="shared" si="41"/>
        <v>0</v>
      </c>
      <c r="BI218" s="184">
        <f t="shared" si="42"/>
        <v>0</v>
      </c>
      <c r="BJ218" s="16" t="s">
        <v>77</v>
      </c>
      <c r="BK218" s="184">
        <f t="shared" si="43"/>
        <v>0</v>
      </c>
      <c r="BL218" s="16" t="s">
        <v>99</v>
      </c>
      <c r="BM218" s="16" t="s">
        <v>907</v>
      </c>
    </row>
    <row r="219" spans="2:65" s="1" customFormat="1" ht="16.5" customHeight="1" x14ac:dyDescent="0.15">
      <c r="B219" s="33"/>
      <c r="C219" s="174" t="s">
        <v>70</v>
      </c>
      <c r="D219" s="174" t="s">
        <v>288</v>
      </c>
      <c r="E219" s="175" t="s">
        <v>2780</v>
      </c>
      <c r="F219" s="176" t="s">
        <v>2781</v>
      </c>
      <c r="G219" s="177" t="s">
        <v>2614</v>
      </c>
      <c r="H219" s="178">
        <v>6</v>
      </c>
      <c r="I219" s="179"/>
      <c r="J219" s="178">
        <f t="shared" si="34"/>
        <v>0</v>
      </c>
      <c r="K219" s="176" t="s">
        <v>1</v>
      </c>
      <c r="L219" s="37"/>
      <c r="M219" s="180" t="s">
        <v>1</v>
      </c>
      <c r="N219" s="181" t="s">
        <v>41</v>
      </c>
      <c r="O219" s="59"/>
      <c r="P219" s="182">
        <f t="shared" si="35"/>
        <v>0</v>
      </c>
      <c r="Q219" s="182">
        <v>0</v>
      </c>
      <c r="R219" s="182">
        <f t="shared" si="36"/>
        <v>0</v>
      </c>
      <c r="S219" s="182">
        <v>0</v>
      </c>
      <c r="T219" s="183">
        <f t="shared" si="37"/>
        <v>0</v>
      </c>
      <c r="AR219" s="16" t="s">
        <v>99</v>
      </c>
      <c r="AT219" s="16" t="s">
        <v>288</v>
      </c>
      <c r="AU219" s="16" t="s">
        <v>77</v>
      </c>
      <c r="AY219" s="16" t="s">
        <v>287</v>
      </c>
      <c r="BE219" s="184">
        <f t="shared" si="38"/>
        <v>0</v>
      </c>
      <c r="BF219" s="184">
        <f t="shared" si="39"/>
        <v>0</v>
      </c>
      <c r="BG219" s="184">
        <f t="shared" si="40"/>
        <v>0</v>
      </c>
      <c r="BH219" s="184">
        <f t="shared" si="41"/>
        <v>0</v>
      </c>
      <c r="BI219" s="184">
        <f t="shared" si="42"/>
        <v>0</v>
      </c>
      <c r="BJ219" s="16" t="s">
        <v>77</v>
      </c>
      <c r="BK219" s="184">
        <f t="shared" si="43"/>
        <v>0</v>
      </c>
      <c r="BL219" s="16" t="s">
        <v>99</v>
      </c>
      <c r="BM219" s="16" t="s">
        <v>912</v>
      </c>
    </row>
    <row r="220" spans="2:65" s="1" customFormat="1" ht="16.5" customHeight="1" x14ac:dyDescent="0.15">
      <c r="B220" s="33"/>
      <c r="C220" s="174" t="s">
        <v>70</v>
      </c>
      <c r="D220" s="174" t="s">
        <v>288</v>
      </c>
      <c r="E220" s="175" t="s">
        <v>2782</v>
      </c>
      <c r="F220" s="176" t="s">
        <v>2783</v>
      </c>
      <c r="G220" s="177" t="s">
        <v>2614</v>
      </c>
      <c r="H220" s="178">
        <v>4</v>
      </c>
      <c r="I220" s="179"/>
      <c r="J220" s="178">
        <f t="shared" si="34"/>
        <v>0</v>
      </c>
      <c r="K220" s="176" t="s">
        <v>1</v>
      </c>
      <c r="L220" s="37"/>
      <c r="M220" s="180" t="s">
        <v>1</v>
      </c>
      <c r="N220" s="181" t="s">
        <v>41</v>
      </c>
      <c r="O220" s="59"/>
      <c r="P220" s="182">
        <f t="shared" si="35"/>
        <v>0</v>
      </c>
      <c r="Q220" s="182">
        <v>0</v>
      </c>
      <c r="R220" s="182">
        <f t="shared" si="36"/>
        <v>0</v>
      </c>
      <c r="S220" s="182">
        <v>0</v>
      </c>
      <c r="T220" s="183">
        <f t="shared" si="37"/>
        <v>0</v>
      </c>
      <c r="AR220" s="16" t="s">
        <v>99</v>
      </c>
      <c r="AT220" s="16" t="s">
        <v>288</v>
      </c>
      <c r="AU220" s="16" t="s">
        <v>77</v>
      </c>
      <c r="AY220" s="16" t="s">
        <v>287</v>
      </c>
      <c r="BE220" s="184">
        <f t="shared" si="38"/>
        <v>0</v>
      </c>
      <c r="BF220" s="184">
        <f t="shared" si="39"/>
        <v>0</v>
      </c>
      <c r="BG220" s="184">
        <f t="shared" si="40"/>
        <v>0</v>
      </c>
      <c r="BH220" s="184">
        <f t="shared" si="41"/>
        <v>0</v>
      </c>
      <c r="BI220" s="184">
        <f t="shared" si="42"/>
        <v>0</v>
      </c>
      <c r="BJ220" s="16" t="s">
        <v>77</v>
      </c>
      <c r="BK220" s="184">
        <f t="shared" si="43"/>
        <v>0</v>
      </c>
      <c r="BL220" s="16" t="s">
        <v>99</v>
      </c>
      <c r="BM220" s="16" t="s">
        <v>916</v>
      </c>
    </row>
    <row r="221" spans="2:65" s="1" customFormat="1" ht="16.5" customHeight="1" x14ac:dyDescent="0.15">
      <c r="B221" s="33"/>
      <c r="C221" s="174" t="s">
        <v>70</v>
      </c>
      <c r="D221" s="174" t="s">
        <v>288</v>
      </c>
      <c r="E221" s="175" t="s">
        <v>2768</v>
      </c>
      <c r="F221" s="176" t="s">
        <v>2769</v>
      </c>
      <c r="G221" s="177" t="s">
        <v>2614</v>
      </c>
      <c r="H221" s="178">
        <v>4</v>
      </c>
      <c r="I221" s="179"/>
      <c r="J221" s="178">
        <f t="shared" si="34"/>
        <v>0</v>
      </c>
      <c r="K221" s="176" t="s">
        <v>1</v>
      </c>
      <c r="L221" s="37"/>
      <c r="M221" s="180" t="s">
        <v>1</v>
      </c>
      <c r="N221" s="181" t="s">
        <v>41</v>
      </c>
      <c r="O221" s="59"/>
      <c r="P221" s="182">
        <f t="shared" si="35"/>
        <v>0</v>
      </c>
      <c r="Q221" s="182">
        <v>0</v>
      </c>
      <c r="R221" s="182">
        <f t="shared" si="36"/>
        <v>0</v>
      </c>
      <c r="S221" s="182">
        <v>0</v>
      </c>
      <c r="T221" s="183">
        <f t="shared" si="37"/>
        <v>0</v>
      </c>
      <c r="AR221" s="16" t="s">
        <v>99</v>
      </c>
      <c r="AT221" s="16" t="s">
        <v>288</v>
      </c>
      <c r="AU221" s="16" t="s">
        <v>77</v>
      </c>
      <c r="AY221" s="16" t="s">
        <v>287</v>
      </c>
      <c r="BE221" s="184">
        <f t="shared" si="38"/>
        <v>0</v>
      </c>
      <c r="BF221" s="184">
        <f t="shared" si="39"/>
        <v>0</v>
      </c>
      <c r="BG221" s="184">
        <f t="shared" si="40"/>
        <v>0</v>
      </c>
      <c r="BH221" s="184">
        <f t="shared" si="41"/>
        <v>0</v>
      </c>
      <c r="BI221" s="184">
        <f t="shared" si="42"/>
        <v>0</v>
      </c>
      <c r="BJ221" s="16" t="s">
        <v>77</v>
      </c>
      <c r="BK221" s="184">
        <f t="shared" si="43"/>
        <v>0</v>
      </c>
      <c r="BL221" s="16" t="s">
        <v>99</v>
      </c>
      <c r="BM221" s="16" t="s">
        <v>923</v>
      </c>
    </row>
    <row r="222" spans="2:65" s="1" customFormat="1" ht="16.5" customHeight="1" x14ac:dyDescent="0.15">
      <c r="B222" s="33"/>
      <c r="C222" s="174" t="s">
        <v>70</v>
      </c>
      <c r="D222" s="174" t="s">
        <v>288</v>
      </c>
      <c r="E222" s="175" t="s">
        <v>2784</v>
      </c>
      <c r="F222" s="176" t="s">
        <v>2785</v>
      </c>
      <c r="G222" s="177" t="s">
        <v>2614</v>
      </c>
      <c r="H222" s="178">
        <v>6</v>
      </c>
      <c r="I222" s="179"/>
      <c r="J222" s="178">
        <f t="shared" si="34"/>
        <v>0</v>
      </c>
      <c r="K222" s="176" t="s">
        <v>1</v>
      </c>
      <c r="L222" s="37"/>
      <c r="M222" s="180" t="s">
        <v>1</v>
      </c>
      <c r="N222" s="181" t="s">
        <v>41</v>
      </c>
      <c r="O222" s="59"/>
      <c r="P222" s="182">
        <f t="shared" si="35"/>
        <v>0</v>
      </c>
      <c r="Q222" s="182">
        <v>0</v>
      </c>
      <c r="R222" s="182">
        <f t="shared" si="36"/>
        <v>0</v>
      </c>
      <c r="S222" s="182">
        <v>0</v>
      </c>
      <c r="T222" s="183">
        <f t="shared" si="37"/>
        <v>0</v>
      </c>
      <c r="AR222" s="16" t="s">
        <v>99</v>
      </c>
      <c r="AT222" s="16" t="s">
        <v>288</v>
      </c>
      <c r="AU222" s="16" t="s">
        <v>77</v>
      </c>
      <c r="AY222" s="16" t="s">
        <v>287</v>
      </c>
      <c r="BE222" s="184">
        <f t="shared" si="38"/>
        <v>0</v>
      </c>
      <c r="BF222" s="184">
        <f t="shared" si="39"/>
        <v>0</v>
      </c>
      <c r="BG222" s="184">
        <f t="shared" si="40"/>
        <v>0</v>
      </c>
      <c r="BH222" s="184">
        <f t="shared" si="41"/>
        <v>0</v>
      </c>
      <c r="BI222" s="184">
        <f t="shared" si="42"/>
        <v>0</v>
      </c>
      <c r="BJ222" s="16" t="s">
        <v>77</v>
      </c>
      <c r="BK222" s="184">
        <f t="shared" si="43"/>
        <v>0</v>
      </c>
      <c r="BL222" s="16" t="s">
        <v>99</v>
      </c>
      <c r="BM222" s="16" t="s">
        <v>930</v>
      </c>
    </row>
    <row r="223" spans="2:65" s="1" customFormat="1" ht="16.5" customHeight="1" x14ac:dyDescent="0.15">
      <c r="B223" s="33"/>
      <c r="C223" s="174" t="s">
        <v>70</v>
      </c>
      <c r="D223" s="174" t="s">
        <v>288</v>
      </c>
      <c r="E223" s="175" t="s">
        <v>2786</v>
      </c>
      <c r="F223" s="176" t="s">
        <v>2787</v>
      </c>
      <c r="G223" s="177" t="s">
        <v>2614</v>
      </c>
      <c r="H223" s="178">
        <v>28</v>
      </c>
      <c r="I223" s="179"/>
      <c r="J223" s="178">
        <f t="shared" si="34"/>
        <v>0</v>
      </c>
      <c r="K223" s="176" t="s">
        <v>1</v>
      </c>
      <c r="L223" s="37"/>
      <c r="M223" s="180" t="s">
        <v>1</v>
      </c>
      <c r="N223" s="181" t="s">
        <v>41</v>
      </c>
      <c r="O223" s="59"/>
      <c r="P223" s="182">
        <f t="shared" si="35"/>
        <v>0</v>
      </c>
      <c r="Q223" s="182">
        <v>0</v>
      </c>
      <c r="R223" s="182">
        <f t="shared" si="36"/>
        <v>0</v>
      </c>
      <c r="S223" s="182">
        <v>0</v>
      </c>
      <c r="T223" s="183">
        <f t="shared" si="37"/>
        <v>0</v>
      </c>
      <c r="AR223" s="16" t="s">
        <v>99</v>
      </c>
      <c r="AT223" s="16" t="s">
        <v>288</v>
      </c>
      <c r="AU223" s="16" t="s">
        <v>77</v>
      </c>
      <c r="AY223" s="16" t="s">
        <v>287</v>
      </c>
      <c r="BE223" s="184">
        <f t="shared" si="38"/>
        <v>0</v>
      </c>
      <c r="BF223" s="184">
        <f t="shared" si="39"/>
        <v>0</v>
      </c>
      <c r="BG223" s="184">
        <f t="shared" si="40"/>
        <v>0</v>
      </c>
      <c r="BH223" s="184">
        <f t="shared" si="41"/>
        <v>0</v>
      </c>
      <c r="BI223" s="184">
        <f t="shared" si="42"/>
        <v>0</v>
      </c>
      <c r="BJ223" s="16" t="s">
        <v>77</v>
      </c>
      <c r="BK223" s="184">
        <f t="shared" si="43"/>
        <v>0</v>
      </c>
      <c r="BL223" s="16" t="s">
        <v>99</v>
      </c>
      <c r="BM223" s="16" t="s">
        <v>934</v>
      </c>
    </row>
    <row r="224" spans="2:65" s="1" customFormat="1" ht="16.5" customHeight="1" x14ac:dyDescent="0.15">
      <c r="B224" s="33"/>
      <c r="C224" s="174" t="s">
        <v>70</v>
      </c>
      <c r="D224" s="174" t="s">
        <v>288</v>
      </c>
      <c r="E224" s="175" t="s">
        <v>2788</v>
      </c>
      <c r="F224" s="176" t="s">
        <v>2789</v>
      </c>
      <c r="G224" s="177" t="s">
        <v>2614</v>
      </c>
      <c r="H224" s="178">
        <v>10</v>
      </c>
      <c r="I224" s="179"/>
      <c r="J224" s="178">
        <f t="shared" si="34"/>
        <v>0</v>
      </c>
      <c r="K224" s="176" t="s">
        <v>1</v>
      </c>
      <c r="L224" s="37"/>
      <c r="M224" s="180" t="s">
        <v>1</v>
      </c>
      <c r="N224" s="181" t="s">
        <v>41</v>
      </c>
      <c r="O224" s="59"/>
      <c r="P224" s="182">
        <f t="shared" si="35"/>
        <v>0</v>
      </c>
      <c r="Q224" s="182">
        <v>0</v>
      </c>
      <c r="R224" s="182">
        <f t="shared" si="36"/>
        <v>0</v>
      </c>
      <c r="S224" s="182">
        <v>0</v>
      </c>
      <c r="T224" s="183">
        <f t="shared" si="37"/>
        <v>0</v>
      </c>
      <c r="AR224" s="16" t="s">
        <v>99</v>
      </c>
      <c r="AT224" s="16" t="s">
        <v>288</v>
      </c>
      <c r="AU224" s="16" t="s">
        <v>77</v>
      </c>
      <c r="AY224" s="16" t="s">
        <v>287</v>
      </c>
      <c r="BE224" s="184">
        <f t="shared" si="38"/>
        <v>0</v>
      </c>
      <c r="BF224" s="184">
        <f t="shared" si="39"/>
        <v>0</v>
      </c>
      <c r="BG224" s="184">
        <f t="shared" si="40"/>
        <v>0</v>
      </c>
      <c r="BH224" s="184">
        <f t="shared" si="41"/>
        <v>0</v>
      </c>
      <c r="BI224" s="184">
        <f t="shared" si="42"/>
        <v>0</v>
      </c>
      <c r="BJ224" s="16" t="s">
        <v>77</v>
      </c>
      <c r="BK224" s="184">
        <f t="shared" si="43"/>
        <v>0</v>
      </c>
      <c r="BL224" s="16" t="s">
        <v>99</v>
      </c>
      <c r="BM224" s="16" t="s">
        <v>937</v>
      </c>
    </row>
    <row r="225" spans="2:65" s="1" customFormat="1" ht="16.5" customHeight="1" x14ac:dyDescent="0.15">
      <c r="B225" s="33"/>
      <c r="C225" s="174" t="s">
        <v>70</v>
      </c>
      <c r="D225" s="174" t="s">
        <v>288</v>
      </c>
      <c r="E225" s="175" t="s">
        <v>2790</v>
      </c>
      <c r="F225" s="176" t="s">
        <v>2791</v>
      </c>
      <c r="G225" s="177" t="s">
        <v>2614</v>
      </c>
      <c r="H225" s="178">
        <v>2</v>
      </c>
      <c r="I225" s="179"/>
      <c r="J225" s="178">
        <f t="shared" si="34"/>
        <v>0</v>
      </c>
      <c r="K225" s="176" t="s">
        <v>1</v>
      </c>
      <c r="L225" s="37"/>
      <c r="M225" s="180" t="s">
        <v>1</v>
      </c>
      <c r="N225" s="181" t="s">
        <v>41</v>
      </c>
      <c r="O225" s="59"/>
      <c r="P225" s="182">
        <f t="shared" si="35"/>
        <v>0</v>
      </c>
      <c r="Q225" s="182">
        <v>0</v>
      </c>
      <c r="R225" s="182">
        <f t="shared" si="36"/>
        <v>0</v>
      </c>
      <c r="S225" s="182">
        <v>0</v>
      </c>
      <c r="T225" s="183">
        <f t="shared" si="37"/>
        <v>0</v>
      </c>
      <c r="AR225" s="16" t="s">
        <v>99</v>
      </c>
      <c r="AT225" s="16" t="s">
        <v>288</v>
      </c>
      <c r="AU225" s="16" t="s">
        <v>77</v>
      </c>
      <c r="AY225" s="16" t="s">
        <v>287</v>
      </c>
      <c r="BE225" s="184">
        <f t="shared" si="38"/>
        <v>0</v>
      </c>
      <c r="BF225" s="184">
        <f t="shared" si="39"/>
        <v>0</v>
      </c>
      <c r="BG225" s="184">
        <f t="shared" si="40"/>
        <v>0</v>
      </c>
      <c r="BH225" s="184">
        <f t="shared" si="41"/>
        <v>0</v>
      </c>
      <c r="BI225" s="184">
        <f t="shared" si="42"/>
        <v>0</v>
      </c>
      <c r="BJ225" s="16" t="s">
        <v>77</v>
      </c>
      <c r="BK225" s="184">
        <f t="shared" si="43"/>
        <v>0</v>
      </c>
      <c r="BL225" s="16" t="s">
        <v>99</v>
      </c>
      <c r="BM225" s="16" t="s">
        <v>941</v>
      </c>
    </row>
    <row r="226" spans="2:65" s="1" customFormat="1" ht="16.5" customHeight="1" x14ac:dyDescent="0.15">
      <c r="B226" s="33"/>
      <c r="C226" s="174" t="s">
        <v>70</v>
      </c>
      <c r="D226" s="174" t="s">
        <v>288</v>
      </c>
      <c r="E226" s="175" t="s">
        <v>2792</v>
      </c>
      <c r="F226" s="176" t="s">
        <v>2793</v>
      </c>
      <c r="G226" s="177" t="s">
        <v>2614</v>
      </c>
      <c r="H226" s="178">
        <v>30</v>
      </c>
      <c r="I226" s="179"/>
      <c r="J226" s="178">
        <f t="shared" si="34"/>
        <v>0</v>
      </c>
      <c r="K226" s="176" t="s">
        <v>1</v>
      </c>
      <c r="L226" s="37"/>
      <c r="M226" s="180" t="s">
        <v>1</v>
      </c>
      <c r="N226" s="181" t="s">
        <v>41</v>
      </c>
      <c r="O226" s="59"/>
      <c r="P226" s="182">
        <f t="shared" si="35"/>
        <v>0</v>
      </c>
      <c r="Q226" s="182">
        <v>0</v>
      </c>
      <c r="R226" s="182">
        <f t="shared" si="36"/>
        <v>0</v>
      </c>
      <c r="S226" s="182">
        <v>0</v>
      </c>
      <c r="T226" s="183">
        <f t="shared" si="37"/>
        <v>0</v>
      </c>
      <c r="AR226" s="16" t="s">
        <v>99</v>
      </c>
      <c r="AT226" s="16" t="s">
        <v>288</v>
      </c>
      <c r="AU226" s="16" t="s">
        <v>77</v>
      </c>
      <c r="AY226" s="16" t="s">
        <v>287</v>
      </c>
      <c r="BE226" s="184">
        <f t="shared" si="38"/>
        <v>0</v>
      </c>
      <c r="BF226" s="184">
        <f t="shared" si="39"/>
        <v>0</v>
      </c>
      <c r="BG226" s="184">
        <f t="shared" si="40"/>
        <v>0</v>
      </c>
      <c r="BH226" s="184">
        <f t="shared" si="41"/>
        <v>0</v>
      </c>
      <c r="BI226" s="184">
        <f t="shared" si="42"/>
        <v>0</v>
      </c>
      <c r="BJ226" s="16" t="s">
        <v>77</v>
      </c>
      <c r="BK226" s="184">
        <f t="shared" si="43"/>
        <v>0</v>
      </c>
      <c r="BL226" s="16" t="s">
        <v>99</v>
      </c>
      <c r="BM226" s="16" t="s">
        <v>944</v>
      </c>
    </row>
    <row r="227" spans="2:65" s="1" customFormat="1" ht="16.5" customHeight="1" x14ac:dyDescent="0.15">
      <c r="B227" s="33"/>
      <c r="C227" s="174" t="s">
        <v>70</v>
      </c>
      <c r="D227" s="174" t="s">
        <v>288</v>
      </c>
      <c r="E227" s="175" t="s">
        <v>2794</v>
      </c>
      <c r="F227" s="176" t="s">
        <v>2795</v>
      </c>
      <c r="G227" s="177" t="s">
        <v>2614</v>
      </c>
      <c r="H227" s="178">
        <v>30</v>
      </c>
      <c r="I227" s="179"/>
      <c r="J227" s="178">
        <f t="shared" si="34"/>
        <v>0</v>
      </c>
      <c r="K227" s="176" t="s">
        <v>1</v>
      </c>
      <c r="L227" s="37"/>
      <c r="M227" s="180" t="s">
        <v>1</v>
      </c>
      <c r="N227" s="181" t="s">
        <v>41</v>
      </c>
      <c r="O227" s="59"/>
      <c r="P227" s="182">
        <f t="shared" si="35"/>
        <v>0</v>
      </c>
      <c r="Q227" s="182">
        <v>0</v>
      </c>
      <c r="R227" s="182">
        <f t="shared" si="36"/>
        <v>0</v>
      </c>
      <c r="S227" s="182">
        <v>0</v>
      </c>
      <c r="T227" s="183">
        <f t="shared" si="37"/>
        <v>0</v>
      </c>
      <c r="AR227" s="16" t="s">
        <v>99</v>
      </c>
      <c r="AT227" s="16" t="s">
        <v>288</v>
      </c>
      <c r="AU227" s="16" t="s">
        <v>77</v>
      </c>
      <c r="AY227" s="16" t="s">
        <v>287</v>
      </c>
      <c r="BE227" s="184">
        <f t="shared" si="38"/>
        <v>0</v>
      </c>
      <c r="BF227" s="184">
        <f t="shared" si="39"/>
        <v>0</v>
      </c>
      <c r="BG227" s="184">
        <f t="shared" si="40"/>
        <v>0</v>
      </c>
      <c r="BH227" s="184">
        <f t="shared" si="41"/>
        <v>0</v>
      </c>
      <c r="BI227" s="184">
        <f t="shared" si="42"/>
        <v>0</v>
      </c>
      <c r="BJ227" s="16" t="s">
        <v>77</v>
      </c>
      <c r="BK227" s="184">
        <f t="shared" si="43"/>
        <v>0</v>
      </c>
      <c r="BL227" s="16" t="s">
        <v>99</v>
      </c>
      <c r="BM227" s="16" t="s">
        <v>948</v>
      </c>
    </row>
    <row r="228" spans="2:65" s="1" customFormat="1" ht="16.5" customHeight="1" x14ac:dyDescent="0.15">
      <c r="B228" s="33"/>
      <c r="C228" s="174" t="s">
        <v>70</v>
      </c>
      <c r="D228" s="174" t="s">
        <v>288</v>
      </c>
      <c r="E228" s="175" t="s">
        <v>2796</v>
      </c>
      <c r="F228" s="176" t="s">
        <v>2797</v>
      </c>
      <c r="G228" s="177" t="s">
        <v>2614</v>
      </c>
      <c r="H228" s="178">
        <v>14</v>
      </c>
      <c r="I228" s="179"/>
      <c r="J228" s="178">
        <f t="shared" si="34"/>
        <v>0</v>
      </c>
      <c r="K228" s="176" t="s">
        <v>1</v>
      </c>
      <c r="L228" s="37"/>
      <c r="M228" s="180" t="s">
        <v>1</v>
      </c>
      <c r="N228" s="181" t="s">
        <v>41</v>
      </c>
      <c r="O228" s="59"/>
      <c r="P228" s="182">
        <f t="shared" si="35"/>
        <v>0</v>
      </c>
      <c r="Q228" s="182">
        <v>0</v>
      </c>
      <c r="R228" s="182">
        <f t="shared" si="36"/>
        <v>0</v>
      </c>
      <c r="S228" s="182">
        <v>0</v>
      </c>
      <c r="T228" s="183">
        <f t="shared" si="37"/>
        <v>0</v>
      </c>
      <c r="AR228" s="16" t="s">
        <v>99</v>
      </c>
      <c r="AT228" s="16" t="s">
        <v>288</v>
      </c>
      <c r="AU228" s="16" t="s">
        <v>77</v>
      </c>
      <c r="AY228" s="16" t="s">
        <v>287</v>
      </c>
      <c r="BE228" s="184">
        <f t="shared" si="38"/>
        <v>0</v>
      </c>
      <c r="BF228" s="184">
        <f t="shared" si="39"/>
        <v>0</v>
      </c>
      <c r="BG228" s="184">
        <f t="shared" si="40"/>
        <v>0</v>
      </c>
      <c r="BH228" s="184">
        <f t="shared" si="41"/>
        <v>0</v>
      </c>
      <c r="BI228" s="184">
        <f t="shared" si="42"/>
        <v>0</v>
      </c>
      <c r="BJ228" s="16" t="s">
        <v>77</v>
      </c>
      <c r="BK228" s="184">
        <f t="shared" si="43"/>
        <v>0</v>
      </c>
      <c r="BL228" s="16" t="s">
        <v>99</v>
      </c>
      <c r="BM228" s="16" t="s">
        <v>953</v>
      </c>
    </row>
    <row r="229" spans="2:65" s="1" customFormat="1" ht="16.5" customHeight="1" x14ac:dyDescent="0.15">
      <c r="B229" s="33"/>
      <c r="C229" s="174" t="s">
        <v>70</v>
      </c>
      <c r="D229" s="174" t="s">
        <v>288</v>
      </c>
      <c r="E229" s="175" t="s">
        <v>2798</v>
      </c>
      <c r="F229" s="176" t="s">
        <v>2799</v>
      </c>
      <c r="G229" s="177" t="s">
        <v>2614</v>
      </c>
      <c r="H229" s="178">
        <v>14</v>
      </c>
      <c r="I229" s="179"/>
      <c r="J229" s="178">
        <f t="shared" si="34"/>
        <v>0</v>
      </c>
      <c r="K229" s="176" t="s">
        <v>1</v>
      </c>
      <c r="L229" s="37"/>
      <c r="M229" s="180" t="s">
        <v>1</v>
      </c>
      <c r="N229" s="181" t="s">
        <v>41</v>
      </c>
      <c r="O229" s="59"/>
      <c r="P229" s="182">
        <f t="shared" si="35"/>
        <v>0</v>
      </c>
      <c r="Q229" s="182">
        <v>0</v>
      </c>
      <c r="R229" s="182">
        <f t="shared" si="36"/>
        <v>0</v>
      </c>
      <c r="S229" s="182">
        <v>0</v>
      </c>
      <c r="T229" s="183">
        <f t="shared" si="37"/>
        <v>0</v>
      </c>
      <c r="AR229" s="16" t="s">
        <v>99</v>
      </c>
      <c r="AT229" s="16" t="s">
        <v>288</v>
      </c>
      <c r="AU229" s="16" t="s">
        <v>77</v>
      </c>
      <c r="AY229" s="16" t="s">
        <v>287</v>
      </c>
      <c r="BE229" s="184">
        <f t="shared" si="38"/>
        <v>0</v>
      </c>
      <c r="BF229" s="184">
        <f t="shared" si="39"/>
        <v>0</v>
      </c>
      <c r="BG229" s="184">
        <f t="shared" si="40"/>
        <v>0</v>
      </c>
      <c r="BH229" s="184">
        <f t="shared" si="41"/>
        <v>0</v>
      </c>
      <c r="BI229" s="184">
        <f t="shared" si="42"/>
        <v>0</v>
      </c>
      <c r="BJ229" s="16" t="s">
        <v>77</v>
      </c>
      <c r="BK229" s="184">
        <f t="shared" si="43"/>
        <v>0</v>
      </c>
      <c r="BL229" s="16" t="s">
        <v>99</v>
      </c>
      <c r="BM229" s="16" t="s">
        <v>961</v>
      </c>
    </row>
    <row r="230" spans="2:65" s="1" customFormat="1" ht="16.5" customHeight="1" x14ac:dyDescent="0.15">
      <c r="B230" s="33"/>
      <c r="C230" s="174" t="s">
        <v>70</v>
      </c>
      <c r="D230" s="174" t="s">
        <v>288</v>
      </c>
      <c r="E230" s="175" t="s">
        <v>2800</v>
      </c>
      <c r="F230" s="176" t="s">
        <v>2801</v>
      </c>
      <c r="G230" s="177" t="s">
        <v>2802</v>
      </c>
      <c r="H230" s="178">
        <v>390</v>
      </c>
      <c r="I230" s="179"/>
      <c r="J230" s="178">
        <f t="shared" si="34"/>
        <v>0</v>
      </c>
      <c r="K230" s="176" t="s">
        <v>1</v>
      </c>
      <c r="L230" s="37"/>
      <c r="M230" s="180" t="s">
        <v>1</v>
      </c>
      <c r="N230" s="181" t="s">
        <v>41</v>
      </c>
      <c r="O230" s="59"/>
      <c r="P230" s="182">
        <f t="shared" si="35"/>
        <v>0</v>
      </c>
      <c r="Q230" s="182">
        <v>0</v>
      </c>
      <c r="R230" s="182">
        <f t="shared" si="36"/>
        <v>0</v>
      </c>
      <c r="S230" s="182">
        <v>0</v>
      </c>
      <c r="T230" s="183">
        <f t="shared" si="37"/>
        <v>0</v>
      </c>
      <c r="AR230" s="16" t="s">
        <v>99</v>
      </c>
      <c r="AT230" s="16" t="s">
        <v>288</v>
      </c>
      <c r="AU230" s="16" t="s">
        <v>77</v>
      </c>
      <c r="AY230" s="16" t="s">
        <v>287</v>
      </c>
      <c r="BE230" s="184">
        <f t="shared" si="38"/>
        <v>0</v>
      </c>
      <c r="BF230" s="184">
        <f t="shared" si="39"/>
        <v>0</v>
      </c>
      <c r="BG230" s="184">
        <f t="shared" si="40"/>
        <v>0</v>
      </c>
      <c r="BH230" s="184">
        <f t="shared" si="41"/>
        <v>0</v>
      </c>
      <c r="BI230" s="184">
        <f t="shared" si="42"/>
        <v>0</v>
      </c>
      <c r="BJ230" s="16" t="s">
        <v>77</v>
      </c>
      <c r="BK230" s="184">
        <f t="shared" si="43"/>
        <v>0</v>
      </c>
      <c r="BL230" s="16" t="s">
        <v>99</v>
      </c>
      <c r="BM230" s="16" t="s">
        <v>964</v>
      </c>
    </row>
    <row r="231" spans="2:65" s="1" customFormat="1" ht="16.5" customHeight="1" x14ac:dyDescent="0.15">
      <c r="B231" s="33"/>
      <c r="C231" s="174" t="s">
        <v>70</v>
      </c>
      <c r="D231" s="174" t="s">
        <v>288</v>
      </c>
      <c r="E231" s="175" t="s">
        <v>2803</v>
      </c>
      <c r="F231" s="176" t="s">
        <v>2804</v>
      </c>
      <c r="G231" s="177" t="s">
        <v>2802</v>
      </c>
      <c r="H231" s="178">
        <v>850</v>
      </c>
      <c r="I231" s="179"/>
      <c r="J231" s="178">
        <f t="shared" si="34"/>
        <v>0</v>
      </c>
      <c r="K231" s="176" t="s">
        <v>1</v>
      </c>
      <c r="L231" s="37"/>
      <c r="M231" s="180" t="s">
        <v>1</v>
      </c>
      <c r="N231" s="181" t="s">
        <v>41</v>
      </c>
      <c r="O231" s="59"/>
      <c r="P231" s="182">
        <f t="shared" si="35"/>
        <v>0</v>
      </c>
      <c r="Q231" s="182">
        <v>0</v>
      </c>
      <c r="R231" s="182">
        <f t="shared" si="36"/>
        <v>0</v>
      </c>
      <c r="S231" s="182">
        <v>0</v>
      </c>
      <c r="T231" s="183">
        <f t="shared" si="37"/>
        <v>0</v>
      </c>
      <c r="AR231" s="16" t="s">
        <v>99</v>
      </c>
      <c r="AT231" s="16" t="s">
        <v>288</v>
      </c>
      <c r="AU231" s="16" t="s">
        <v>77</v>
      </c>
      <c r="AY231" s="16" t="s">
        <v>287</v>
      </c>
      <c r="BE231" s="184">
        <f t="shared" si="38"/>
        <v>0</v>
      </c>
      <c r="BF231" s="184">
        <f t="shared" si="39"/>
        <v>0</v>
      </c>
      <c r="BG231" s="184">
        <f t="shared" si="40"/>
        <v>0</v>
      </c>
      <c r="BH231" s="184">
        <f t="shared" si="41"/>
        <v>0</v>
      </c>
      <c r="BI231" s="184">
        <f t="shared" si="42"/>
        <v>0</v>
      </c>
      <c r="BJ231" s="16" t="s">
        <v>77</v>
      </c>
      <c r="BK231" s="184">
        <f t="shared" si="43"/>
        <v>0</v>
      </c>
      <c r="BL231" s="16" t="s">
        <v>99</v>
      </c>
      <c r="BM231" s="16" t="s">
        <v>970</v>
      </c>
    </row>
    <row r="232" spans="2:65" s="1" customFormat="1" ht="16.5" customHeight="1" x14ac:dyDescent="0.15">
      <c r="B232" s="33"/>
      <c r="C232" s="174" t="s">
        <v>70</v>
      </c>
      <c r="D232" s="174" t="s">
        <v>288</v>
      </c>
      <c r="E232" s="175" t="s">
        <v>2805</v>
      </c>
      <c r="F232" s="176" t="s">
        <v>2806</v>
      </c>
      <c r="G232" s="177" t="s">
        <v>2802</v>
      </c>
      <c r="H232" s="178">
        <v>80</v>
      </c>
      <c r="I232" s="179"/>
      <c r="J232" s="178">
        <f t="shared" si="34"/>
        <v>0</v>
      </c>
      <c r="K232" s="176" t="s">
        <v>1</v>
      </c>
      <c r="L232" s="37"/>
      <c r="M232" s="180" t="s">
        <v>1</v>
      </c>
      <c r="N232" s="181" t="s">
        <v>41</v>
      </c>
      <c r="O232" s="59"/>
      <c r="P232" s="182">
        <f t="shared" si="35"/>
        <v>0</v>
      </c>
      <c r="Q232" s="182">
        <v>0</v>
      </c>
      <c r="R232" s="182">
        <f t="shared" si="36"/>
        <v>0</v>
      </c>
      <c r="S232" s="182">
        <v>0</v>
      </c>
      <c r="T232" s="183">
        <f t="shared" si="37"/>
        <v>0</v>
      </c>
      <c r="AR232" s="16" t="s">
        <v>99</v>
      </c>
      <c r="AT232" s="16" t="s">
        <v>288</v>
      </c>
      <c r="AU232" s="16" t="s">
        <v>77</v>
      </c>
      <c r="AY232" s="16" t="s">
        <v>287</v>
      </c>
      <c r="BE232" s="184">
        <f t="shared" si="38"/>
        <v>0</v>
      </c>
      <c r="BF232" s="184">
        <f t="shared" si="39"/>
        <v>0</v>
      </c>
      <c r="BG232" s="184">
        <f t="shared" si="40"/>
        <v>0</v>
      </c>
      <c r="BH232" s="184">
        <f t="shared" si="41"/>
        <v>0</v>
      </c>
      <c r="BI232" s="184">
        <f t="shared" si="42"/>
        <v>0</v>
      </c>
      <c r="BJ232" s="16" t="s">
        <v>77</v>
      </c>
      <c r="BK232" s="184">
        <f t="shared" si="43"/>
        <v>0</v>
      </c>
      <c r="BL232" s="16" t="s">
        <v>99</v>
      </c>
      <c r="BM232" s="16" t="s">
        <v>975</v>
      </c>
    </row>
    <row r="233" spans="2:65" s="1" customFormat="1" ht="16.5" customHeight="1" x14ac:dyDescent="0.15">
      <c r="B233" s="33"/>
      <c r="C233" s="174" t="s">
        <v>70</v>
      </c>
      <c r="D233" s="174" t="s">
        <v>288</v>
      </c>
      <c r="E233" s="175" t="s">
        <v>2807</v>
      </c>
      <c r="F233" s="176" t="s">
        <v>2808</v>
      </c>
      <c r="G233" s="177" t="s">
        <v>2802</v>
      </c>
      <c r="H233" s="178">
        <v>140</v>
      </c>
      <c r="I233" s="179"/>
      <c r="J233" s="178">
        <f t="shared" ref="J233:J264" si="44">ROUND(I233*H233,2)</f>
        <v>0</v>
      </c>
      <c r="K233" s="176" t="s">
        <v>1</v>
      </c>
      <c r="L233" s="37"/>
      <c r="M233" s="180" t="s">
        <v>1</v>
      </c>
      <c r="N233" s="181" t="s">
        <v>41</v>
      </c>
      <c r="O233" s="59"/>
      <c r="P233" s="182">
        <f t="shared" ref="P233:P264" si="45">O233*H233</f>
        <v>0</v>
      </c>
      <c r="Q233" s="182">
        <v>0</v>
      </c>
      <c r="R233" s="182">
        <f t="shared" ref="R233:R264" si="46">Q233*H233</f>
        <v>0</v>
      </c>
      <c r="S233" s="182">
        <v>0</v>
      </c>
      <c r="T233" s="183">
        <f t="shared" ref="T233:T264" si="47">S233*H233</f>
        <v>0</v>
      </c>
      <c r="AR233" s="16" t="s">
        <v>99</v>
      </c>
      <c r="AT233" s="16" t="s">
        <v>288</v>
      </c>
      <c r="AU233" s="16" t="s">
        <v>77</v>
      </c>
      <c r="AY233" s="16" t="s">
        <v>287</v>
      </c>
      <c r="BE233" s="184">
        <f t="shared" ref="BE233:BE264" si="48">IF(N233="základní",J233,0)</f>
        <v>0</v>
      </c>
      <c r="BF233" s="184">
        <f t="shared" ref="BF233:BF264" si="49">IF(N233="snížená",J233,0)</f>
        <v>0</v>
      </c>
      <c r="BG233" s="184">
        <f t="shared" ref="BG233:BG264" si="50">IF(N233="zákl. přenesená",J233,0)</f>
        <v>0</v>
      </c>
      <c r="BH233" s="184">
        <f t="shared" ref="BH233:BH264" si="51">IF(N233="sníž. přenesená",J233,0)</f>
        <v>0</v>
      </c>
      <c r="BI233" s="184">
        <f t="shared" ref="BI233:BI264" si="52">IF(N233="nulová",J233,0)</f>
        <v>0</v>
      </c>
      <c r="BJ233" s="16" t="s">
        <v>77</v>
      </c>
      <c r="BK233" s="184">
        <f t="shared" ref="BK233:BK264" si="53">ROUND(I233*H233,2)</f>
        <v>0</v>
      </c>
      <c r="BL233" s="16" t="s">
        <v>99</v>
      </c>
      <c r="BM233" s="16" t="s">
        <v>988</v>
      </c>
    </row>
    <row r="234" spans="2:65" s="1" customFormat="1" ht="16.5" customHeight="1" x14ac:dyDescent="0.15">
      <c r="B234" s="33"/>
      <c r="C234" s="174" t="s">
        <v>70</v>
      </c>
      <c r="D234" s="174" t="s">
        <v>288</v>
      </c>
      <c r="E234" s="175" t="s">
        <v>2809</v>
      </c>
      <c r="F234" s="176" t="s">
        <v>2810</v>
      </c>
      <c r="G234" s="177" t="s">
        <v>2802</v>
      </c>
      <c r="H234" s="178">
        <v>60</v>
      </c>
      <c r="I234" s="179"/>
      <c r="J234" s="178">
        <f t="shared" si="44"/>
        <v>0</v>
      </c>
      <c r="K234" s="176" t="s">
        <v>1</v>
      </c>
      <c r="L234" s="37"/>
      <c r="M234" s="180" t="s">
        <v>1</v>
      </c>
      <c r="N234" s="181" t="s">
        <v>41</v>
      </c>
      <c r="O234" s="59"/>
      <c r="P234" s="182">
        <f t="shared" si="45"/>
        <v>0</v>
      </c>
      <c r="Q234" s="182">
        <v>0</v>
      </c>
      <c r="R234" s="182">
        <f t="shared" si="46"/>
        <v>0</v>
      </c>
      <c r="S234" s="182">
        <v>0</v>
      </c>
      <c r="T234" s="183">
        <f t="shared" si="47"/>
        <v>0</v>
      </c>
      <c r="AR234" s="16" t="s">
        <v>99</v>
      </c>
      <c r="AT234" s="16" t="s">
        <v>288</v>
      </c>
      <c r="AU234" s="16" t="s">
        <v>77</v>
      </c>
      <c r="AY234" s="16" t="s">
        <v>287</v>
      </c>
      <c r="BE234" s="184">
        <f t="shared" si="48"/>
        <v>0</v>
      </c>
      <c r="BF234" s="184">
        <f t="shared" si="49"/>
        <v>0</v>
      </c>
      <c r="BG234" s="184">
        <f t="shared" si="50"/>
        <v>0</v>
      </c>
      <c r="BH234" s="184">
        <f t="shared" si="51"/>
        <v>0</v>
      </c>
      <c r="BI234" s="184">
        <f t="shared" si="52"/>
        <v>0</v>
      </c>
      <c r="BJ234" s="16" t="s">
        <v>77</v>
      </c>
      <c r="BK234" s="184">
        <f t="shared" si="53"/>
        <v>0</v>
      </c>
      <c r="BL234" s="16" t="s">
        <v>99</v>
      </c>
      <c r="BM234" s="16" t="s">
        <v>994</v>
      </c>
    </row>
    <row r="235" spans="2:65" s="1" customFormat="1" ht="16.5" customHeight="1" x14ac:dyDescent="0.15">
      <c r="B235" s="33"/>
      <c r="C235" s="174" t="s">
        <v>70</v>
      </c>
      <c r="D235" s="174" t="s">
        <v>288</v>
      </c>
      <c r="E235" s="175" t="s">
        <v>2811</v>
      </c>
      <c r="F235" s="176" t="s">
        <v>2812</v>
      </c>
      <c r="G235" s="177" t="s">
        <v>2802</v>
      </c>
      <c r="H235" s="178">
        <v>1750</v>
      </c>
      <c r="I235" s="179"/>
      <c r="J235" s="178">
        <f t="shared" si="44"/>
        <v>0</v>
      </c>
      <c r="K235" s="176" t="s">
        <v>1</v>
      </c>
      <c r="L235" s="37"/>
      <c r="M235" s="180" t="s">
        <v>1</v>
      </c>
      <c r="N235" s="181" t="s">
        <v>41</v>
      </c>
      <c r="O235" s="59"/>
      <c r="P235" s="182">
        <f t="shared" si="45"/>
        <v>0</v>
      </c>
      <c r="Q235" s="182">
        <v>0</v>
      </c>
      <c r="R235" s="182">
        <f t="shared" si="46"/>
        <v>0</v>
      </c>
      <c r="S235" s="182">
        <v>0</v>
      </c>
      <c r="T235" s="183">
        <f t="shared" si="47"/>
        <v>0</v>
      </c>
      <c r="AR235" s="16" t="s">
        <v>99</v>
      </c>
      <c r="AT235" s="16" t="s">
        <v>288</v>
      </c>
      <c r="AU235" s="16" t="s">
        <v>77</v>
      </c>
      <c r="AY235" s="16" t="s">
        <v>287</v>
      </c>
      <c r="BE235" s="184">
        <f t="shared" si="48"/>
        <v>0</v>
      </c>
      <c r="BF235" s="184">
        <f t="shared" si="49"/>
        <v>0</v>
      </c>
      <c r="BG235" s="184">
        <f t="shared" si="50"/>
        <v>0</v>
      </c>
      <c r="BH235" s="184">
        <f t="shared" si="51"/>
        <v>0</v>
      </c>
      <c r="BI235" s="184">
        <f t="shared" si="52"/>
        <v>0</v>
      </c>
      <c r="BJ235" s="16" t="s">
        <v>77</v>
      </c>
      <c r="BK235" s="184">
        <f t="shared" si="53"/>
        <v>0</v>
      </c>
      <c r="BL235" s="16" t="s">
        <v>99</v>
      </c>
      <c r="BM235" s="16" t="s">
        <v>999</v>
      </c>
    </row>
    <row r="236" spans="2:65" s="1" customFormat="1" ht="16.5" customHeight="1" x14ac:dyDescent="0.15">
      <c r="B236" s="33"/>
      <c r="C236" s="174" t="s">
        <v>70</v>
      </c>
      <c r="D236" s="174" t="s">
        <v>288</v>
      </c>
      <c r="E236" s="175" t="s">
        <v>2813</v>
      </c>
      <c r="F236" s="176" t="s">
        <v>2814</v>
      </c>
      <c r="G236" s="177" t="s">
        <v>2802</v>
      </c>
      <c r="H236" s="178">
        <v>195</v>
      </c>
      <c r="I236" s="179"/>
      <c r="J236" s="178">
        <f t="shared" si="44"/>
        <v>0</v>
      </c>
      <c r="K236" s="176" t="s">
        <v>1</v>
      </c>
      <c r="L236" s="37"/>
      <c r="M236" s="180" t="s">
        <v>1</v>
      </c>
      <c r="N236" s="181" t="s">
        <v>41</v>
      </c>
      <c r="O236" s="59"/>
      <c r="P236" s="182">
        <f t="shared" si="45"/>
        <v>0</v>
      </c>
      <c r="Q236" s="182">
        <v>0</v>
      </c>
      <c r="R236" s="182">
        <f t="shared" si="46"/>
        <v>0</v>
      </c>
      <c r="S236" s="182">
        <v>0</v>
      </c>
      <c r="T236" s="183">
        <f t="shared" si="47"/>
        <v>0</v>
      </c>
      <c r="AR236" s="16" t="s">
        <v>99</v>
      </c>
      <c r="AT236" s="16" t="s">
        <v>288</v>
      </c>
      <c r="AU236" s="16" t="s">
        <v>77</v>
      </c>
      <c r="AY236" s="16" t="s">
        <v>287</v>
      </c>
      <c r="BE236" s="184">
        <f t="shared" si="48"/>
        <v>0</v>
      </c>
      <c r="BF236" s="184">
        <f t="shared" si="49"/>
        <v>0</v>
      </c>
      <c r="BG236" s="184">
        <f t="shared" si="50"/>
        <v>0</v>
      </c>
      <c r="BH236" s="184">
        <f t="shared" si="51"/>
        <v>0</v>
      </c>
      <c r="BI236" s="184">
        <f t="shared" si="52"/>
        <v>0</v>
      </c>
      <c r="BJ236" s="16" t="s">
        <v>77</v>
      </c>
      <c r="BK236" s="184">
        <f t="shared" si="53"/>
        <v>0</v>
      </c>
      <c r="BL236" s="16" t="s">
        <v>99</v>
      </c>
      <c r="BM236" s="16" t="s">
        <v>1004</v>
      </c>
    </row>
    <row r="237" spans="2:65" s="1" customFormat="1" ht="16.5" customHeight="1" x14ac:dyDescent="0.15">
      <c r="B237" s="33"/>
      <c r="C237" s="174" t="s">
        <v>70</v>
      </c>
      <c r="D237" s="174" t="s">
        <v>288</v>
      </c>
      <c r="E237" s="175" t="s">
        <v>2815</v>
      </c>
      <c r="F237" s="176" t="s">
        <v>2816</v>
      </c>
      <c r="G237" s="177" t="s">
        <v>2802</v>
      </c>
      <c r="H237" s="178">
        <v>45</v>
      </c>
      <c r="I237" s="179"/>
      <c r="J237" s="178">
        <f t="shared" si="44"/>
        <v>0</v>
      </c>
      <c r="K237" s="176" t="s">
        <v>1</v>
      </c>
      <c r="L237" s="37"/>
      <c r="M237" s="180" t="s">
        <v>1</v>
      </c>
      <c r="N237" s="181" t="s">
        <v>41</v>
      </c>
      <c r="O237" s="59"/>
      <c r="P237" s="182">
        <f t="shared" si="45"/>
        <v>0</v>
      </c>
      <c r="Q237" s="182">
        <v>0</v>
      </c>
      <c r="R237" s="182">
        <f t="shared" si="46"/>
        <v>0</v>
      </c>
      <c r="S237" s="182">
        <v>0</v>
      </c>
      <c r="T237" s="183">
        <f t="shared" si="47"/>
        <v>0</v>
      </c>
      <c r="AR237" s="16" t="s">
        <v>99</v>
      </c>
      <c r="AT237" s="16" t="s">
        <v>288</v>
      </c>
      <c r="AU237" s="16" t="s">
        <v>77</v>
      </c>
      <c r="AY237" s="16" t="s">
        <v>287</v>
      </c>
      <c r="BE237" s="184">
        <f t="shared" si="48"/>
        <v>0</v>
      </c>
      <c r="BF237" s="184">
        <f t="shared" si="49"/>
        <v>0</v>
      </c>
      <c r="BG237" s="184">
        <f t="shared" si="50"/>
        <v>0</v>
      </c>
      <c r="BH237" s="184">
        <f t="shared" si="51"/>
        <v>0</v>
      </c>
      <c r="BI237" s="184">
        <f t="shared" si="52"/>
        <v>0</v>
      </c>
      <c r="BJ237" s="16" t="s">
        <v>77</v>
      </c>
      <c r="BK237" s="184">
        <f t="shared" si="53"/>
        <v>0</v>
      </c>
      <c r="BL237" s="16" t="s">
        <v>99</v>
      </c>
      <c r="BM237" s="16" t="s">
        <v>1012</v>
      </c>
    </row>
    <row r="238" spans="2:65" s="1" customFormat="1" ht="16.5" customHeight="1" x14ac:dyDescent="0.15">
      <c r="B238" s="33"/>
      <c r="C238" s="174" t="s">
        <v>70</v>
      </c>
      <c r="D238" s="174" t="s">
        <v>288</v>
      </c>
      <c r="E238" s="175" t="s">
        <v>2817</v>
      </c>
      <c r="F238" s="176" t="s">
        <v>2818</v>
      </c>
      <c r="G238" s="177" t="s">
        <v>2802</v>
      </c>
      <c r="H238" s="178">
        <v>10</v>
      </c>
      <c r="I238" s="179"/>
      <c r="J238" s="178">
        <f t="shared" si="44"/>
        <v>0</v>
      </c>
      <c r="K238" s="176" t="s">
        <v>1</v>
      </c>
      <c r="L238" s="37"/>
      <c r="M238" s="180" t="s">
        <v>1</v>
      </c>
      <c r="N238" s="181" t="s">
        <v>41</v>
      </c>
      <c r="O238" s="59"/>
      <c r="P238" s="182">
        <f t="shared" si="45"/>
        <v>0</v>
      </c>
      <c r="Q238" s="182">
        <v>0</v>
      </c>
      <c r="R238" s="182">
        <f t="shared" si="46"/>
        <v>0</v>
      </c>
      <c r="S238" s="182">
        <v>0</v>
      </c>
      <c r="T238" s="183">
        <f t="shared" si="47"/>
        <v>0</v>
      </c>
      <c r="AR238" s="16" t="s">
        <v>99</v>
      </c>
      <c r="AT238" s="16" t="s">
        <v>288</v>
      </c>
      <c r="AU238" s="16" t="s">
        <v>77</v>
      </c>
      <c r="AY238" s="16" t="s">
        <v>287</v>
      </c>
      <c r="BE238" s="184">
        <f t="shared" si="48"/>
        <v>0</v>
      </c>
      <c r="BF238" s="184">
        <f t="shared" si="49"/>
        <v>0</v>
      </c>
      <c r="BG238" s="184">
        <f t="shared" si="50"/>
        <v>0</v>
      </c>
      <c r="BH238" s="184">
        <f t="shared" si="51"/>
        <v>0</v>
      </c>
      <c r="BI238" s="184">
        <f t="shared" si="52"/>
        <v>0</v>
      </c>
      <c r="BJ238" s="16" t="s">
        <v>77</v>
      </c>
      <c r="BK238" s="184">
        <f t="shared" si="53"/>
        <v>0</v>
      </c>
      <c r="BL238" s="16" t="s">
        <v>99</v>
      </c>
      <c r="BM238" s="16" t="s">
        <v>1023</v>
      </c>
    </row>
    <row r="239" spans="2:65" s="1" customFormat="1" ht="16.5" customHeight="1" x14ac:dyDescent="0.15">
      <c r="B239" s="33"/>
      <c r="C239" s="174" t="s">
        <v>70</v>
      </c>
      <c r="D239" s="174" t="s">
        <v>288</v>
      </c>
      <c r="E239" s="175" t="s">
        <v>2819</v>
      </c>
      <c r="F239" s="176" t="s">
        <v>2820</v>
      </c>
      <c r="G239" s="177" t="s">
        <v>2802</v>
      </c>
      <c r="H239" s="178">
        <v>80</v>
      </c>
      <c r="I239" s="179"/>
      <c r="J239" s="178">
        <f t="shared" si="44"/>
        <v>0</v>
      </c>
      <c r="K239" s="176" t="s">
        <v>1</v>
      </c>
      <c r="L239" s="37"/>
      <c r="M239" s="180" t="s">
        <v>1</v>
      </c>
      <c r="N239" s="181" t="s">
        <v>41</v>
      </c>
      <c r="O239" s="59"/>
      <c r="P239" s="182">
        <f t="shared" si="45"/>
        <v>0</v>
      </c>
      <c r="Q239" s="182">
        <v>0</v>
      </c>
      <c r="R239" s="182">
        <f t="shared" si="46"/>
        <v>0</v>
      </c>
      <c r="S239" s="182">
        <v>0</v>
      </c>
      <c r="T239" s="183">
        <f t="shared" si="47"/>
        <v>0</v>
      </c>
      <c r="AR239" s="16" t="s">
        <v>99</v>
      </c>
      <c r="AT239" s="16" t="s">
        <v>288</v>
      </c>
      <c r="AU239" s="16" t="s">
        <v>77</v>
      </c>
      <c r="AY239" s="16" t="s">
        <v>287</v>
      </c>
      <c r="BE239" s="184">
        <f t="shared" si="48"/>
        <v>0</v>
      </c>
      <c r="BF239" s="184">
        <f t="shared" si="49"/>
        <v>0</v>
      </c>
      <c r="BG239" s="184">
        <f t="shared" si="50"/>
        <v>0</v>
      </c>
      <c r="BH239" s="184">
        <f t="shared" si="51"/>
        <v>0</v>
      </c>
      <c r="BI239" s="184">
        <f t="shared" si="52"/>
        <v>0</v>
      </c>
      <c r="BJ239" s="16" t="s">
        <v>77</v>
      </c>
      <c r="BK239" s="184">
        <f t="shared" si="53"/>
        <v>0</v>
      </c>
      <c r="BL239" s="16" t="s">
        <v>99</v>
      </c>
      <c r="BM239" s="16" t="s">
        <v>1029</v>
      </c>
    </row>
    <row r="240" spans="2:65" s="1" customFormat="1" ht="16.5" customHeight="1" x14ac:dyDescent="0.15">
      <c r="B240" s="33"/>
      <c r="C240" s="174" t="s">
        <v>70</v>
      </c>
      <c r="D240" s="174" t="s">
        <v>288</v>
      </c>
      <c r="E240" s="175" t="s">
        <v>2821</v>
      </c>
      <c r="F240" s="176" t="s">
        <v>2822</v>
      </c>
      <c r="G240" s="177" t="s">
        <v>2802</v>
      </c>
      <c r="H240" s="178">
        <v>40</v>
      </c>
      <c r="I240" s="179"/>
      <c r="J240" s="178">
        <f t="shared" si="44"/>
        <v>0</v>
      </c>
      <c r="K240" s="176" t="s">
        <v>1</v>
      </c>
      <c r="L240" s="37"/>
      <c r="M240" s="180" t="s">
        <v>1</v>
      </c>
      <c r="N240" s="181" t="s">
        <v>41</v>
      </c>
      <c r="O240" s="59"/>
      <c r="P240" s="182">
        <f t="shared" si="45"/>
        <v>0</v>
      </c>
      <c r="Q240" s="182">
        <v>0</v>
      </c>
      <c r="R240" s="182">
        <f t="shared" si="46"/>
        <v>0</v>
      </c>
      <c r="S240" s="182">
        <v>0</v>
      </c>
      <c r="T240" s="183">
        <f t="shared" si="47"/>
        <v>0</v>
      </c>
      <c r="AR240" s="16" t="s">
        <v>99</v>
      </c>
      <c r="AT240" s="16" t="s">
        <v>288</v>
      </c>
      <c r="AU240" s="16" t="s">
        <v>77</v>
      </c>
      <c r="AY240" s="16" t="s">
        <v>287</v>
      </c>
      <c r="BE240" s="184">
        <f t="shared" si="48"/>
        <v>0</v>
      </c>
      <c r="BF240" s="184">
        <f t="shared" si="49"/>
        <v>0</v>
      </c>
      <c r="BG240" s="184">
        <f t="shared" si="50"/>
        <v>0</v>
      </c>
      <c r="BH240" s="184">
        <f t="shared" si="51"/>
        <v>0</v>
      </c>
      <c r="BI240" s="184">
        <f t="shared" si="52"/>
        <v>0</v>
      </c>
      <c r="BJ240" s="16" t="s">
        <v>77</v>
      </c>
      <c r="BK240" s="184">
        <f t="shared" si="53"/>
        <v>0</v>
      </c>
      <c r="BL240" s="16" t="s">
        <v>99</v>
      </c>
      <c r="BM240" s="16" t="s">
        <v>1034</v>
      </c>
    </row>
    <row r="241" spans="2:65" s="1" customFormat="1" ht="16.5" customHeight="1" x14ac:dyDescent="0.15">
      <c r="B241" s="33"/>
      <c r="C241" s="174" t="s">
        <v>70</v>
      </c>
      <c r="D241" s="174" t="s">
        <v>288</v>
      </c>
      <c r="E241" s="175" t="s">
        <v>2823</v>
      </c>
      <c r="F241" s="176" t="s">
        <v>2824</v>
      </c>
      <c r="G241" s="177" t="s">
        <v>2802</v>
      </c>
      <c r="H241" s="178">
        <v>45</v>
      </c>
      <c r="I241" s="179"/>
      <c r="J241" s="178">
        <f t="shared" si="44"/>
        <v>0</v>
      </c>
      <c r="K241" s="176" t="s">
        <v>1</v>
      </c>
      <c r="L241" s="37"/>
      <c r="M241" s="180" t="s">
        <v>1</v>
      </c>
      <c r="N241" s="181" t="s">
        <v>41</v>
      </c>
      <c r="O241" s="59"/>
      <c r="P241" s="182">
        <f t="shared" si="45"/>
        <v>0</v>
      </c>
      <c r="Q241" s="182">
        <v>0</v>
      </c>
      <c r="R241" s="182">
        <f t="shared" si="46"/>
        <v>0</v>
      </c>
      <c r="S241" s="182">
        <v>0</v>
      </c>
      <c r="T241" s="183">
        <f t="shared" si="47"/>
        <v>0</v>
      </c>
      <c r="AR241" s="16" t="s">
        <v>99</v>
      </c>
      <c r="AT241" s="16" t="s">
        <v>288</v>
      </c>
      <c r="AU241" s="16" t="s">
        <v>77</v>
      </c>
      <c r="AY241" s="16" t="s">
        <v>287</v>
      </c>
      <c r="BE241" s="184">
        <f t="shared" si="48"/>
        <v>0</v>
      </c>
      <c r="BF241" s="184">
        <f t="shared" si="49"/>
        <v>0</v>
      </c>
      <c r="BG241" s="184">
        <f t="shared" si="50"/>
        <v>0</v>
      </c>
      <c r="BH241" s="184">
        <f t="shared" si="51"/>
        <v>0</v>
      </c>
      <c r="BI241" s="184">
        <f t="shared" si="52"/>
        <v>0</v>
      </c>
      <c r="BJ241" s="16" t="s">
        <v>77</v>
      </c>
      <c r="BK241" s="184">
        <f t="shared" si="53"/>
        <v>0</v>
      </c>
      <c r="BL241" s="16" t="s">
        <v>99</v>
      </c>
      <c r="BM241" s="16" t="s">
        <v>1038</v>
      </c>
    </row>
    <row r="242" spans="2:65" s="1" customFormat="1" ht="16.5" customHeight="1" x14ac:dyDescent="0.15">
      <c r="B242" s="33"/>
      <c r="C242" s="174" t="s">
        <v>70</v>
      </c>
      <c r="D242" s="174" t="s">
        <v>288</v>
      </c>
      <c r="E242" s="175" t="s">
        <v>2825</v>
      </c>
      <c r="F242" s="176" t="s">
        <v>2826</v>
      </c>
      <c r="G242" s="177" t="s">
        <v>2802</v>
      </c>
      <c r="H242" s="178">
        <v>30</v>
      </c>
      <c r="I242" s="179"/>
      <c r="J242" s="178">
        <f t="shared" si="44"/>
        <v>0</v>
      </c>
      <c r="K242" s="176" t="s">
        <v>1</v>
      </c>
      <c r="L242" s="37"/>
      <c r="M242" s="180" t="s">
        <v>1</v>
      </c>
      <c r="N242" s="181" t="s">
        <v>41</v>
      </c>
      <c r="O242" s="59"/>
      <c r="P242" s="182">
        <f t="shared" si="45"/>
        <v>0</v>
      </c>
      <c r="Q242" s="182">
        <v>0</v>
      </c>
      <c r="R242" s="182">
        <f t="shared" si="46"/>
        <v>0</v>
      </c>
      <c r="S242" s="182">
        <v>0</v>
      </c>
      <c r="T242" s="183">
        <f t="shared" si="47"/>
        <v>0</v>
      </c>
      <c r="AR242" s="16" t="s">
        <v>99</v>
      </c>
      <c r="AT242" s="16" t="s">
        <v>288</v>
      </c>
      <c r="AU242" s="16" t="s">
        <v>77</v>
      </c>
      <c r="AY242" s="16" t="s">
        <v>287</v>
      </c>
      <c r="BE242" s="184">
        <f t="shared" si="48"/>
        <v>0</v>
      </c>
      <c r="BF242" s="184">
        <f t="shared" si="49"/>
        <v>0</v>
      </c>
      <c r="BG242" s="184">
        <f t="shared" si="50"/>
        <v>0</v>
      </c>
      <c r="BH242" s="184">
        <f t="shared" si="51"/>
        <v>0</v>
      </c>
      <c r="BI242" s="184">
        <f t="shared" si="52"/>
        <v>0</v>
      </c>
      <c r="BJ242" s="16" t="s">
        <v>77</v>
      </c>
      <c r="BK242" s="184">
        <f t="shared" si="53"/>
        <v>0</v>
      </c>
      <c r="BL242" s="16" t="s">
        <v>99</v>
      </c>
      <c r="BM242" s="16" t="s">
        <v>1042</v>
      </c>
    </row>
    <row r="243" spans="2:65" s="1" customFormat="1" ht="16.5" customHeight="1" x14ac:dyDescent="0.15">
      <c r="B243" s="33"/>
      <c r="C243" s="174" t="s">
        <v>70</v>
      </c>
      <c r="D243" s="174" t="s">
        <v>288</v>
      </c>
      <c r="E243" s="175" t="s">
        <v>2827</v>
      </c>
      <c r="F243" s="176" t="s">
        <v>2828</v>
      </c>
      <c r="G243" s="177" t="s">
        <v>2614</v>
      </c>
      <c r="H243" s="178">
        <v>100</v>
      </c>
      <c r="I243" s="179"/>
      <c r="J243" s="178">
        <f t="shared" si="44"/>
        <v>0</v>
      </c>
      <c r="K243" s="176" t="s">
        <v>1</v>
      </c>
      <c r="L243" s="37"/>
      <c r="M243" s="180" t="s">
        <v>1</v>
      </c>
      <c r="N243" s="181" t="s">
        <v>41</v>
      </c>
      <c r="O243" s="59"/>
      <c r="P243" s="182">
        <f t="shared" si="45"/>
        <v>0</v>
      </c>
      <c r="Q243" s="182">
        <v>0</v>
      </c>
      <c r="R243" s="182">
        <f t="shared" si="46"/>
        <v>0</v>
      </c>
      <c r="S243" s="182">
        <v>0</v>
      </c>
      <c r="T243" s="183">
        <f t="shared" si="47"/>
        <v>0</v>
      </c>
      <c r="AR243" s="16" t="s">
        <v>99</v>
      </c>
      <c r="AT243" s="16" t="s">
        <v>288</v>
      </c>
      <c r="AU243" s="16" t="s">
        <v>77</v>
      </c>
      <c r="AY243" s="16" t="s">
        <v>287</v>
      </c>
      <c r="BE243" s="184">
        <f t="shared" si="48"/>
        <v>0</v>
      </c>
      <c r="BF243" s="184">
        <f t="shared" si="49"/>
        <v>0</v>
      </c>
      <c r="BG243" s="184">
        <f t="shared" si="50"/>
        <v>0</v>
      </c>
      <c r="BH243" s="184">
        <f t="shared" si="51"/>
        <v>0</v>
      </c>
      <c r="BI243" s="184">
        <f t="shared" si="52"/>
        <v>0</v>
      </c>
      <c r="BJ243" s="16" t="s">
        <v>77</v>
      </c>
      <c r="BK243" s="184">
        <f t="shared" si="53"/>
        <v>0</v>
      </c>
      <c r="BL243" s="16" t="s">
        <v>99</v>
      </c>
      <c r="BM243" s="16" t="s">
        <v>1048</v>
      </c>
    </row>
    <row r="244" spans="2:65" s="1" customFormat="1" ht="16.5" customHeight="1" x14ac:dyDescent="0.15">
      <c r="B244" s="33"/>
      <c r="C244" s="174" t="s">
        <v>70</v>
      </c>
      <c r="D244" s="174" t="s">
        <v>288</v>
      </c>
      <c r="E244" s="175" t="s">
        <v>2829</v>
      </c>
      <c r="F244" s="176" t="s">
        <v>2830</v>
      </c>
      <c r="G244" s="177" t="s">
        <v>2614</v>
      </c>
      <c r="H244" s="178">
        <v>20</v>
      </c>
      <c r="I244" s="179"/>
      <c r="J244" s="178">
        <f t="shared" si="44"/>
        <v>0</v>
      </c>
      <c r="K244" s="176" t="s">
        <v>1</v>
      </c>
      <c r="L244" s="37"/>
      <c r="M244" s="180" t="s">
        <v>1</v>
      </c>
      <c r="N244" s="181" t="s">
        <v>41</v>
      </c>
      <c r="O244" s="59"/>
      <c r="P244" s="182">
        <f t="shared" si="45"/>
        <v>0</v>
      </c>
      <c r="Q244" s="182">
        <v>0</v>
      </c>
      <c r="R244" s="182">
        <f t="shared" si="46"/>
        <v>0</v>
      </c>
      <c r="S244" s="182">
        <v>0</v>
      </c>
      <c r="T244" s="183">
        <f t="shared" si="47"/>
        <v>0</v>
      </c>
      <c r="AR244" s="16" t="s">
        <v>99</v>
      </c>
      <c r="AT244" s="16" t="s">
        <v>288</v>
      </c>
      <c r="AU244" s="16" t="s">
        <v>77</v>
      </c>
      <c r="AY244" s="16" t="s">
        <v>287</v>
      </c>
      <c r="BE244" s="184">
        <f t="shared" si="48"/>
        <v>0</v>
      </c>
      <c r="BF244" s="184">
        <f t="shared" si="49"/>
        <v>0</v>
      </c>
      <c r="BG244" s="184">
        <f t="shared" si="50"/>
        <v>0</v>
      </c>
      <c r="BH244" s="184">
        <f t="shared" si="51"/>
        <v>0</v>
      </c>
      <c r="BI244" s="184">
        <f t="shared" si="52"/>
        <v>0</v>
      </c>
      <c r="BJ244" s="16" t="s">
        <v>77</v>
      </c>
      <c r="BK244" s="184">
        <f t="shared" si="53"/>
        <v>0</v>
      </c>
      <c r="BL244" s="16" t="s">
        <v>99</v>
      </c>
      <c r="BM244" s="16" t="s">
        <v>1053</v>
      </c>
    </row>
    <row r="245" spans="2:65" s="1" customFormat="1" ht="16.5" customHeight="1" x14ac:dyDescent="0.15">
      <c r="B245" s="33"/>
      <c r="C245" s="174" t="s">
        <v>70</v>
      </c>
      <c r="D245" s="174" t="s">
        <v>288</v>
      </c>
      <c r="E245" s="175" t="s">
        <v>2829</v>
      </c>
      <c r="F245" s="176" t="s">
        <v>2830</v>
      </c>
      <c r="G245" s="177" t="s">
        <v>2614</v>
      </c>
      <c r="H245" s="178">
        <v>30</v>
      </c>
      <c r="I245" s="179"/>
      <c r="J245" s="178">
        <f t="shared" si="44"/>
        <v>0</v>
      </c>
      <c r="K245" s="176" t="s">
        <v>1</v>
      </c>
      <c r="L245" s="37"/>
      <c r="M245" s="180" t="s">
        <v>1</v>
      </c>
      <c r="N245" s="181" t="s">
        <v>41</v>
      </c>
      <c r="O245" s="59"/>
      <c r="P245" s="182">
        <f t="shared" si="45"/>
        <v>0</v>
      </c>
      <c r="Q245" s="182">
        <v>0</v>
      </c>
      <c r="R245" s="182">
        <f t="shared" si="46"/>
        <v>0</v>
      </c>
      <c r="S245" s="182">
        <v>0</v>
      </c>
      <c r="T245" s="183">
        <f t="shared" si="47"/>
        <v>0</v>
      </c>
      <c r="AR245" s="16" t="s">
        <v>99</v>
      </c>
      <c r="AT245" s="16" t="s">
        <v>288</v>
      </c>
      <c r="AU245" s="16" t="s">
        <v>77</v>
      </c>
      <c r="AY245" s="16" t="s">
        <v>287</v>
      </c>
      <c r="BE245" s="184">
        <f t="shared" si="48"/>
        <v>0</v>
      </c>
      <c r="BF245" s="184">
        <f t="shared" si="49"/>
        <v>0</v>
      </c>
      <c r="BG245" s="184">
        <f t="shared" si="50"/>
        <v>0</v>
      </c>
      <c r="BH245" s="184">
        <f t="shared" si="51"/>
        <v>0</v>
      </c>
      <c r="BI245" s="184">
        <f t="shared" si="52"/>
        <v>0</v>
      </c>
      <c r="BJ245" s="16" t="s">
        <v>77</v>
      </c>
      <c r="BK245" s="184">
        <f t="shared" si="53"/>
        <v>0</v>
      </c>
      <c r="BL245" s="16" t="s">
        <v>99</v>
      </c>
      <c r="BM245" s="16" t="s">
        <v>1059</v>
      </c>
    </row>
    <row r="246" spans="2:65" s="1" customFormat="1" ht="16.5" customHeight="1" x14ac:dyDescent="0.15">
      <c r="B246" s="33"/>
      <c r="C246" s="174" t="s">
        <v>70</v>
      </c>
      <c r="D246" s="174" t="s">
        <v>288</v>
      </c>
      <c r="E246" s="175" t="s">
        <v>2831</v>
      </c>
      <c r="F246" s="176" t="s">
        <v>2832</v>
      </c>
      <c r="G246" s="177" t="s">
        <v>2614</v>
      </c>
      <c r="H246" s="178">
        <v>120</v>
      </c>
      <c r="I246" s="179"/>
      <c r="J246" s="178">
        <f t="shared" si="44"/>
        <v>0</v>
      </c>
      <c r="K246" s="176" t="s">
        <v>1</v>
      </c>
      <c r="L246" s="37"/>
      <c r="M246" s="180" t="s">
        <v>1</v>
      </c>
      <c r="N246" s="181" t="s">
        <v>41</v>
      </c>
      <c r="O246" s="59"/>
      <c r="P246" s="182">
        <f t="shared" si="45"/>
        <v>0</v>
      </c>
      <c r="Q246" s="182">
        <v>0</v>
      </c>
      <c r="R246" s="182">
        <f t="shared" si="46"/>
        <v>0</v>
      </c>
      <c r="S246" s="182">
        <v>0</v>
      </c>
      <c r="T246" s="183">
        <f t="shared" si="47"/>
        <v>0</v>
      </c>
      <c r="AR246" s="16" t="s">
        <v>99</v>
      </c>
      <c r="AT246" s="16" t="s">
        <v>288</v>
      </c>
      <c r="AU246" s="16" t="s">
        <v>77</v>
      </c>
      <c r="AY246" s="16" t="s">
        <v>287</v>
      </c>
      <c r="BE246" s="184">
        <f t="shared" si="48"/>
        <v>0</v>
      </c>
      <c r="BF246" s="184">
        <f t="shared" si="49"/>
        <v>0</v>
      </c>
      <c r="BG246" s="184">
        <f t="shared" si="50"/>
        <v>0</v>
      </c>
      <c r="BH246" s="184">
        <f t="shared" si="51"/>
        <v>0</v>
      </c>
      <c r="BI246" s="184">
        <f t="shared" si="52"/>
        <v>0</v>
      </c>
      <c r="BJ246" s="16" t="s">
        <v>77</v>
      </c>
      <c r="BK246" s="184">
        <f t="shared" si="53"/>
        <v>0</v>
      </c>
      <c r="BL246" s="16" t="s">
        <v>99</v>
      </c>
      <c r="BM246" s="16" t="s">
        <v>1064</v>
      </c>
    </row>
    <row r="247" spans="2:65" s="1" customFormat="1" ht="16.5" customHeight="1" x14ac:dyDescent="0.15">
      <c r="B247" s="33"/>
      <c r="C247" s="174" t="s">
        <v>70</v>
      </c>
      <c r="D247" s="174" t="s">
        <v>288</v>
      </c>
      <c r="E247" s="175" t="s">
        <v>2833</v>
      </c>
      <c r="F247" s="176" t="s">
        <v>2834</v>
      </c>
      <c r="G247" s="177" t="s">
        <v>2614</v>
      </c>
      <c r="H247" s="178">
        <v>25</v>
      </c>
      <c r="I247" s="179"/>
      <c r="J247" s="178">
        <f t="shared" si="44"/>
        <v>0</v>
      </c>
      <c r="K247" s="176" t="s">
        <v>1</v>
      </c>
      <c r="L247" s="37"/>
      <c r="M247" s="180" t="s">
        <v>1</v>
      </c>
      <c r="N247" s="181" t="s">
        <v>41</v>
      </c>
      <c r="O247" s="59"/>
      <c r="P247" s="182">
        <f t="shared" si="45"/>
        <v>0</v>
      </c>
      <c r="Q247" s="182">
        <v>0</v>
      </c>
      <c r="R247" s="182">
        <f t="shared" si="46"/>
        <v>0</v>
      </c>
      <c r="S247" s="182">
        <v>0</v>
      </c>
      <c r="T247" s="183">
        <f t="shared" si="47"/>
        <v>0</v>
      </c>
      <c r="AR247" s="16" t="s">
        <v>99</v>
      </c>
      <c r="AT247" s="16" t="s">
        <v>288</v>
      </c>
      <c r="AU247" s="16" t="s">
        <v>77</v>
      </c>
      <c r="AY247" s="16" t="s">
        <v>287</v>
      </c>
      <c r="BE247" s="184">
        <f t="shared" si="48"/>
        <v>0</v>
      </c>
      <c r="BF247" s="184">
        <f t="shared" si="49"/>
        <v>0</v>
      </c>
      <c r="BG247" s="184">
        <f t="shared" si="50"/>
        <v>0</v>
      </c>
      <c r="BH247" s="184">
        <f t="shared" si="51"/>
        <v>0</v>
      </c>
      <c r="BI247" s="184">
        <f t="shared" si="52"/>
        <v>0</v>
      </c>
      <c r="BJ247" s="16" t="s">
        <v>77</v>
      </c>
      <c r="BK247" s="184">
        <f t="shared" si="53"/>
        <v>0</v>
      </c>
      <c r="BL247" s="16" t="s">
        <v>99</v>
      </c>
      <c r="BM247" s="16" t="s">
        <v>1069</v>
      </c>
    </row>
    <row r="248" spans="2:65" s="1" customFormat="1" ht="16.5" customHeight="1" x14ac:dyDescent="0.15">
      <c r="B248" s="33"/>
      <c r="C248" s="174" t="s">
        <v>70</v>
      </c>
      <c r="D248" s="174" t="s">
        <v>288</v>
      </c>
      <c r="E248" s="175" t="s">
        <v>2835</v>
      </c>
      <c r="F248" s="176" t="s">
        <v>2836</v>
      </c>
      <c r="G248" s="177" t="s">
        <v>2802</v>
      </c>
      <c r="H248" s="178">
        <v>80</v>
      </c>
      <c r="I248" s="179"/>
      <c r="J248" s="178">
        <f t="shared" si="44"/>
        <v>0</v>
      </c>
      <c r="K248" s="176" t="s">
        <v>1</v>
      </c>
      <c r="L248" s="37"/>
      <c r="M248" s="180" t="s">
        <v>1</v>
      </c>
      <c r="N248" s="181" t="s">
        <v>41</v>
      </c>
      <c r="O248" s="59"/>
      <c r="P248" s="182">
        <f t="shared" si="45"/>
        <v>0</v>
      </c>
      <c r="Q248" s="182">
        <v>0</v>
      </c>
      <c r="R248" s="182">
        <f t="shared" si="46"/>
        <v>0</v>
      </c>
      <c r="S248" s="182">
        <v>0</v>
      </c>
      <c r="T248" s="183">
        <f t="shared" si="47"/>
        <v>0</v>
      </c>
      <c r="AR248" s="16" t="s">
        <v>99</v>
      </c>
      <c r="AT248" s="16" t="s">
        <v>288</v>
      </c>
      <c r="AU248" s="16" t="s">
        <v>77</v>
      </c>
      <c r="AY248" s="16" t="s">
        <v>287</v>
      </c>
      <c r="BE248" s="184">
        <f t="shared" si="48"/>
        <v>0</v>
      </c>
      <c r="BF248" s="184">
        <f t="shared" si="49"/>
        <v>0</v>
      </c>
      <c r="BG248" s="184">
        <f t="shared" si="50"/>
        <v>0</v>
      </c>
      <c r="BH248" s="184">
        <f t="shared" si="51"/>
        <v>0</v>
      </c>
      <c r="BI248" s="184">
        <f t="shared" si="52"/>
        <v>0</v>
      </c>
      <c r="BJ248" s="16" t="s">
        <v>77</v>
      </c>
      <c r="BK248" s="184">
        <f t="shared" si="53"/>
        <v>0</v>
      </c>
      <c r="BL248" s="16" t="s">
        <v>99</v>
      </c>
      <c r="BM248" s="16" t="s">
        <v>1076</v>
      </c>
    </row>
    <row r="249" spans="2:65" s="1" customFormat="1" ht="16.5" customHeight="1" x14ac:dyDescent="0.15">
      <c r="B249" s="33"/>
      <c r="C249" s="174" t="s">
        <v>70</v>
      </c>
      <c r="D249" s="174" t="s">
        <v>288</v>
      </c>
      <c r="E249" s="175" t="s">
        <v>2837</v>
      </c>
      <c r="F249" s="176" t="s">
        <v>2838</v>
      </c>
      <c r="G249" s="177" t="s">
        <v>2802</v>
      </c>
      <c r="H249" s="178">
        <v>105</v>
      </c>
      <c r="I249" s="179"/>
      <c r="J249" s="178">
        <f t="shared" si="44"/>
        <v>0</v>
      </c>
      <c r="K249" s="176" t="s">
        <v>1</v>
      </c>
      <c r="L249" s="37"/>
      <c r="M249" s="180" t="s">
        <v>1</v>
      </c>
      <c r="N249" s="181" t="s">
        <v>41</v>
      </c>
      <c r="O249" s="59"/>
      <c r="P249" s="182">
        <f t="shared" si="45"/>
        <v>0</v>
      </c>
      <c r="Q249" s="182">
        <v>0</v>
      </c>
      <c r="R249" s="182">
        <f t="shared" si="46"/>
        <v>0</v>
      </c>
      <c r="S249" s="182">
        <v>0</v>
      </c>
      <c r="T249" s="183">
        <f t="shared" si="47"/>
        <v>0</v>
      </c>
      <c r="AR249" s="16" t="s">
        <v>99</v>
      </c>
      <c r="AT249" s="16" t="s">
        <v>288</v>
      </c>
      <c r="AU249" s="16" t="s">
        <v>77</v>
      </c>
      <c r="AY249" s="16" t="s">
        <v>287</v>
      </c>
      <c r="BE249" s="184">
        <f t="shared" si="48"/>
        <v>0</v>
      </c>
      <c r="BF249" s="184">
        <f t="shared" si="49"/>
        <v>0</v>
      </c>
      <c r="BG249" s="184">
        <f t="shared" si="50"/>
        <v>0</v>
      </c>
      <c r="BH249" s="184">
        <f t="shared" si="51"/>
        <v>0</v>
      </c>
      <c r="BI249" s="184">
        <f t="shared" si="52"/>
        <v>0</v>
      </c>
      <c r="BJ249" s="16" t="s">
        <v>77</v>
      </c>
      <c r="BK249" s="184">
        <f t="shared" si="53"/>
        <v>0</v>
      </c>
      <c r="BL249" s="16" t="s">
        <v>99</v>
      </c>
      <c r="BM249" s="16" t="s">
        <v>1082</v>
      </c>
    </row>
    <row r="250" spans="2:65" s="1" customFormat="1" ht="16.5" customHeight="1" x14ac:dyDescent="0.15">
      <c r="B250" s="33"/>
      <c r="C250" s="174" t="s">
        <v>70</v>
      </c>
      <c r="D250" s="174" t="s">
        <v>288</v>
      </c>
      <c r="E250" s="175" t="s">
        <v>2839</v>
      </c>
      <c r="F250" s="176" t="s">
        <v>2840</v>
      </c>
      <c r="G250" s="177" t="s">
        <v>2802</v>
      </c>
      <c r="H250" s="178">
        <v>50</v>
      </c>
      <c r="I250" s="179"/>
      <c r="J250" s="178">
        <f t="shared" si="44"/>
        <v>0</v>
      </c>
      <c r="K250" s="176" t="s">
        <v>1</v>
      </c>
      <c r="L250" s="37"/>
      <c r="M250" s="180" t="s">
        <v>1</v>
      </c>
      <c r="N250" s="181" t="s">
        <v>41</v>
      </c>
      <c r="O250" s="59"/>
      <c r="P250" s="182">
        <f t="shared" si="45"/>
        <v>0</v>
      </c>
      <c r="Q250" s="182">
        <v>0</v>
      </c>
      <c r="R250" s="182">
        <f t="shared" si="46"/>
        <v>0</v>
      </c>
      <c r="S250" s="182">
        <v>0</v>
      </c>
      <c r="T250" s="183">
        <f t="shared" si="47"/>
        <v>0</v>
      </c>
      <c r="AR250" s="16" t="s">
        <v>99</v>
      </c>
      <c r="AT250" s="16" t="s">
        <v>288</v>
      </c>
      <c r="AU250" s="16" t="s">
        <v>77</v>
      </c>
      <c r="AY250" s="16" t="s">
        <v>287</v>
      </c>
      <c r="BE250" s="184">
        <f t="shared" si="48"/>
        <v>0</v>
      </c>
      <c r="BF250" s="184">
        <f t="shared" si="49"/>
        <v>0</v>
      </c>
      <c r="BG250" s="184">
        <f t="shared" si="50"/>
        <v>0</v>
      </c>
      <c r="BH250" s="184">
        <f t="shared" si="51"/>
        <v>0</v>
      </c>
      <c r="BI250" s="184">
        <f t="shared" si="52"/>
        <v>0</v>
      </c>
      <c r="BJ250" s="16" t="s">
        <v>77</v>
      </c>
      <c r="BK250" s="184">
        <f t="shared" si="53"/>
        <v>0</v>
      </c>
      <c r="BL250" s="16" t="s">
        <v>99</v>
      </c>
      <c r="BM250" s="16" t="s">
        <v>1088</v>
      </c>
    </row>
    <row r="251" spans="2:65" s="1" customFormat="1" ht="16.5" customHeight="1" x14ac:dyDescent="0.15">
      <c r="B251" s="33"/>
      <c r="C251" s="174" t="s">
        <v>70</v>
      </c>
      <c r="D251" s="174" t="s">
        <v>288</v>
      </c>
      <c r="E251" s="175" t="s">
        <v>2841</v>
      </c>
      <c r="F251" s="176" t="s">
        <v>2842</v>
      </c>
      <c r="G251" s="177" t="s">
        <v>2802</v>
      </c>
      <c r="H251" s="178">
        <v>85</v>
      </c>
      <c r="I251" s="179"/>
      <c r="J251" s="178">
        <f t="shared" si="44"/>
        <v>0</v>
      </c>
      <c r="K251" s="176" t="s">
        <v>1</v>
      </c>
      <c r="L251" s="37"/>
      <c r="M251" s="180" t="s">
        <v>1</v>
      </c>
      <c r="N251" s="181" t="s">
        <v>41</v>
      </c>
      <c r="O251" s="59"/>
      <c r="P251" s="182">
        <f t="shared" si="45"/>
        <v>0</v>
      </c>
      <c r="Q251" s="182">
        <v>0</v>
      </c>
      <c r="R251" s="182">
        <f t="shared" si="46"/>
        <v>0</v>
      </c>
      <c r="S251" s="182">
        <v>0</v>
      </c>
      <c r="T251" s="183">
        <f t="shared" si="47"/>
        <v>0</v>
      </c>
      <c r="AR251" s="16" t="s">
        <v>99</v>
      </c>
      <c r="AT251" s="16" t="s">
        <v>288</v>
      </c>
      <c r="AU251" s="16" t="s">
        <v>77</v>
      </c>
      <c r="AY251" s="16" t="s">
        <v>287</v>
      </c>
      <c r="BE251" s="184">
        <f t="shared" si="48"/>
        <v>0</v>
      </c>
      <c r="BF251" s="184">
        <f t="shared" si="49"/>
        <v>0</v>
      </c>
      <c r="BG251" s="184">
        <f t="shared" si="50"/>
        <v>0</v>
      </c>
      <c r="BH251" s="184">
        <f t="shared" si="51"/>
        <v>0</v>
      </c>
      <c r="BI251" s="184">
        <f t="shared" si="52"/>
        <v>0</v>
      </c>
      <c r="BJ251" s="16" t="s">
        <v>77</v>
      </c>
      <c r="BK251" s="184">
        <f t="shared" si="53"/>
        <v>0</v>
      </c>
      <c r="BL251" s="16" t="s">
        <v>99</v>
      </c>
      <c r="BM251" s="16" t="s">
        <v>1093</v>
      </c>
    </row>
    <row r="252" spans="2:65" s="1" customFormat="1" ht="16.5" customHeight="1" x14ac:dyDescent="0.15">
      <c r="B252" s="33"/>
      <c r="C252" s="174" t="s">
        <v>70</v>
      </c>
      <c r="D252" s="174" t="s">
        <v>288</v>
      </c>
      <c r="E252" s="175" t="s">
        <v>2843</v>
      </c>
      <c r="F252" s="176" t="s">
        <v>2844</v>
      </c>
      <c r="G252" s="177" t="s">
        <v>2614</v>
      </c>
      <c r="H252" s="178">
        <v>105</v>
      </c>
      <c r="I252" s="179"/>
      <c r="J252" s="178">
        <f t="shared" si="44"/>
        <v>0</v>
      </c>
      <c r="K252" s="176" t="s">
        <v>1</v>
      </c>
      <c r="L252" s="37"/>
      <c r="M252" s="180" t="s">
        <v>1</v>
      </c>
      <c r="N252" s="181" t="s">
        <v>41</v>
      </c>
      <c r="O252" s="59"/>
      <c r="P252" s="182">
        <f t="shared" si="45"/>
        <v>0</v>
      </c>
      <c r="Q252" s="182">
        <v>0</v>
      </c>
      <c r="R252" s="182">
        <f t="shared" si="46"/>
        <v>0</v>
      </c>
      <c r="S252" s="182">
        <v>0</v>
      </c>
      <c r="T252" s="183">
        <f t="shared" si="47"/>
        <v>0</v>
      </c>
      <c r="AR252" s="16" t="s">
        <v>99</v>
      </c>
      <c r="AT252" s="16" t="s">
        <v>288</v>
      </c>
      <c r="AU252" s="16" t="s">
        <v>77</v>
      </c>
      <c r="AY252" s="16" t="s">
        <v>287</v>
      </c>
      <c r="BE252" s="184">
        <f t="shared" si="48"/>
        <v>0</v>
      </c>
      <c r="BF252" s="184">
        <f t="shared" si="49"/>
        <v>0</v>
      </c>
      <c r="BG252" s="184">
        <f t="shared" si="50"/>
        <v>0</v>
      </c>
      <c r="BH252" s="184">
        <f t="shared" si="51"/>
        <v>0</v>
      </c>
      <c r="BI252" s="184">
        <f t="shared" si="52"/>
        <v>0</v>
      </c>
      <c r="BJ252" s="16" t="s">
        <v>77</v>
      </c>
      <c r="BK252" s="184">
        <f t="shared" si="53"/>
        <v>0</v>
      </c>
      <c r="BL252" s="16" t="s">
        <v>99</v>
      </c>
      <c r="BM252" s="16" t="s">
        <v>1097</v>
      </c>
    </row>
    <row r="253" spans="2:65" s="1" customFormat="1" ht="16.5" customHeight="1" x14ac:dyDescent="0.15">
      <c r="B253" s="33"/>
      <c r="C253" s="174" t="s">
        <v>70</v>
      </c>
      <c r="D253" s="174" t="s">
        <v>288</v>
      </c>
      <c r="E253" s="175" t="s">
        <v>2845</v>
      </c>
      <c r="F253" s="176" t="s">
        <v>2846</v>
      </c>
      <c r="G253" s="177" t="s">
        <v>2614</v>
      </c>
      <c r="H253" s="178">
        <v>50</v>
      </c>
      <c r="I253" s="179"/>
      <c r="J253" s="178">
        <f t="shared" si="44"/>
        <v>0</v>
      </c>
      <c r="K253" s="176" t="s">
        <v>1</v>
      </c>
      <c r="L253" s="37"/>
      <c r="M253" s="180" t="s">
        <v>1</v>
      </c>
      <c r="N253" s="181" t="s">
        <v>41</v>
      </c>
      <c r="O253" s="59"/>
      <c r="P253" s="182">
        <f t="shared" si="45"/>
        <v>0</v>
      </c>
      <c r="Q253" s="182">
        <v>0</v>
      </c>
      <c r="R253" s="182">
        <f t="shared" si="46"/>
        <v>0</v>
      </c>
      <c r="S253" s="182">
        <v>0</v>
      </c>
      <c r="T253" s="183">
        <f t="shared" si="47"/>
        <v>0</v>
      </c>
      <c r="AR253" s="16" t="s">
        <v>99</v>
      </c>
      <c r="AT253" s="16" t="s">
        <v>288</v>
      </c>
      <c r="AU253" s="16" t="s">
        <v>77</v>
      </c>
      <c r="AY253" s="16" t="s">
        <v>287</v>
      </c>
      <c r="BE253" s="184">
        <f t="shared" si="48"/>
        <v>0</v>
      </c>
      <c r="BF253" s="184">
        <f t="shared" si="49"/>
        <v>0</v>
      </c>
      <c r="BG253" s="184">
        <f t="shared" si="50"/>
        <v>0</v>
      </c>
      <c r="BH253" s="184">
        <f t="shared" si="51"/>
        <v>0</v>
      </c>
      <c r="BI253" s="184">
        <f t="shared" si="52"/>
        <v>0</v>
      </c>
      <c r="BJ253" s="16" t="s">
        <v>77</v>
      </c>
      <c r="BK253" s="184">
        <f t="shared" si="53"/>
        <v>0</v>
      </c>
      <c r="BL253" s="16" t="s">
        <v>99</v>
      </c>
      <c r="BM253" s="16" t="s">
        <v>1101</v>
      </c>
    </row>
    <row r="254" spans="2:65" s="1" customFormat="1" ht="16.5" customHeight="1" x14ac:dyDescent="0.15">
      <c r="B254" s="33"/>
      <c r="C254" s="174" t="s">
        <v>70</v>
      </c>
      <c r="D254" s="174" t="s">
        <v>288</v>
      </c>
      <c r="E254" s="175" t="s">
        <v>2847</v>
      </c>
      <c r="F254" s="176" t="s">
        <v>2848</v>
      </c>
      <c r="G254" s="177" t="s">
        <v>2614</v>
      </c>
      <c r="H254" s="178">
        <v>85</v>
      </c>
      <c r="I254" s="179"/>
      <c r="J254" s="178">
        <f t="shared" si="44"/>
        <v>0</v>
      </c>
      <c r="K254" s="176" t="s">
        <v>1</v>
      </c>
      <c r="L254" s="37"/>
      <c r="M254" s="180" t="s">
        <v>1</v>
      </c>
      <c r="N254" s="181" t="s">
        <v>41</v>
      </c>
      <c r="O254" s="59"/>
      <c r="P254" s="182">
        <f t="shared" si="45"/>
        <v>0</v>
      </c>
      <c r="Q254" s="182">
        <v>0</v>
      </c>
      <c r="R254" s="182">
        <f t="shared" si="46"/>
        <v>0</v>
      </c>
      <c r="S254" s="182">
        <v>0</v>
      </c>
      <c r="T254" s="183">
        <f t="shared" si="47"/>
        <v>0</v>
      </c>
      <c r="AR254" s="16" t="s">
        <v>99</v>
      </c>
      <c r="AT254" s="16" t="s">
        <v>288</v>
      </c>
      <c r="AU254" s="16" t="s">
        <v>77</v>
      </c>
      <c r="AY254" s="16" t="s">
        <v>287</v>
      </c>
      <c r="BE254" s="184">
        <f t="shared" si="48"/>
        <v>0</v>
      </c>
      <c r="BF254" s="184">
        <f t="shared" si="49"/>
        <v>0</v>
      </c>
      <c r="BG254" s="184">
        <f t="shared" si="50"/>
        <v>0</v>
      </c>
      <c r="BH254" s="184">
        <f t="shared" si="51"/>
        <v>0</v>
      </c>
      <c r="BI254" s="184">
        <f t="shared" si="52"/>
        <v>0</v>
      </c>
      <c r="BJ254" s="16" t="s">
        <v>77</v>
      </c>
      <c r="BK254" s="184">
        <f t="shared" si="53"/>
        <v>0</v>
      </c>
      <c r="BL254" s="16" t="s">
        <v>99</v>
      </c>
      <c r="BM254" s="16" t="s">
        <v>1105</v>
      </c>
    </row>
    <row r="255" spans="2:65" s="1" customFormat="1" ht="16.5" customHeight="1" x14ac:dyDescent="0.15">
      <c r="B255" s="33"/>
      <c r="C255" s="174" t="s">
        <v>70</v>
      </c>
      <c r="D255" s="174" t="s">
        <v>288</v>
      </c>
      <c r="E255" s="175" t="s">
        <v>2796</v>
      </c>
      <c r="F255" s="176" t="s">
        <v>2797</v>
      </c>
      <c r="G255" s="177" t="s">
        <v>2614</v>
      </c>
      <c r="H255" s="178">
        <v>260</v>
      </c>
      <c r="I255" s="179"/>
      <c r="J255" s="178">
        <f t="shared" si="44"/>
        <v>0</v>
      </c>
      <c r="K255" s="176" t="s">
        <v>1</v>
      </c>
      <c r="L255" s="37"/>
      <c r="M255" s="180" t="s">
        <v>1</v>
      </c>
      <c r="N255" s="181" t="s">
        <v>41</v>
      </c>
      <c r="O255" s="59"/>
      <c r="P255" s="182">
        <f t="shared" si="45"/>
        <v>0</v>
      </c>
      <c r="Q255" s="182">
        <v>0</v>
      </c>
      <c r="R255" s="182">
        <f t="shared" si="46"/>
        <v>0</v>
      </c>
      <c r="S255" s="182">
        <v>0</v>
      </c>
      <c r="T255" s="183">
        <f t="shared" si="47"/>
        <v>0</v>
      </c>
      <c r="AR255" s="16" t="s">
        <v>99</v>
      </c>
      <c r="AT255" s="16" t="s">
        <v>288</v>
      </c>
      <c r="AU255" s="16" t="s">
        <v>77</v>
      </c>
      <c r="AY255" s="16" t="s">
        <v>287</v>
      </c>
      <c r="BE255" s="184">
        <f t="shared" si="48"/>
        <v>0</v>
      </c>
      <c r="BF255" s="184">
        <f t="shared" si="49"/>
        <v>0</v>
      </c>
      <c r="BG255" s="184">
        <f t="shared" si="50"/>
        <v>0</v>
      </c>
      <c r="BH255" s="184">
        <f t="shared" si="51"/>
        <v>0</v>
      </c>
      <c r="BI255" s="184">
        <f t="shared" si="52"/>
        <v>0</v>
      </c>
      <c r="BJ255" s="16" t="s">
        <v>77</v>
      </c>
      <c r="BK255" s="184">
        <f t="shared" si="53"/>
        <v>0</v>
      </c>
      <c r="BL255" s="16" t="s">
        <v>99</v>
      </c>
      <c r="BM255" s="16" t="s">
        <v>1111</v>
      </c>
    </row>
    <row r="256" spans="2:65" s="1" customFormat="1" ht="16.5" customHeight="1" x14ac:dyDescent="0.15">
      <c r="B256" s="33"/>
      <c r="C256" s="174" t="s">
        <v>70</v>
      </c>
      <c r="D256" s="174" t="s">
        <v>288</v>
      </c>
      <c r="E256" s="175" t="s">
        <v>2798</v>
      </c>
      <c r="F256" s="176" t="s">
        <v>2799</v>
      </c>
      <c r="G256" s="177" t="s">
        <v>2614</v>
      </c>
      <c r="H256" s="178">
        <v>260</v>
      </c>
      <c r="I256" s="179"/>
      <c r="J256" s="178">
        <f t="shared" si="44"/>
        <v>0</v>
      </c>
      <c r="K256" s="176" t="s">
        <v>1</v>
      </c>
      <c r="L256" s="37"/>
      <c r="M256" s="180" t="s">
        <v>1</v>
      </c>
      <c r="N256" s="181" t="s">
        <v>41</v>
      </c>
      <c r="O256" s="59"/>
      <c r="P256" s="182">
        <f t="shared" si="45"/>
        <v>0</v>
      </c>
      <c r="Q256" s="182">
        <v>0</v>
      </c>
      <c r="R256" s="182">
        <f t="shared" si="46"/>
        <v>0</v>
      </c>
      <c r="S256" s="182">
        <v>0</v>
      </c>
      <c r="T256" s="183">
        <f t="shared" si="47"/>
        <v>0</v>
      </c>
      <c r="AR256" s="16" t="s">
        <v>99</v>
      </c>
      <c r="AT256" s="16" t="s">
        <v>288</v>
      </c>
      <c r="AU256" s="16" t="s">
        <v>77</v>
      </c>
      <c r="AY256" s="16" t="s">
        <v>287</v>
      </c>
      <c r="BE256" s="184">
        <f t="shared" si="48"/>
        <v>0</v>
      </c>
      <c r="BF256" s="184">
        <f t="shared" si="49"/>
        <v>0</v>
      </c>
      <c r="BG256" s="184">
        <f t="shared" si="50"/>
        <v>0</v>
      </c>
      <c r="BH256" s="184">
        <f t="shared" si="51"/>
        <v>0</v>
      </c>
      <c r="BI256" s="184">
        <f t="shared" si="52"/>
        <v>0</v>
      </c>
      <c r="BJ256" s="16" t="s">
        <v>77</v>
      </c>
      <c r="BK256" s="184">
        <f t="shared" si="53"/>
        <v>0</v>
      </c>
      <c r="BL256" s="16" t="s">
        <v>99</v>
      </c>
      <c r="BM256" s="16" t="s">
        <v>1116</v>
      </c>
    </row>
    <row r="257" spans="2:65" s="1" customFormat="1" ht="16.5" customHeight="1" x14ac:dyDescent="0.15">
      <c r="B257" s="33"/>
      <c r="C257" s="174" t="s">
        <v>70</v>
      </c>
      <c r="D257" s="174" t="s">
        <v>288</v>
      </c>
      <c r="E257" s="175" t="s">
        <v>2849</v>
      </c>
      <c r="F257" s="176" t="s">
        <v>2850</v>
      </c>
      <c r="G257" s="177" t="s">
        <v>2802</v>
      </c>
      <c r="H257" s="178">
        <v>120</v>
      </c>
      <c r="I257" s="179"/>
      <c r="J257" s="178">
        <f t="shared" si="44"/>
        <v>0</v>
      </c>
      <c r="K257" s="176" t="s">
        <v>1</v>
      </c>
      <c r="L257" s="37"/>
      <c r="M257" s="180" t="s">
        <v>1</v>
      </c>
      <c r="N257" s="181" t="s">
        <v>41</v>
      </c>
      <c r="O257" s="59"/>
      <c r="P257" s="182">
        <f t="shared" si="45"/>
        <v>0</v>
      </c>
      <c r="Q257" s="182">
        <v>0</v>
      </c>
      <c r="R257" s="182">
        <f t="shared" si="46"/>
        <v>0</v>
      </c>
      <c r="S257" s="182">
        <v>0</v>
      </c>
      <c r="T257" s="183">
        <f t="shared" si="47"/>
        <v>0</v>
      </c>
      <c r="AR257" s="16" t="s">
        <v>99</v>
      </c>
      <c r="AT257" s="16" t="s">
        <v>288</v>
      </c>
      <c r="AU257" s="16" t="s">
        <v>77</v>
      </c>
      <c r="AY257" s="16" t="s">
        <v>287</v>
      </c>
      <c r="BE257" s="184">
        <f t="shared" si="48"/>
        <v>0</v>
      </c>
      <c r="BF257" s="184">
        <f t="shared" si="49"/>
        <v>0</v>
      </c>
      <c r="BG257" s="184">
        <f t="shared" si="50"/>
        <v>0</v>
      </c>
      <c r="BH257" s="184">
        <f t="shared" si="51"/>
        <v>0</v>
      </c>
      <c r="BI257" s="184">
        <f t="shared" si="52"/>
        <v>0</v>
      </c>
      <c r="BJ257" s="16" t="s">
        <v>77</v>
      </c>
      <c r="BK257" s="184">
        <f t="shared" si="53"/>
        <v>0</v>
      </c>
      <c r="BL257" s="16" t="s">
        <v>99</v>
      </c>
      <c r="BM257" s="16" t="s">
        <v>1120</v>
      </c>
    </row>
    <row r="258" spans="2:65" s="1" customFormat="1" ht="16.5" customHeight="1" x14ac:dyDescent="0.15">
      <c r="B258" s="33"/>
      <c r="C258" s="174" t="s">
        <v>70</v>
      </c>
      <c r="D258" s="174" t="s">
        <v>288</v>
      </c>
      <c r="E258" s="175" t="s">
        <v>2851</v>
      </c>
      <c r="F258" s="176" t="s">
        <v>2852</v>
      </c>
      <c r="G258" s="177" t="s">
        <v>2802</v>
      </c>
      <c r="H258" s="178">
        <v>90</v>
      </c>
      <c r="I258" s="179"/>
      <c r="J258" s="178">
        <f t="shared" si="44"/>
        <v>0</v>
      </c>
      <c r="K258" s="176" t="s">
        <v>1</v>
      </c>
      <c r="L258" s="37"/>
      <c r="M258" s="180" t="s">
        <v>1</v>
      </c>
      <c r="N258" s="181" t="s">
        <v>41</v>
      </c>
      <c r="O258" s="59"/>
      <c r="P258" s="182">
        <f t="shared" si="45"/>
        <v>0</v>
      </c>
      <c r="Q258" s="182">
        <v>0</v>
      </c>
      <c r="R258" s="182">
        <f t="shared" si="46"/>
        <v>0</v>
      </c>
      <c r="S258" s="182">
        <v>0</v>
      </c>
      <c r="T258" s="183">
        <f t="shared" si="47"/>
        <v>0</v>
      </c>
      <c r="AR258" s="16" t="s">
        <v>99</v>
      </c>
      <c r="AT258" s="16" t="s">
        <v>288</v>
      </c>
      <c r="AU258" s="16" t="s">
        <v>77</v>
      </c>
      <c r="AY258" s="16" t="s">
        <v>287</v>
      </c>
      <c r="BE258" s="184">
        <f t="shared" si="48"/>
        <v>0</v>
      </c>
      <c r="BF258" s="184">
        <f t="shared" si="49"/>
        <v>0</v>
      </c>
      <c r="BG258" s="184">
        <f t="shared" si="50"/>
        <v>0</v>
      </c>
      <c r="BH258" s="184">
        <f t="shared" si="51"/>
        <v>0</v>
      </c>
      <c r="BI258" s="184">
        <f t="shared" si="52"/>
        <v>0</v>
      </c>
      <c r="BJ258" s="16" t="s">
        <v>77</v>
      </c>
      <c r="BK258" s="184">
        <f t="shared" si="53"/>
        <v>0</v>
      </c>
      <c r="BL258" s="16" t="s">
        <v>99</v>
      </c>
      <c r="BM258" s="16" t="s">
        <v>1125</v>
      </c>
    </row>
    <row r="259" spans="2:65" s="1" customFormat="1" ht="16.5" customHeight="1" x14ac:dyDescent="0.15">
      <c r="B259" s="33"/>
      <c r="C259" s="174" t="s">
        <v>70</v>
      </c>
      <c r="D259" s="174" t="s">
        <v>288</v>
      </c>
      <c r="E259" s="175" t="s">
        <v>2853</v>
      </c>
      <c r="F259" s="176" t="s">
        <v>2854</v>
      </c>
      <c r="G259" s="177" t="s">
        <v>2802</v>
      </c>
      <c r="H259" s="178">
        <v>100</v>
      </c>
      <c r="I259" s="179"/>
      <c r="J259" s="178">
        <f t="shared" si="44"/>
        <v>0</v>
      </c>
      <c r="K259" s="176" t="s">
        <v>1</v>
      </c>
      <c r="L259" s="37"/>
      <c r="M259" s="180" t="s">
        <v>1</v>
      </c>
      <c r="N259" s="181" t="s">
        <v>41</v>
      </c>
      <c r="O259" s="59"/>
      <c r="P259" s="182">
        <f t="shared" si="45"/>
        <v>0</v>
      </c>
      <c r="Q259" s="182">
        <v>0</v>
      </c>
      <c r="R259" s="182">
        <f t="shared" si="46"/>
        <v>0</v>
      </c>
      <c r="S259" s="182">
        <v>0</v>
      </c>
      <c r="T259" s="183">
        <f t="shared" si="47"/>
        <v>0</v>
      </c>
      <c r="AR259" s="16" t="s">
        <v>99</v>
      </c>
      <c r="AT259" s="16" t="s">
        <v>288</v>
      </c>
      <c r="AU259" s="16" t="s">
        <v>77</v>
      </c>
      <c r="AY259" s="16" t="s">
        <v>287</v>
      </c>
      <c r="BE259" s="184">
        <f t="shared" si="48"/>
        <v>0</v>
      </c>
      <c r="BF259" s="184">
        <f t="shared" si="49"/>
        <v>0</v>
      </c>
      <c r="BG259" s="184">
        <f t="shared" si="50"/>
        <v>0</v>
      </c>
      <c r="BH259" s="184">
        <f t="shared" si="51"/>
        <v>0</v>
      </c>
      <c r="BI259" s="184">
        <f t="shared" si="52"/>
        <v>0</v>
      </c>
      <c r="BJ259" s="16" t="s">
        <v>77</v>
      </c>
      <c r="BK259" s="184">
        <f t="shared" si="53"/>
        <v>0</v>
      </c>
      <c r="BL259" s="16" t="s">
        <v>99</v>
      </c>
      <c r="BM259" s="16" t="s">
        <v>1130</v>
      </c>
    </row>
    <row r="260" spans="2:65" s="1" customFormat="1" ht="16.5" customHeight="1" x14ac:dyDescent="0.15">
      <c r="B260" s="33"/>
      <c r="C260" s="174" t="s">
        <v>70</v>
      </c>
      <c r="D260" s="174" t="s">
        <v>288</v>
      </c>
      <c r="E260" s="175" t="s">
        <v>2855</v>
      </c>
      <c r="F260" s="176" t="s">
        <v>2856</v>
      </c>
      <c r="G260" s="177" t="s">
        <v>2802</v>
      </c>
      <c r="H260" s="178">
        <v>80</v>
      </c>
      <c r="I260" s="179"/>
      <c r="J260" s="178">
        <f t="shared" si="44"/>
        <v>0</v>
      </c>
      <c r="K260" s="176" t="s">
        <v>1</v>
      </c>
      <c r="L260" s="37"/>
      <c r="M260" s="180" t="s">
        <v>1</v>
      </c>
      <c r="N260" s="181" t="s">
        <v>41</v>
      </c>
      <c r="O260" s="59"/>
      <c r="P260" s="182">
        <f t="shared" si="45"/>
        <v>0</v>
      </c>
      <c r="Q260" s="182">
        <v>0</v>
      </c>
      <c r="R260" s="182">
        <f t="shared" si="46"/>
        <v>0</v>
      </c>
      <c r="S260" s="182">
        <v>0</v>
      </c>
      <c r="T260" s="183">
        <f t="shared" si="47"/>
        <v>0</v>
      </c>
      <c r="AR260" s="16" t="s">
        <v>99</v>
      </c>
      <c r="AT260" s="16" t="s">
        <v>288</v>
      </c>
      <c r="AU260" s="16" t="s">
        <v>77</v>
      </c>
      <c r="AY260" s="16" t="s">
        <v>287</v>
      </c>
      <c r="BE260" s="184">
        <f t="shared" si="48"/>
        <v>0</v>
      </c>
      <c r="BF260" s="184">
        <f t="shared" si="49"/>
        <v>0</v>
      </c>
      <c r="BG260" s="184">
        <f t="shared" si="50"/>
        <v>0</v>
      </c>
      <c r="BH260" s="184">
        <f t="shared" si="51"/>
        <v>0</v>
      </c>
      <c r="BI260" s="184">
        <f t="shared" si="52"/>
        <v>0</v>
      </c>
      <c r="BJ260" s="16" t="s">
        <v>77</v>
      </c>
      <c r="BK260" s="184">
        <f t="shared" si="53"/>
        <v>0</v>
      </c>
      <c r="BL260" s="16" t="s">
        <v>99</v>
      </c>
      <c r="BM260" s="16" t="s">
        <v>1152</v>
      </c>
    </row>
    <row r="261" spans="2:65" s="1" customFormat="1" ht="16.5" customHeight="1" x14ac:dyDescent="0.15">
      <c r="B261" s="33"/>
      <c r="C261" s="174" t="s">
        <v>70</v>
      </c>
      <c r="D261" s="174" t="s">
        <v>288</v>
      </c>
      <c r="E261" s="175" t="s">
        <v>2857</v>
      </c>
      <c r="F261" s="176" t="s">
        <v>2858</v>
      </c>
      <c r="G261" s="177" t="s">
        <v>2802</v>
      </c>
      <c r="H261" s="178">
        <v>40</v>
      </c>
      <c r="I261" s="179"/>
      <c r="J261" s="178">
        <f t="shared" si="44"/>
        <v>0</v>
      </c>
      <c r="K261" s="176" t="s">
        <v>1</v>
      </c>
      <c r="L261" s="37"/>
      <c r="M261" s="180" t="s">
        <v>1</v>
      </c>
      <c r="N261" s="181" t="s">
        <v>41</v>
      </c>
      <c r="O261" s="59"/>
      <c r="P261" s="182">
        <f t="shared" si="45"/>
        <v>0</v>
      </c>
      <c r="Q261" s="182">
        <v>0</v>
      </c>
      <c r="R261" s="182">
        <f t="shared" si="46"/>
        <v>0</v>
      </c>
      <c r="S261" s="182">
        <v>0</v>
      </c>
      <c r="T261" s="183">
        <f t="shared" si="47"/>
        <v>0</v>
      </c>
      <c r="AR261" s="16" t="s">
        <v>99</v>
      </c>
      <c r="AT261" s="16" t="s">
        <v>288</v>
      </c>
      <c r="AU261" s="16" t="s">
        <v>77</v>
      </c>
      <c r="AY261" s="16" t="s">
        <v>287</v>
      </c>
      <c r="BE261" s="184">
        <f t="shared" si="48"/>
        <v>0</v>
      </c>
      <c r="BF261" s="184">
        <f t="shared" si="49"/>
        <v>0</v>
      </c>
      <c r="BG261" s="184">
        <f t="shared" si="50"/>
        <v>0</v>
      </c>
      <c r="BH261" s="184">
        <f t="shared" si="51"/>
        <v>0</v>
      </c>
      <c r="BI261" s="184">
        <f t="shared" si="52"/>
        <v>0</v>
      </c>
      <c r="BJ261" s="16" t="s">
        <v>77</v>
      </c>
      <c r="BK261" s="184">
        <f t="shared" si="53"/>
        <v>0</v>
      </c>
      <c r="BL261" s="16" t="s">
        <v>99</v>
      </c>
      <c r="BM261" s="16" t="s">
        <v>1156</v>
      </c>
    </row>
    <row r="262" spans="2:65" s="1" customFormat="1" ht="16.5" customHeight="1" x14ac:dyDescent="0.15">
      <c r="B262" s="33"/>
      <c r="C262" s="174" t="s">
        <v>70</v>
      </c>
      <c r="D262" s="174" t="s">
        <v>288</v>
      </c>
      <c r="E262" s="175" t="s">
        <v>2796</v>
      </c>
      <c r="F262" s="176" t="s">
        <v>2797</v>
      </c>
      <c r="G262" s="177" t="s">
        <v>2614</v>
      </c>
      <c r="H262" s="178">
        <v>550</v>
      </c>
      <c r="I262" s="179"/>
      <c r="J262" s="178">
        <f t="shared" si="44"/>
        <v>0</v>
      </c>
      <c r="K262" s="176" t="s">
        <v>1</v>
      </c>
      <c r="L262" s="37"/>
      <c r="M262" s="180" t="s">
        <v>1</v>
      </c>
      <c r="N262" s="181" t="s">
        <v>41</v>
      </c>
      <c r="O262" s="59"/>
      <c r="P262" s="182">
        <f t="shared" si="45"/>
        <v>0</v>
      </c>
      <c r="Q262" s="182">
        <v>0</v>
      </c>
      <c r="R262" s="182">
        <f t="shared" si="46"/>
        <v>0</v>
      </c>
      <c r="S262" s="182">
        <v>0</v>
      </c>
      <c r="T262" s="183">
        <f t="shared" si="47"/>
        <v>0</v>
      </c>
      <c r="AR262" s="16" t="s">
        <v>99</v>
      </c>
      <c r="AT262" s="16" t="s">
        <v>288</v>
      </c>
      <c r="AU262" s="16" t="s">
        <v>77</v>
      </c>
      <c r="AY262" s="16" t="s">
        <v>287</v>
      </c>
      <c r="BE262" s="184">
        <f t="shared" si="48"/>
        <v>0</v>
      </c>
      <c r="BF262" s="184">
        <f t="shared" si="49"/>
        <v>0</v>
      </c>
      <c r="BG262" s="184">
        <f t="shared" si="50"/>
        <v>0</v>
      </c>
      <c r="BH262" s="184">
        <f t="shared" si="51"/>
        <v>0</v>
      </c>
      <c r="BI262" s="184">
        <f t="shared" si="52"/>
        <v>0</v>
      </c>
      <c r="BJ262" s="16" t="s">
        <v>77</v>
      </c>
      <c r="BK262" s="184">
        <f t="shared" si="53"/>
        <v>0</v>
      </c>
      <c r="BL262" s="16" t="s">
        <v>99</v>
      </c>
      <c r="BM262" s="16" t="s">
        <v>1178</v>
      </c>
    </row>
    <row r="263" spans="2:65" s="1" customFormat="1" ht="16.5" customHeight="1" x14ac:dyDescent="0.15">
      <c r="B263" s="33"/>
      <c r="C263" s="174" t="s">
        <v>70</v>
      </c>
      <c r="D263" s="174" t="s">
        <v>288</v>
      </c>
      <c r="E263" s="175" t="s">
        <v>2798</v>
      </c>
      <c r="F263" s="176" t="s">
        <v>2799</v>
      </c>
      <c r="G263" s="177" t="s">
        <v>2614</v>
      </c>
      <c r="H263" s="178">
        <v>550</v>
      </c>
      <c r="I263" s="179"/>
      <c r="J263" s="178">
        <f t="shared" si="44"/>
        <v>0</v>
      </c>
      <c r="K263" s="176" t="s">
        <v>1</v>
      </c>
      <c r="L263" s="37"/>
      <c r="M263" s="180" t="s">
        <v>1</v>
      </c>
      <c r="N263" s="181" t="s">
        <v>41</v>
      </c>
      <c r="O263" s="59"/>
      <c r="P263" s="182">
        <f t="shared" si="45"/>
        <v>0</v>
      </c>
      <c r="Q263" s="182">
        <v>0</v>
      </c>
      <c r="R263" s="182">
        <f t="shared" si="46"/>
        <v>0</v>
      </c>
      <c r="S263" s="182">
        <v>0</v>
      </c>
      <c r="T263" s="183">
        <f t="shared" si="47"/>
        <v>0</v>
      </c>
      <c r="AR263" s="16" t="s">
        <v>99</v>
      </c>
      <c r="AT263" s="16" t="s">
        <v>288</v>
      </c>
      <c r="AU263" s="16" t="s">
        <v>77</v>
      </c>
      <c r="AY263" s="16" t="s">
        <v>287</v>
      </c>
      <c r="BE263" s="184">
        <f t="shared" si="48"/>
        <v>0</v>
      </c>
      <c r="BF263" s="184">
        <f t="shared" si="49"/>
        <v>0</v>
      </c>
      <c r="BG263" s="184">
        <f t="shared" si="50"/>
        <v>0</v>
      </c>
      <c r="BH263" s="184">
        <f t="shared" si="51"/>
        <v>0</v>
      </c>
      <c r="BI263" s="184">
        <f t="shared" si="52"/>
        <v>0</v>
      </c>
      <c r="BJ263" s="16" t="s">
        <v>77</v>
      </c>
      <c r="BK263" s="184">
        <f t="shared" si="53"/>
        <v>0</v>
      </c>
      <c r="BL263" s="16" t="s">
        <v>99</v>
      </c>
      <c r="BM263" s="16" t="s">
        <v>1182</v>
      </c>
    </row>
    <row r="264" spans="2:65" s="1" customFormat="1" ht="16.5" customHeight="1" x14ac:dyDescent="0.15">
      <c r="B264" s="33"/>
      <c r="C264" s="174" t="s">
        <v>70</v>
      </c>
      <c r="D264" s="174" t="s">
        <v>288</v>
      </c>
      <c r="E264" s="175" t="s">
        <v>2760</v>
      </c>
      <c r="F264" s="176" t="s">
        <v>2761</v>
      </c>
      <c r="G264" s="177" t="s">
        <v>2614</v>
      </c>
      <c r="H264" s="178">
        <v>120</v>
      </c>
      <c r="I264" s="179"/>
      <c r="J264" s="178">
        <f t="shared" si="44"/>
        <v>0</v>
      </c>
      <c r="K264" s="176" t="s">
        <v>1</v>
      </c>
      <c r="L264" s="37"/>
      <c r="M264" s="180" t="s">
        <v>1</v>
      </c>
      <c r="N264" s="181" t="s">
        <v>41</v>
      </c>
      <c r="O264" s="59"/>
      <c r="P264" s="182">
        <f t="shared" si="45"/>
        <v>0</v>
      </c>
      <c r="Q264" s="182">
        <v>0</v>
      </c>
      <c r="R264" s="182">
        <f t="shared" si="46"/>
        <v>0</v>
      </c>
      <c r="S264" s="182">
        <v>0</v>
      </c>
      <c r="T264" s="183">
        <f t="shared" si="47"/>
        <v>0</v>
      </c>
      <c r="AR264" s="16" t="s">
        <v>99</v>
      </c>
      <c r="AT264" s="16" t="s">
        <v>288</v>
      </c>
      <c r="AU264" s="16" t="s">
        <v>77</v>
      </c>
      <c r="AY264" s="16" t="s">
        <v>287</v>
      </c>
      <c r="BE264" s="184">
        <f t="shared" si="48"/>
        <v>0</v>
      </c>
      <c r="BF264" s="184">
        <f t="shared" si="49"/>
        <v>0</v>
      </c>
      <c r="BG264" s="184">
        <f t="shared" si="50"/>
        <v>0</v>
      </c>
      <c r="BH264" s="184">
        <f t="shared" si="51"/>
        <v>0</v>
      </c>
      <c r="BI264" s="184">
        <f t="shared" si="52"/>
        <v>0</v>
      </c>
      <c r="BJ264" s="16" t="s">
        <v>77</v>
      </c>
      <c r="BK264" s="184">
        <f t="shared" si="53"/>
        <v>0</v>
      </c>
      <c r="BL264" s="16" t="s">
        <v>99</v>
      </c>
      <c r="BM264" s="16" t="s">
        <v>1189</v>
      </c>
    </row>
    <row r="265" spans="2:65" s="1" customFormat="1" ht="16.5" customHeight="1" x14ac:dyDescent="0.15">
      <c r="B265" s="33"/>
      <c r="C265" s="174" t="s">
        <v>70</v>
      </c>
      <c r="D265" s="174" t="s">
        <v>288</v>
      </c>
      <c r="E265" s="175" t="s">
        <v>2859</v>
      </c>
      <c r="F265" s="176" t="s">
        <v>2860</v>
      </c>
      <c r="G265" s="177" t="s">
        <v>2614</v>
      </c>
      <c r="H265" s="178">
        <v>30</v>
      </c>
      <c r="I265" s="179"/>
      <c r="J265" s="178">
        <f t="shared" ref="J265:J296" si="54">ROUND(I265*H265,2)</f>
        <v>0</v>
      </c>
      <c r="K265" s="176" t="s">
        <v>1</v>
      </c>
      <c r="L265" s="37"/>
      <c r="M265" s="180" t="s">
        <v>1</v>
      </c>
      <c r="N265" s="181" t="s">
        <v>41</v>
      </c>
      <c r="O265" s="59"/>
      <c r="P265" s="182">
        <f t="shared" ref="P265:P296" si="55">O265*H265</f>
        <v>0</v>
      </c>
      <c r="Q265" s="182">
        <v>0</v>
      </c>
      <c r="R265" s="182">
        <f t="shared" ref="R265:R296" si="56">Q265*H265</f>
        <v>0</v>
      </c>
      <c r="S265" s="182">
        <v>0</v>
      </c>
      <c r="T265" s="183">
        <f t="shared" ref="T265:T296" si="57">S265*H265</f>
        <v>0</v>
      </c>
      <c r="AR265" s="16" t="s">
        <v>99</v>
      </c>
      <c r="AT265" s="16" t="s">
        <v>288</v>
      </c>
      <c r="AU265" s="16" t="s">
        <v>77</v>
      </c>
      <c r="AY265" s="16" t="s">
        <v>287</v>
      </c>
      <c r="BE265" s="184">
        <f t="shared" ref="BE265:BE296" si="58">IF(N265="základní",J265,0)</f>
        <v>0</v>
      </c>
      <c r="BF265" s="184">
        <f t="shared" ref="BF265:BF296" si="59">IF(N265="snížená",J265,0)</f>
        <v>0</v>
      </c>
      <c r="BG265" s="184">
        <f t="shared" ref="BG265:BG296" si="60">IF(N265="zákl. přenesená",J265,0)</f>
        <v>0</v>
      </c>
      <c r="BH265" s="184">
        <f t="shared" ref="BH265:BH296" si="61">IF(N265="sníž. přenesená",J265,0)</f>
        <v>0</v>
      </c>
      <c r="BI265" s="184">
        <f t="shared" ref="BI265:BI296" si="62">IF(N265="nulová",J265,0)</f>
        <v>0</v>
      </c>
      <c r="BJ265" s="16" t="s">
        <v>77</v>
      </c>
      <c r="BK265" s="184">
        <f t="shared" ref="BK265:BK296" si="63">ROUND(I265*H265,2)</f>
        <v>0</v>
      </c>
      <c r="BL265" s="16" t="s">
        <v>99</v>
      </c>
      <c r="BM265" s="16" t="s">
        <v>1193</v>
      </c>
    </row>
    <row r="266" spans="2:65" s="1" customFormat="1" ht="16.5" customHeight="1" x14ac:dyDescent="0.15">
      <c r="B266" s="33"/>
      <c r="C266" s="174" t="s">
        <v>70</v>
      </c>
      <c r="D266" s="174" t="s">
        <v>288</v>
      </c>
      <c r="E266" s="175" t="s">
        <v>2762</v>
      </c>
      <c r="F266" s="176" t="s">
        <v>2763</v>
      </c>
      <c r="G266" s="177" t="s">
        <v>2614</v>
      </c>
      <c r="H266" s="178">
        <v>120</v>
      </c>
      <c r="I266" s="179"/>
      <c r="J266" s="178">
        <f t="shared" si="54"/>
        <v>0</v>
      </c>
      <c r="K266" s="176" t="s">
        <v>1</v>
      </c>
      <c r="L266" s="37"/>
      <c r="M266" s="180" t="s">
        <v>1</v>
      </c>
      <c r="N266" s="181" t="s">
        <v>41</v>
      </c>
      <c r="O266" s="59"/>
      <c r="P266" s="182">
        <f t="shared" si="55"/>
        <v>0</v>
      </c>
      <c r="Q266" s="182">
        <v>0</v>
      </c>
      <c r="R266" s="182">
        <f t="shared" si="56"/>
        <v>0</v>
      </c>
      <c r="S266" s="182">
        <v>0</v>
      </c>
      <c r="T266" s="183">
        <f t="shared" si="57"/>
        <v>0</v>
      </c>
      <c r="AR266" s="16" t="s">
        <v>99</v>
      </c>
      <c r="AT266" s="16" t="s">
        <v>288</v>
      </c>
      <c r="AU266" s="16" t="s">
        <v>77</v>
      </c>
      <c r="AY266" s="16" t="s">
        <v>287</v>
      </c>
      <c r="BE266" s="184">
        <f t="shared" si="58"/>
        <v>0</v>
      </c>
      <c r="BF266" s="184">
        <f t="shared" si="59"/>
        <v>0</v>
      </c>
      <c r="BG266" s="184">
        <f t="shared" si="60"/>
        <v>0</v>
      </c>
      <c r="BH266" s="184">
        <f t="shared" si="61"/>
        <v>0</v>
      </c>
      <c r="BI266" s="184">
        <f t="shared" si="62"/>
        <v>0</v>
      </c>
      <c r="BJ266" s="16" t="s">
        <v>77</v>
      </c>
      <c r="BK266" s="184">
        <f t="shared" si="63"/>
        <v>0</v>
      </c>
      <c r="BL266" s="16" t="s">
        <v>99</v>
      </c>
      <c r="BM266" s="16" t="s">
        <v>1200</v>
      </c>
    </row>
    <row r="267" spans="2:65" s="1" customFormat="1" ht="16.5" customHeight="1" x14ac:dyDescent="0.15">
      <c r="B267" s="33"/>
      <c r="C267" s="174" t="s">
        <v>70</v>
      </c>
      <c r="D267" s="174" t="s">
        <v>288</v>
      </c>
      <c r="E267" s="175" t="s">
        <v>2861</v>
      </c>
      <c r="F267" s="176" t="s">
        <v>2862</v>
      </c>
      <c r="G267" s="177" t="s">
        <v>2614</v>
      </c>
      <c r="H267" s="178">
        <v>30</v>
      </c>
      <c r="I267" s="179"/>
      <c r="J267" s="178">
        <f t="shared" si="54"/>
        <v>0</v>
      </c>
      <c r="K267" s="176" t="s">
        <v>1</v>
      </c>
      <c r="L267" s="37"/>
      <c r="M267" s="180" t="s">
        <v>1</v>
      </c>
      <c r="N267" s="181" t="s">
        <v>41</v>
      </c>
      <c r="O267" s="59"/>
      <c r="P267" s="182">
        <f t="shared" si="55"/>
        <v>0</v>
      </c>
      <c r="Q267" s="182">
        <v>0</v>
      </c>
      <c r="R267" s="182">
        <f t="shared" si="56"/>
        <v>0</v>
      </c>
      <c r="S267" s="182">
        <v>0</v>
      </c>
      <c r="T267" s="183">
        <f t="shared" si="57"/>
        <v>0</v>
      </c>
      <c r="AR267" s="16" t="s">
        <v>99</v>
      </c>
      <c r="AT267" s="16" t="s">
        <v>288</v>
      </c>
      <c r="AU267" s="16" t="s">
        <v>77</v>
      </c>
      <c r="AY267" s="16" t="s">
        <v>287</v>
      </c>
      <c r="BE267" s="184">
        <f t="shared" si="58"/>
        <v>0</v>
      </c>
      <c r="BF267" s="184">
        <f t="shared" si="59"/>
        <v>0</v>
      </c>
      <c r="BG267" s="184">
        <f t="shared" si="60"/>
        <v>0</v>
      </c>
      <c r="BH267" s="184">
        <f t="shared" si="61"/>
        <v>0</v>
      </c>
      <c r="BI267" s="184">
        <f t="shared" si="62"/>
        <v>0</v>
      </c>
      <c r="BJ267" s="16" t="s">
        <v>77</v>
      </c>
      <c r="BK267" s="184">
        <f t="shared" si="63"/>
        <v>0</v>
      </c>
      <c r="BL267" s="16" t="s">
        <v>99</v>
      </c>
      <c r="BM267" s="16" t="s">
        <v>1205</v>
      </c>
    </row>
    <row r="268" spans="2:65" s="1" customFormat="1" ht="16.5" customHeight="1" x14ac:dyDescent="0.15">
      <c r="B268" s="33"/>
      <c r="C268" s="174" t="s">
        <v>70</v>
      </c>
      <c r="D268" s="174" t="s">
        <v>288</v>
      </c>
      <c r="E268" s="175" t="s">
        <v>2863</v>
      </c>
      <c r="F268" s="176" t="s">
        <v>2864</v>
      </c>
      <c r="G268" s="177" t="s">
        <v>2614</v>
      </c>
      <c r="H268" s="178">
        <v>20</v>
      </c>
      <c r="I268" s="179"/>
      <c r="J268" s="178">
        <f t="shared" si="54"/>
        <v>0</v>
      </c>
      <c r="K268" s="176" t="s">
        <v>1</v>
      </c>
      <c r="L268" s="37"/>
      <c r="M268" s="180" t="s">
        <v>1</v>
      </c>
      <c r="N268" s="181" t="s">
        <v>41</v>
      </c>
      <c r="O268" s="59"/>
      <c r="P268" s="182">
        <f t="shared" si="55"/>
        <v>0</v>
      </c>
      <c r="Q268" s="182">
        <v>0</v>
      </c>
      <c r="R268" s="182">
        <f t="shared" si="56"/>
        <v>0</v>
      </c>
      <c r="S268" s="182">
        <v>0</v>
      </c>
      <c r="T268" s="183">
        <f t="shared" si="57"/>
        <v>0</v>
      </c>
      <c r="AR268" s="16" t="s">
        <v>99</v>
      </c>
      <c r="AT268" s="16" t="s">
        <v>288</v>
      </c>
      <c r="AU268" s="16" t="s">
        <v>77</v>
      </c>
      <c r="AY268" s="16" t="s">
        <v>287</v>
      </c>
      <c r="BE268" s="184">
        <f t="shared" si="58"/>
        <v>0</v>
      </c>
      <c r="BF268" s="184">
        <f t="shared" si="59"/>
        <v>0</v>
      </c>
      <c r="BG268" s="184">
        <f t="shared" si="60"/>
        <v>0</v>
      </c>
      <c r="BH268" s="184">
        <f t="shared" si="61"/>
        <v>0</v>
      </c>
      <c r="BI268" s="184">
        <f t="shared" si="62"/>
        <v>0</v>
      </c>
      <c r="BJ268" s="16" t="s">
        <v>77</v>
      </c>
      <c r="BK268" s="184">
        <f t="shared" si="63"/>
        <v>0</v>
      </c>
      <c r="BL268" s="16" t="s">
        <v>99</v>
      </c>
      <c r="BM268" s="16" t="s">
        <v>1209</v>
      </c>
    </row>
    <row r="269" spans="2:65" s="1" customFormat="1" ht="16.5" customHeight="1" x14ac:dyDescent="0.15">
      <c r="B269" s="33"/>
      <c r="C269" s="174" t="s">
        <v>70</v>
      </c>
      <c r="D269" s="174" t="s">
        <v>288</v>
      </c>
      <c r="E269" s="175" t="s">
        <v>2865</v>
      </c>
      <c r="F269" s="176" t="s">
        <v>2866</v>
      </c>
      <c r="G269" s="177" t="s">
        <v>2614</v>
      </c>
      <c r="H269" s="178">
        <v>20</v>
      </c>
      <c r="I269" s="179"/>
      <c r="J269" s="178">
        <f t="shared" si="54"/>
        <v>0</v>
      </c>
      <c r="K269" s="176" t="s">
        <v>1</v>
      </c>
      <c r="L269" s="37"/>
      <c r="M269" s="180" t="s">
        <v>1</v>
      </c>
      <c r="N269" s="181" t="s">
        <v>41</v>
      </c>
      <c r="O269" s="59"/>
      <c r="P269" s="182">
        <f t="shared" si="55"/>
        <v>0</v>
      </c>
      <c r="Q269" s="182">
        <v>0</v>
      </c>
      <c r="R269" s="182">
        <f t="shared" si="56"/>
        <v>0</v>
      </c>
      <c r="S269" s="182">
        <v>0</v>
      </c>
      <c r="T269" s="183">
        <f t="shared" si="57"/>
        <v>0</v>
      </c>
      <c r="AR269" s="16" t="s">
        <v>99</v>
      </c>
      <c r="AT269" s="16" t="s">
        <v>288</v>
      </c>
      <c r="AU269" s="16" t="s">
        <v>77</v>
      </c>
      <c r="AY269" s="16" t="s">
        <v>287</v>
      </c>
      <c r="BE269" s="184">
        <f t="shared" si="58"/>
        <v>0</v>
      </c>
      <c r="BF269" s="184">
        <f t="shared" si="59"/>
        <v>0</v>
      </c>
      <c r="BG269" s="184">
        <f t="shared" si="60"/>
        <v>0</v>
      </c>
      <c r="BH269" s="184">
        <f t="shared" si="61"/>
        <v>0</v>
      </c>
      <c r="BI269" s="184">
        <f t="shared" si="62"/>
        <v>0</v>
      </c>
      <c r="BJ269" s="16" t="s">
        <v>77</v>
      </c>
      <c r="BK269" s="184">
        <f t="shared" si="63"/>
        <v>0</v>
      </c>
      <c r="BL269" s="16" t="s">
        <v>99</v>
      </c>
      <c r="BM269" s="16" t="s">
        <v>1213</v>
      </c>
    </row>
    <row r="270" spans="2:65" s="1" customFormat="1" ht="16.5" customHeight="1" x14ac:dyDescent="0.15">
      <c r="B270" s="33"/>
      <c r="C270" s="174" t="s">
        <v>70</v>
      </c>
      <c r="D270" s="174" t="s">
        <v>288</v>
      </c>
      <c r="E270" s="175" t="s">
        <v>2867</v>
      </c>
      <c r="F270" s="176" t="s">
        <v>2868</v>
      </c>
      <c r="G270" s="177" t="s">
        <v>2614</v>
      </c>
      <c r="H270" s="178">
        <v>0.8</v>
      </c>
      <c r="I270" s="179"/>
      <c r="J270" s="178">
        <f t="shared" si="54"/>
        <v>0</v>
      </c>
      <c r="K270" s="176" t="s">
        <v>1</v>
      </c>
      <c r="L270" s="37"/>
      <c r="M270" s="180" t="s">
        <v>1</v>
      </c>
      <c r="N270" s="181" t="s">
        <v>41</v>
      </c>
      <c r="O270" s="59"/>
      <c r="P270" s="182">
        <f t="shared" si="55"/>
        <v>0</v>
      </c>
      <c r="Q270" s="182">
        <v>0</v>
      </c>
      <c r="R270" s="182">
        <f t="shared" si="56"/>
        <v>0</v>
      </c>
      <c r="S270" s="182">
        <v>0</v>
      </c>
      <c r="T270" s="183">
        <f t="shared" si="57"/>
        <v>0</v>
      </c>
      <c r="AR270" s="16" t="s">
        <v>99</v>
      </c>
      <c r="AT270" s="16" t="s">
        <v>288</v>
      </c>
      <c r="AU270" s="16" t="s">
        <v>77</v>
      </c>
      <c r="AY270" s="16" t="s">
        <v>287</v>
      </c>
      <c r="BE270" s="184">
        <f t="shared" si="58"/>
        <v>0</v>
      </c>
      <c r="BF270" s="184">
        <f t="shared" si="59"/>
        <v>0</v>
      </c>
      <c r="BG270" s="184">
        <f t="shared" si="60"/>
        <v>0</v>
      </c>
      <c r="BH270" s="184">
        <f t="shared" si="61"/>
        <v>0</v>
      </c>
      <c r="BI270" s="184">
        <f t="shared" si="62"/>
        <v>0</v>
      </c>
      <c r="BJ270" s="16" t="s">
        <v>77</v>
      </c>
      <c r="BK270" s="184">
        <f t="shared" si="63"/>
        <v>0</v>
      </c>
      <c r="BL270" s="16" t="s">
        <v>99</v>
      </c>
      <c r="BM270" s="16" t="s">
        <v>1216</v>
      </c>
    </row>
    <row r="271" spans="2:65" s="1" customFormat="1" ht="16.5" customHeight="1" x14ac:dyDescent="0.15">
      <c r="B271" s="33"/>
      <c r="C271" s="174" t="s">
        <v>70</v>
      </c>
      <c r="D271" s="174" t="s">
        <v>288</v>
      </c>
      <c r="E271" s="175" t="s">
        <v>2869</v>
      </c>
      <c r="F271" s="176" t="s">
        <v>2870</v>
      </c>
      <c r="G271" s="177" t="s">
        <v>2614</v>
      </c>
      <c r="H271" s="178">
        <v>5</v>
      </c>
      <c r="I271" s="179"/>
      <c r="J271" s="178">
        <f t="shared" si="54"/>
        <v>0</v>
      </c>
      <c r="K271" s="176" t="s">
        <v>1</v>
      </c>
      <c r="L271" s="37"/>
      <c r="M271" s="180" t="s">
        <v>1</v>
      </c>
      <c r="N271" s="181" t="s">
        <v>41</v>
      </c>
      <c r="O271" s="59"/>
      <c r="P271" s="182">
        <f t="shared" si="55"/>
        <v>0</v>
      </c>
      <c r="Q271" s="182">
        <v>0</v>
      </c>
      <c r="R271" s="182">
        <f t="shared" si="56"/>
        <v>0</v>
      </c>
      <c r="S271" s="182">
        <v>0</v>
      </c>
      <c r="T271" s="183">
        <f t="shared" si="57"/>
        <v>0</v>
      </c>
      <c r="AR271" s="16" t="s">
        <v>99</v>
      </c>
      <c r="AT271" s="16" t="s">
        <v>288</v>
      </c>
      <c r="AU271" s="16" t="s">
        <v>77</v>
      </c>
      <c r="AY271" s="16" t="s">
        <v>287</v>
      </c>
      <c r="BE271" s="184">
        <f t="shared" si="58"/>
        <v>0</v>
      </c>
      <c r="BF271" s="184">
        <f t="shared" si="59"/>
        <v>0</v>
      </c>
      <c r="BG271" s="184">
        <f t="shared" si="60"/>
        <v>0</v>
      </c>
      <c r="BH271" s="184">
        <f t="shared" si="61"/>
        <v>0</v>
      </c>
      <c r="BI271" s="184">
        <f t="shared" si="62"/>
        <v>0</v>
      </c>
      <c r="BJ271" s="16" t="s">
        <v>77</v>
      </c>
      <c r="BK271" s="184">
        <f t="shared" si="63"/>
        <v>0</v>
      </c>
      <c r="BL271" s="16" t="s">
        <v>99</v>
      </c>
      <c r="BM271" s="16" t="s">
        <v>2871</v>
      </c>
    </row>
    <row r="272" spans="2:65" s="1" customFormat="1" ht="16.5" customHeight="1" x14ac:dyDescent="0.15">
      <c r="B272" s="33"/>
      <c r="C272" s="174" t="s">
        <v>70</v>
      </c>
      <c r="D272" s="174" t="s">
        <v>288</v>
      </c>
      <c r="E272" s="175" t="s">
        <v>2872</v>
      </c>
      <c r="F272" s="176" t="s">
        <v>2873</v>
      </c>
      <c r="G272" s="177" t="s">
        <v>2614</v>
      </c>
      <c r="H272" s="178">
        <v>10</v>
      </c>
      <c r="I272" s="179"/>
      <c r="J272" s="178">
        <f t="shared" si="54"/>
        <v>0</v>
      </c>
      <c r="K272" s="176" t="s">
        <v>1</v>
      </c>
      <c r="L272" s="37"/>
      <c r="M272" s="180" t="s">
        <v>1</v>
      </c>
      <c r="N272" s="181" t="s">
        <v>41</v>
      </c>
      <c r="O272" s="59"/>
      <c r="P272" s="182">
        <f t="shared" si="55"/>
        <v>0</v>
      </c>
      <c r="Q272" s="182">
        <v>0</v>
      </c>
      <c r="R272" s="182">
        <f t="shared" si="56"/>
        <v>0</v>
      </c>
      <c r="S272" s="182">
        <v>0</v>
      </c>
      <c r="T272" s="183">
        <f t="shared" si="57"/>
        <v>0</v>
      </c>
      <c r="AR272" s="16" t="s">
        <v>99</v>
      </c>
      <c r="AT272" s="16" t="s">
        <v>288</v>
      </c>
      <c r="AU272" s="16" t="s">
        <v>77</v>
      </c>
      <c r="AY272" s="16" t="s">
        <v>287</v>
      </c>
      <c r="BE272" s="184">
        <f t="shared" si="58"/>
        <v>0</v>
      </c>
      <c r="BF272" s="184">
        <f t="shared" si="59"/>
        <v>0</v>
      </c>
      <c r="BG272" s="184">
        <f t="shared" si="60"/>
        <v>0</v>
      </c>
      <c r="BH272" s="184">
        <f t="shared" si="61"/>
        <v>0</v>
      </c>
      <c r="BI272" s="184">
        <f t="shared" si="62"/>
        <v>0</v>
      </c>
      <c r="BJ272" s="16" t="s">
        <v>77</v>
      </c>
      <c r="BK272" s="184">
        <f t="shared" si="63"/>
        <v>0</v>
      </c>
      <c r="BL272" s="16" t="s">
        <v>99</v>
      </c>
      <c r="BM272" s="16" t="s">
        <v>2874</v>
      </c>
    </row>
    <row r="273" spans="2:65" s="1" customFormat="1" ht="16.5" customHeight="1" x14ac:dyDescent="0.15">
      <c r="B273" s="33"/>
      <c r="C273" s="174" t="s">
        <v>70</v>
      </c>
      <c r="D273" s="174" t="s">
        <v>288</v>
      </c>
      <c r="E273" s="175" t="s">
        <v>2875</v>
      </c>
      <c r="F273" s="176" t="s">
        <v>2876</v>
      </c>
      <c r="G273" s="177" t="s">
        <v>2614</v>
      </c>
      <c r="H273" s="178">
        <v>5</v>
      </c>
      <c r="I273" s="179"/>
      <c r="J273" s="178">
        <f t="shared" si="54"/>
        <v>0</v>
      </c>
      <c r="K273" s="176" t="s">
        <v>1</v>
      </c>
      <c r="L273" s="37"/>
      <c r="M273" s="180" t="s">
        <v>1</v>
      </c>
      <c r="N273" s="181" t="s">
        <v>41</v>
      </c>
      <c r="O273" s="59"/>
      <c r="P273" s="182">
        <f t="shared" si="55"/>
        <v>0</v>
      </c>
      <c r="Q273" s="182">
        <v>0</v>
      </c>
      <c r="R273" s="182">
        <f t="shared" si="56"/>
        <v>0</v>
      </c>
      <c r="S273" s="182">
        <v>0</v>
      </c>
      <c r="T273" s="183">
        <f t="shared" si="57"/>
        <v>0</v>
      </c>
      <c r="AR273" s="16" t="s">
        <v>99</v>
      </c>
      <c r="AT273" s="16" t="s">
        <v>288</v>
      </c>
      <c r="AU273" s="16" t="s">
        <v>77</v>
      </c>
      <c r="AY273" s="16" t="s">
        <v>287</v>
      </c>
      <c r="BE273" s="184">
        <f t="shared" si="58"/>
        <v>0</v>
      </c>
      <c r="BF273" s="184">
        <f t="shared" si="59"/>
        <v>0</v>
      </c>
      <c r="BG273" s="184">
        <f t="shared" si="60"/>
        <v>0</v>
      </c>
      <c r="BH273" s="184">
        <f t="shared" si="61"/>
        <v>0</v>
      </c>
      <c r="BI273" s="184">
        <f t="shared" si="62"/>
        <v>0</v>
      </c>
      <c r="BJ273" s="16" t="s">
        <v>77</v>
      </c>
      <c r="BK273" s="184">
        <f t="shared" si="63"/>
        <v>0</v>
      </c>
      <c r="BL273" s="16" t="s">
        <v>99</v>
      </c>
      <c r="BM273" s="16" t="s">
        <v>2877</v>
      </c>
    </row>
    <row r="274" spans="2:65" s="1" customFormat="1" ht="16.5" customHeight="1" x14ac:dyDescent="0.15">
      <c r="B274" s="33"/>
      <c r="C274" s="174" t="s">
        <v>70</v>
      </c>
      <c r="D274" s="174" t="s">
        <v>288</v>
      </c>
      <c r="E274" s="175" t="s">
        <v>2878</v>
      </c>
      <c r="F274" s="176" t="s">
        <v>2879</v>
      </c>
      <c r="G274" s="177" t="s">
        <v>2614</v>
      </c>
      <c r="H274" s="178">
        <v>20</v>
      </c>
      <c r="I274" s="179"/>
      <c r="J274" s="178">
        <f t="shared" si="54"/>
        <v>0</v>
      </c>
      <c r="K274" s="176" t="s">
        <v>1</v>
      </c>
      <c r="L274" s="37"/>
      <c r="M274" s="180" t="s">
        <v>1</v>
      </c>
      <c r="N274" s="181" t="s">
        <v>41</v>
      </c>
      <c r="O274" s="59"/>
      <c r="P274" s="182">
        <f t="shared" si="55"/>
        <v>0</v>
      </c>
      <c r="Q274" s="182">
        <v>0</v>
      </c>
      <c r="R274" s="182">
        <f t="shared" si="56"/>
        <v>0</v>
      </c>
      <c r="S274" s="182">
        <v>0</v>
      </c>
      <c r="T274" s="183">
        <f t="shared" si="57"/>
        <v>0</v>
      </c>
      <c r="AR274" s="16" t="s">
        <v>99</v>
      </c>
      <c r="AT274" s="16" t="s">
        <v>288</v>
      </c>
      <c r="AU274" s="16" t="s">
        <v>77</v>
      </c>
      <c r="AY274" s="16" t="s">
        <v>287</v>
      </c>
      <c r="BE274" s="184">
        <f t="shared" si="58"/>
        <v>0</v>
      </c>
      <c r="BF274" s="184">
        <f t="shared" si="59"/>
        <v>0</v>
      </c>
      <c r="BG274" s="184">
        <f t="shared" si="60"/>
        <v>0</v>
      </c>
      <c r="BH274" s="184">
        <f t="shared" si="61"/>
        <v>0</v>
      </c>
      <c r="BI274" s="184">
        <f t="shared" si="62"/>
        <v>0</v>
      </c>
      <c r="BJ274" s="16" t="s">
        <v>77</v>
      </c>
      <c r="BK274" s="184">
        <f t="shared" si="63"/>
        <v>0</v>
      </c>
      <c r="BL274" s="16" t="s">
        <v>99</v>
      </c>
      <c r="BM274" s="16" t="s">
        <v>2880</v>
      </c>
    </row>
    <row r="275" spans="2:65" s="1" customFormat="1" ht="16.5" customHeight="1" x14ac:dyDescent="0.15">
      <c r="B275" s="33"/>
      <c r="C275" s="174" t="s">
        <v>70</v>
      </c>
      <c r="D275" s="174" t="s">
        <v>288</v>
      </c>
      <c r="E275" s="175" t="s">
        <v>2867</v>
      </c>
      <c r="F275" s="176" t="s">
        <v>2868</v>
      </c>
      <c r="G275" s="177" t="s">
        <v>2614</v>
      </c>
      <c r="H275" s="178">
        <v>0.2</v>
      </c>
      <c r="I275" s="179"/>
      <c r="J275" s="178">
        <f t="shared" si="54"/>
        <v>0</v>
      </c>
      <c r="K275" s="176" t="s">
        <v>1</v>
      </c>
      <c r="L275" s="37"/>
      <c r="M275" s="180" t="s">
        <v>1</v>
      </c>
      <c r="N275" s="181" t="s">
        <v>41</v>
      </c>
      <c r="O275" s="59"/>
      <c r="P275" s="182">
        <f t="shared" si="55"/>
        <v>0</v>
      </c>
      <c r="Q275" s="182">
        <v>0</v>
      </c>
      <c r="R275" s="182">
        <f t="shared" si="56"/>
        <v>0</v>
      </c>
      <c r="S275" s="182">
        <v>0</v>
      </c>
      <c r="T275" s="183">
        <f t="shared" si="57"/>
        <v>0</v>
      </c>
      <c r="AR275" s="16" t="s">
        <v>99</v>
      </c>
      <c r="AT275" s="16" t="s">
        <v>288</v>
      </c>
      <c r="AU275" s="16" t="s">
        <v>77</v>
      </c>
      <c r="AY275" s="16" t="s">
        <v>287</v>
      </c>
      <c r="BE275" s="184">
        <f t="shared" si="58"/>
        <v>0</v>
      </c>
      <c r="BF275" s="184">
        <f t="shared" si="59"/>
        <v>0</v>
      </c>
      <c r="BG275" s="184">
        <f t="shared" si="60"/>
        <v>0</v>
      </c>
      <c r="BH275" s="184">
        <f t="shared" si="61"/>
        <v>0</v>
      </c>
      <c r="BI275" s="184">
        <f t="shared" si="62"/>
        <v>0</v>
      </c>
      <c r="BJ275" s="16" t="s">
        <v>77</v>
      </c>
      <c r="BK275" s="184">
        <f t="shared" si="63"/>
        <v>0</v>
      </c>
      <c r="BL275" s="16" t="s">
        <v>99</v>
      </c>
      <c r="BM275" s="16" t="s">
        <v>2881</v>
      </c>
    </row>
    <row r="276" spans="2:65" s="1" customFormat="1" ht="16.5" customHeight="1" x14ac:dyDescent="0.15">
      <c r="B276" s="33"/>
      <c r="C276" s="174" t="s">
        <v>70</v>
      </c>
      <c r="D276" s="174" t="s">
        <v>288</v>
      </c>
      <c r="E276" s="175" t="s">
        <v>2882</v>
      </c>
      <c r="F276" s="176" t="s">
        <v>2883</v>
      </c>
      <c r="G276" s="177" t="s">
        <v>2614</v>
      </c>
      <c r="H276" s="178">
        <v>15</v>
      </c>
      <c r="I276" s="179"/>
      <c r="J276" s="178">
        <f t="shared" si="54"/>
        <v>0</v>
      </c>
      <c r="K276" s="176" t="s">
        <v>1</v>
      </c>
      <c r="L276" s="37"/>
      <c r="M276" s="180" t="s">
        <v>1</v>
      </c>
      <c r="N276" s="181" t="s">
        <v>41</v>
      </c>
      <c r="O276" s="59"/>
      <c r="P276" s="182">
        <f t="shared" si="55"/>
        <v>0</v>
      </c>
      <c r="Q276" s="182">
        <v>0</v>
      </c>
      <c r="R276" s="182">
        <f t="shared" si="56"/>
        <v>0</v>
      </c>
      <c r="S276" s="182">
        <v>0</v>
      </c>
      <c r="T276" s="183">
        <f t="shared" si="57"/>
        <v>0</v>
      </c>
      <c r="AR276" s="16" t="s">
        <v>99</v>
      </c>
      <c r="AT276" s="16" t="s">
        <v>288</v>
      </c>
      <c r="AU276" s="16" t="s">
        <v>77</v>
      </c>
      <c r="AY276" s="16" t="s">
        <v>287</v>
      </c>
      <c r="BE276" s="184">
        <f t="shared" si="58"/>
        <v>0</v>
      </c>
      <c r="BF276" s="184">
        <f t="shared" si="59"/>
        <v>0</v>
      </c>
      <c r="BG276" s="184">
        <f t="shared" si="60"/>
        <v>0</v>
      </c>
      <c r="BH276" s="184">
        <f t="shared" si="61"/>
        <v>0</v>
      </c>
      <c r="BI276" s="184">
        <f t="shared" si="62"/>
        <v>0</v>
      </c>
      <c r="BJ276" s="16" t="s">
        <v>77</v>
      </c>
      <c r="BK276" s="184">
        <f t="shared" si="63"/>
        <v>0</v>
      </c>
      <c r="BL276" s="16" t="s">
        <v>99</v>
      </c>
      <c r="BM276" s="16" t="s">
        <v>2884</v>
      </c>
    </row>
    <row r="277" spans="2:65" s="1" customFormat="1" ht="16.5" customHeight="1" x14ac:dyDescent="0.15">
      <c r="B277" s="33"/>
      <c r="C277" s="174" t="s">
        <v>70</v>
      </c>
      <c r="D277" s="174" t="s">
        <v>288</v>
      </c>
      <c r="E277" s="175" t="s">
        <v>2885</v>
      </c>
      <c r="F277" s="176" t="s">
        <v>2886</v>
      </c>
      <c r="G277" s="177" t="s">
        <v>2614</v>
      </c>
      <c r="H277" s="178">
        <v>30</v>
      </c>
      <c r="I277" s="179"/>
      <c r="J277" s="178">
        <f t="shared" si="54"/>
        <v>0</v>
      </c>
      <c r="K277" s="176" t="s">
        <v>1</v>
      </c>
      <c r="L277" s="37"/>
      <c r="M277" s="180" t="s">
        <v>1</v>
      </c>
      <c r="N277" s="181" t="s">
        <v>41</v>
      </c>
      <c r="O277" s="59"/>
      <c r="P277" s="182">
        <f t="shared" si="55"/>
        <v>0</v>
      </c>
      <c r="Q277" s="182">
        <v>0</v>
      </c>
      <c r="R277" s="182">
        <f t="shared" si="56"/>
        <v>0</v>
      </c>
      <c r="S277" s="182">
        <v>0</v>
      </c>
      <c r="T277" s="183">
        <f t="shared" si="57"/>
        <v>0</v>
      </c>
      <c r="AR277" s="16" t="s">
        <v>99</v>
      </c>
      <c r="AT277" s="16" t="s">
        <v>288</v>
      </c>
      <c r="AU277" s="16" t="s">
        <v>77</v>
      </c>
      <c r="AY277" s="16" t="s">
        <v>287</v>
      </c>
      <c r="BE277" s="184">
        <f t="shared" si="58"/>
        <v>0</v>
      </c>
      <c r="BF277" s="184">
        <f t="shared" si="59"/>
        <v>0</v>
      </c>
      <c r="BG277" s="184">
        <f t="shared" si="60"/>
        <v>0</v>
      </c>
      <c r="BH277" s="184">
        <f t="shared" si="61"/>
        <v>0</v>
      </c>
      <c r="BI277" s="184">
        <f t="shared" si="62"/>
        <v>0</v>
      </c>
      <c r="BJ277" s="16" t="s">
        <v>77</v>
      </c>
      <c r="BK277" s="184">
        <f t="shared" si="63"/>
        <v>0</v>
      </c>
      <c r="BL277" s="16" t="s">
        <v>99</v>
      </c>
      <c r="BM277" s="16" t="s">
        <v>2887</v>
      </c>
    </row>
    <row r="278" spans="2:65" s="1" customFormat="1" ht="16.5" customHeight="1" x14ac:dyDescent="0.15">
      <c r="B278" s="33"/>
      <c r="C278" s="174" t="s">
        <v>70</v>
      </c>
      <c r="D278" s="174" t="s">
        <v>288</v>
      </c>
      <c r="E278" s="175" t="s">
        <v>2888</v>
      </c>
      <c r="F278" s="176" t="s">
        <v>2889</v>
      </c>
      <c r="G278" s="177" t="s">
        <v>2614</v>
      </c>
      <c r="H278" s="178">
        <v>15</v>
      </c>
      <c r="I278" s="179"/>
      <c r="J278" s="178">
        <f t="shared" si="54"/>
        <v>0</v>
      </c>
      <c r="K278" s="176" t="s">
        <v>1</v>
      </c>
      <c r="L278" s="37"/>
      <c r="M278" s="180" t="s">
        <v>1</v>
      </c>
      <c r="N278" s="181" t="s">
        <v>41</v>
      </c>
      <c r="O278" s="59"/>
      <c r="P278" s="182">
        <f t="shared" si="55"/>
        <v>0</v>
      </c>
      <c r="Q278" s="182">
        <v>0</v>
      </c>
      <c r="R278" s="182">
        <f t="shared" si="56"/>
        <v>0</v>
      </c>
      <c r="S278" s="182">
        <v>0</v>
      </c>
      <c r="T278" s="183">
        <f t="shared" si="57"/>
        <v>0</v>
      </c>
      <c r="AR278" s="16" t="s">
        <v>99</v>
      </c>
      <c r="AT278" s="16" t="s">
        <v>288</v>
      </c>
      <c r="AU278" s="16" t="s">
        <v>77</v>
      </c>
      <c r="AY278" s="16" t="s">
        <v>287</v>
      </c>
      <c r="BE278" s="184">
        <f t="shared" si="58"/>
        <v>0</v>
      </c>
      <c r="BF278" s="184">
        <f t="shared" si="59"/>
        <v>0</v>
      </c>
      <c r="BG278" s="184">
        <f t="shared" si="60"/>
        <v>0</v>
      </c>
      <c r="BH278" s="184">
        <f t="shared" si="61"/>
        <v>0</v>
      </c>
      <c r="BI278" s="184">
        <f t="shared" si="62"/>
        <v>0</v>
      </c>
      <c r="BJ278" s="16" t="s">
        <v>77</v>
      </c>
      <c r="BK278" s="184">
        <f t="shared" si="63"/>
        <v>0</v>
      </c>
      <c r="BL278" s="16" t="s">
        <v>99</v>
      </c>
      <c r="BM278" s="16" t="s">
        <v>2890</v>
      </c>
    </row>
    <row r="279" spans="2:65" s="1" customFormat="1" ht="16.5" customHeight="1" x14ac:dyDescent="0.15">
      <c r="B279" s="33"/>
      <c r="C279" s="174" t="s">
        <v>70</v>
      </c>
      <c r="D279" s="174" t="s">
        <v>288</v>
      </c>
      <c r="E279" s="175" t="s">
        <v>2878</v>
      </c>
      <c r="F279" s="176" t="s">
        <v>2879</v>
      </c>
      <c r="G279" s="177" t="s">
        <v>2614</v>
      </c>
      <c r="H279" s="178">
        <v>60</v>
      </c>
      <c r="I279" s="179"/>
      <c r="J279" s="178">
        <f t="shared" si="54"/>
        <v>0</v>
      </c>
      <c r="K279" s="176" t="s">
        <v>1</v>
      </c>
      <c r="L279" s="37"/>
      <c r="M279" s="180" t="s">
        <v>1</v>
      </c>
      <c r="N279" s="181" t="s">
        <v>41</v>
      </c>
      <c r="O279" s="59"/>
      <c r="P279" s="182">
        <f t="shared" si="55"/>
        <v>0</v>
      </c>
      <c r="Q279" s="182">
        <v>0</v>
      </c>
      <c r="R279" s="182">
        <f t="shared" si="56"/>
        <v>0</v>
      </c>
      <c r="S279" s="182">
        <v>0</v>
      </c>
      <c r="T279" s="183">
        <f t="shared" si="57"/>
        <v>0</v>
      </c>
      <c r="AR279" s="16" t="s">
        <v>99</v>
      </c>
      <c r="AT279" s="16" t="s">
        <v>288</v>
      </c>
      <c r="AU279" s="16" t="s">
        <v>77</v>
      </c>
      <c r="AY279" s="16" t="s">
        <v>287</v>
      </c>
      <c r="BE279" s="184">
        <f t="shared" si="58"/>
        <v>0</v>
      </c>
      <c r="BF279" s="184">
        <f t="shared" si="59"/>
        <v>0</v>
      </c>
      <c r="BG279" s="184">
        <f t="shared" si="60"/>
        <v>0</v>
      </c>
      <c r="BH279" s="184">
        <f t="shared" si="61"/>
        <v>0</v>
      </c>
      <c r="BI279" s="184">
        <f t="shared" si="62"/>
        <v>0</v>
      </c>
      <c r="BJ279" s="16" t="s">
        <v>77</v>
      </c>
      <c r="BK279" s="184">
        <f t="shared" si="63"/>
        <v>0</v>
      </c>
      <c r="BL279" s="16" t="s">
        <v>99</v>
      </c>
      <c r="BM279" s="16" t="s">
        <v>2891</v>
      </c>
    </row>
    <row r="280" spans="2:65" s="1" customFormat="1" ht="16.5" customHeight="1" x14ac:dyDescent="0.15">
      <c r="B280" s="33"/>
      <c r="C280" s="174" t="s">
        <v>70</v>
      </c>
      <c r="D280" s="174" t="s">
        <v>288</v>
      </c>
      <c r="E280" s="175" t="s">
        <v>2867</v>
      </c>
      <c r="F280" s="176" t="s">
        <v>2868</v>
      </c>
      <c r="G280" s="177" t="s">
        <v>2614</v>
      </c>
      <c r="H280" s="178">
        <v>0.9</v>
      </c>
      <c r="I280" s="179"/>
      <c r="J280" s="178">
        <f t="shared" si="54"/>
        <v>0</v>
      </c>
      <c r="K280" s="176" t="s">
        <v>1</v>
      </c>
      <c r="L280" s="37"/>
      <c r="M280" s="180" t="s">
        <v>1</v>
      </c>
      <c r="N280" s="181" t="s">
        <v>41</v>
      </c>
      <c r="O280" s="59"/>
      <c r="P280" s="182">
        <f t="shared" si="55"/>
        <v>0</v>
      </c>
      <c r="Q280" s="182">
        <v>0</v>
      </c>
      <c r="R280" s="182">
        <f t="shared" si="56"/>
        <v>0</v>
      </c>
      <c r="S280" s="182">
        <v>0</v>
      </c>
      <c r="T280" s="183">
        <f t="shared" si="57"/>
        <v>0</v>
      </c>
      <c r="AR280" s="16" t="s">
        <v>99</v>
      </c>
      <c r="AT280" s="16" t="s">
        <v>288</v>
      </c>
      <c r="AU280" s="16" t="s">
        <v>77</v>
      </c>
      <c r="AY280" s="16" t="s">
        <v>287</v>
      </c>
      <c r="BE280" s="184">
        <f t="shared" si="58"/>
        <v>0</v>
      </c>
      <c r="BF280" s="184">
        <f t="shared" si="59"/>
        <v>0</v>
      </c>
      <c r="BG280" s="184">
        <f t="shared" si="60"/>
        <v>0</v>
      </c>
      <c r="BH280" s="184">
        <f t="shared" si="61"/>
        <v>0</v>
      </c>
      <c r="BI280" s="184">
        <f t="shared" si="62"/>
        <v>0</v>
      </c>
      <c r="BJ280" s="16" t="s">
        <v>77</v>
      </c>
      <c r="BK280" s="184">
        <f t="shared" si="63"/>
        <v>0</v>
      </c>
      <c r="BL280" s="16" t="s">
        <v>99</v>
      </c>
      <c r="BM280" s="16" t="s">
        <v>2892</v>
      </c>
    </row>
    <row r="281" spans="2:65" s="1" customFormat="1" ht="16.5" customHeight="1" x14ac:dyDescent="0.15">
      <c r="B281" s="33"/>
      <c r="C281" s="174" t="s">
        <v>70</v>
      </c>
      <c r="D281" s="174" t="s">
        <v>288</v>
      </c>
      <c r="E281" s="175" t="s">
        <v>2893</v>
      </c>
      <c r="F281" s="176" t="s">
        <v>2894</v>
      </c>
      <c r="G281" s="177" t="s">
        <v>2614</v>
      </c>
      <c r="H281" s="178">
        <v>100</v>
      </c>
      <c r="I281" s="179"/>
      <c r="J281" s="178">
        <f t="shared" si="54"/>
        <v>0</v>
      </c>
      <c r="K281" s="176" t="s">
        <v>1</v>
      </c>
      <c r="L281" s="37"/>
      <c r="M281" s="180" t="s">
        <v>1</v>
      </c>
      <c r="N281" s="181" t="s">
        <v>41</v>
      </c>
      <c r="O281" s="59"/>
      <c r="P281" s="182">
        <f t="shared" si="55"/>
        <v>0</v>
      </c>
      <c r="Q281" s="182">
        <v>0</v>
      </c>
      <c r="R281" s="182">
        <f t="shared" si="56"/>
        <v>0</v>
      </c>
      <c r="S281" s="182">
        <v>0</v>
      </c>
      <c r="T281" s="183">
        <f t="shared" si="57"/>
        <v>0</v>
      </c>
      <c r="AR281" s="16" t="s">
        <v>99</v>
      </c>
      <c r="AT281" s="16" t="s">
        <v>288</v>
      </c>
      <c r="AU281" s="16" t="s">
        <v>77</v>
      </c>
      <c r="AY281" s="16" t="s">
        <v>287</v>
      </c>
      <c r="BE281" s="184">
        <f t="shared" si="58"/>
        <v>0</v>
      </c>
      <c r="BF281" s="184">
        <f t="shared" si="59"/>
        <v>0</v>
      </c>
      <c r="BG281" s="184">
        <f t="shared" si="60"/>
        <v>0</v>
      </c>
      <c r="BH281" s="184">
        <f t="shared" si="61"/>
        <v>0</v>
      </c>
      <c r="BI281" s="184">
        <f t="shared" si="62"/>
        <v>0</v>
      </c>
      <c r="BJ281" s="16" t="s">
        <v>77</v>
      </c>
      <c r="BK281" s="184">
        <f t="shared" si="63"/>
        <v>0</v>
      </c>
      <c r="BL281" s="16" t="s">
        <v>99</v>
      </c>
      <c r="BM281" s="16" t="s">
        <v>2895</v>
      </c>
    </row>
    <row r="282" spans="2:65" s="1" customFormat="1" ht="16.5" customHeight="1" x14ac:dyDescent="0.15">
      <c r="B282" s="33"/>
      <c r="C282" s="174" t="s">
        <v>70</v>
      </c>
      <c r="D282" s="174" t="s">
        <v>288</v>
      </c>
      <c r="E282" s="175" t="s">
        <v>2896</v>
      </c>
      <c r="F282" s="176" t="s">
        <v>2897</v>
      </c>
      <c r="G282" s="177" t="s">
        <v>2599</v>
      </c>
      <c r="H282" s="178">
        <v>80</v>
      </c>
      <c r="I282" s="179"/>
      <c r="J282" s="178">
        <f t="shared" si="54"/>
        <v>0</v>
      </c>
      <c r="K282" s="176" t="s">
        <v>1</v>
      </c>
      <c r="L282" s="37"/>
      <c r="M282" s="180" t="s">
        <v>1</v>
      </c>
      <c r="N282" s="181" t="s">
        <v>41</v>
      </c>
      <c r="O282" s="59"/>
      <c r="P282" s="182">
        <f t="shared" si="55"/>
        <v>0</v>
      </c>
      <c r="Q282" s="182">
        <v>0</v>
      </c>
      <c r="R282" s="182">
        <f t="shared" si="56"/>
        <v>0</v>
      </c>
      <c r="S282" s="182">
        <v>0</v>
      </c>
      <c r="T282" s="183">
        <f t="shared" si="57"/>
        <v>0</v>
      </c>
      <c r="AR282" s="16" t="s">
        <v>99</v>
      </c>
      <c r="AT282" s="16" t="s">
        <v>288</v>
      </c>
      <c r="AU282" s="16" t="s">
        <v>77</v>
      </c>
      <c r="AY282" s="16" t="s">
        <v>287</v>
      </c>
      <c r="BE282" s="184">
        <f t="shared" si="58"/>
        <v>0</v>
      </c>
      <c r="BF282" s="184">
        <f t="shared" si="59"/>
        <v>0</v>
      </c>
      <c r="BG282" s="184">
        <f t="shared" si="60"/>
        <v>0</v>
      </c>
      <c r="BH282" s="184">
        <f t="shared" si="61"/>
        <v>0</v>
      </c>
      <c r="BI282" s="184">
        <f t="shared" si="62"/>
        <v>0</v>
      </c>
      <c r="BJ282" s="16" t="s">
        <v>77</v>
      </c>
      <c r="BK282" s="184">
        <f t="shared" si="63"/>
        <v>0</v>
      </c>
      <c r="BL282" s="16" t="s">
        <v>99</v>
      </c>
      <c r="BM282" s="16" t="s">
        <v>2898</v>
      </c>
    </row>
    <row r="283" spans="2:65" s="1" customFormat="1" ht="16.5" customHeight="1" x14ac:dyDescent="0.15">
      <c r="B283" s="33"/>
      <c r="C283" s="174" t="s">
        <v>70</v>
      </c>
      <c r="D283" s="174" t="s">
        <v>288</v>
      </c>
      <c r="E283" s="175" t="s">
        <v>2899</v>
      </c>
      <c r="F283" s="176" t="s">
        <v>2900</v>
      </c>
      <c r="G283" s="177" t="s">
        <v>2614</v>
      </c>
      <c r="H283" s="178">
        <v>2</v>
      </c>
      <c r="I283" s="179"/>
      <c r="J283" s="178">
        <f t="shared" si="54"/>
        <v>0</v>
      </c>
      <c r="K283" s="176" t="s">
        <v>1</v>
      </c>
      <c r="L283" s="37"/>
      <c r="M283" s="180" t="s">
        <v>1</v>
      </c>
      <c r="N283" s="181" t="s">
        <v>41</v>
      </c>
      <c r="O283" s="59"/>
      <c r="P283" s="182">
        <f t="shared" si="55"/>
        <v>0</v>
      </c>
      <c r="Q283" s="182">
        <v>0</v>
      </c>
      <c r="R283" s="182">
        <f t="shared" si="56"/>
        <v>0</v>
      </c>
      <c r="S283" s="182">
        <v>0</v>
      </c>
      <c r="T283" s="183">
        <f t="shared" si="57"/>
        <v>0</v>
      </c>
      <c r="AR283" s="16" t="s">
        <v>99</v>
      </c>
      <c r="AT283" s="16" t="s">
        <v>288</v>
      </c>
      <c r="AU283" s="16" t="s">
        <v>77</v>
      </c>
      <c r="AY283" s="16" t="s">
        <v>287</v>
      </c>
      <c r="BE283" s="184">
        <f t="shared" si="58"/>
        <v>0</v>
      </c>
      <c r="BF283" s="184">
        <f t="shared" si="59"/>
        <v>0</v>
      </c>
      <c r="BG283" s="184">
        <f t="shared" si="60"/>
        <v>0</v>
      </c>
      <c r="BH283" s="184">
        <f t="shared" si="61"/>
        <v>0</v>
      </c>
      <c r="BI283" s="184">
        <f t="shared" si="62"/>
        <v>0</v>
      </c>
      <c r="BJ283" s="16" t="s">
        <v>77</v>
      </c>
      <c r="BK283" s="184">
        <f t="shared" si="63"/>
        <v>0</v>
      </c>
      <c r="BL283" s="16" t="s">
        <v>99</v>
      </c>
      <c r="BM283" s="16" t="s">
        <v>2901</v>
      </c>
    </row>
    <row r="284" spans="2:65" s="1" customFormat="1" ht="16.5" customHeight="1" x14ac:dyDescent="0.15">
      <c r="B284" s="33"/>
      <c r="C284" s="174" t="s">
        <v>70</v>
      </c>
      <c r="D284" s="174" t="s">
        <v>288</v>
      </c>
      <c r="E284" s="175" t="s">
        <v>2902</v>
      </c>
      <c r="F284" s="176" t="s">
        <v>2903</v>
      </c>
      <c r="G284" s="177" t="s">
        <v>2614</v>
      </c>
      <c r="H284" s="178">
        <v>2</v>
      </c>
      <c r="I284" s="179"/>
      <c r="J284" s="178">
        <f t="shared" si="54"/>
        <v>0</v>
      </c>
      <c r="K284" s="176" t="s">
        <v>1</v>
      </c>
      <c r="L284" s="37"/>
      <c r="M284" s="180" t="s">
        <v>1</v>
      </c>
      <c r="N284" s="181" t="s">
        <v>41</v>
      </c>
      <c r="O284" s="59"/>
      <c r="P284" s="182">
        <f t="shared" si="55"/>
        <v>0</v>
      </c>
      <c r="Q284" s="182">
        <v>0</v>
      </c>
      <c r="R284" s="182">
        <f t="shared" si="56"/>
        <v>0</v>
      </c>
      <c r="S284" s="182">
        <v>0</v>
      </c>
      <c r="T284" s="183">
        <f t="shared" si="57"/>
        <v>0</v>
      </c>
      <c r="AR284" s="16" t="s">
        <v>99</v>
      </c>
      <c r="AT284" s="16" t="s">
        <v>288</v>
      </c>
      <c r="AU284" s="16" t="s">
        <v>77</v>
      </c>
      <c r="AY284" s="16" t="s">
        <v>287</v>
      </c>
      <c r="BE284" s="184">
        <f t="shared" si="58"/>
        <v>0</v>
      </c>
      <c r="BF284" s="184">
        <f t="shared" si="59"/>
        <v>0</v>
      </c>
      <c r="BG284" s="184">
        <f t="shared" si="60"/>
        <v>0</v>
      </c>
      <c r="BH284" s="184">
        <f t="shared" si="61"/>
        <v>0</v>
      </c>
      <c r="BI284" s="184">
        <f t="shared" si="62"/>
        <v>0</v>
      </c>
      <c r="BJ284" s="16" t="s">
        <v>77</v>
      </c>
      <c r="BK284" s="184">
        <f t="shared" si="63"/>
        <v>0</v>
      </c>
      <c r="BL284" s="16" t="s">
        <v>99</v>
      </c>
      <c r="BM284" s="16" t="s">
        <v>2904</v>
      </c>
    </row>
    <row r="285" spans="2:65" s="1" customFormat="1" ht="16.5" customHeight="1" x14ac:dyDescent="0.15">
      <c r="B285" s="33"/>
      <c r="C285" s="174" t="s">
        <v>70</v>
      </c>
      <c r="D285" s="174" t="s">
        <v>288</v>
      </c>
      <c r="E285" s="175" t="s">
        <v>2905</v>
      </c>
      <c r="F285" s="176" t="s">
        <v>2906</v>
      </c>
      <c r="G285" s="177" t="s">
        <v>2614</v>
      </c>
      <c r="H285" s="178">
        <v>2</v>
      </c>
      <c r="I285" s="179"/>
      <c r="J285" s="178">
        <f t="shared" si="54"/>
        <v>0</v>
      </c>
      <c r="K285" s="176" t="s">
        <v>1</v>
      </c>
      <c r="L285" s="37"/>
      <c r="M285" s="180" t="s">
        <v>1</v>
      </c>
      <c r="N285" s="181" t="s">
        <v>41</v>
      </c>
      <c r="O285" s="59"/>
      <c r="P285" s="182">
        <f t="shared" si="55"/>
        <v>0</v>
      </c>
      <c r="Q285" s="182">
        <v>0</v>
      </c>
      <c r="R285" s="182">
        <f t="shared" si="56"/>
        <v>0</v>
      </c>
      <c r="S285" s="182">
        <v>0</v>
      </c>
      <c r="T285" s="183">
        <f t="shared" si="57"/>
        <v>0</v>
      </c>
      <c r="AR285" s="16" t="s">
        <v>99</v>
      </c>
      <c r="AT285" s="16" t="s">
        <v>288</v>
      </c>
      <c r="AU285" s="16" t="s">
        <v>77</v>
      </c>
      <c r="AY285" s="16" t="s">
        <v>287</v>
      </c>
      <c r="BE285" s="184">
        <f t="shared" si="58"/>
        <v>0</v>
      </c>
      <c r="BF285" s="184">
        <f t="shared" si="59"/>
        <v>0</v>
      </c>
      <c r="BG285" s="184">
        <f t="shared" si="60"/>
        <v>0</v>
      </c>
      <c r="BH285" s="184">
        <f t="shared" si="61"/>
        <v>0</v>
      </c>
      <c r="BI285" s="184">
        <f t="shared" si="62"/>
        <v>0</v>
      </c>
      <c r="BJ285" s="16" t="s">
        <v>77</v>
      </c>
      <c r="BK285" s="184">
        <f t="shared" si="63"/>
        <v>0</v>
      </c>
      <c r="BL285" s="16" t="s">
        <v>99</v>
      </c>
      <c r="BM285" s="16" t="s">
        <v>2907</v>
      </c>
    </row>
    <row r="286" spans="2:65" s="1" customFormat="1" ht="16.5" customHeight="1" x14ac:dyDescent="0.15">
      <c r="B286" s="33"/>
      <c r="C286" s="174" t="s">
        <v>70</v>
      </c>
      <c r="D286" s="174" t="s">
        <v>288</v>
      </c>
      <c r="E286" s="175" t="s">
        <v>2908</v>
      </c>
      <c r="F286" s="176" t="s">
        <v>2909</v>
      </c>
      <c r="G286" s="177" t="s">
        <v>2599</v>
      </c>
      <c r="H286" s="178">
        <v>80</v>
      </c>
      <c r="I286" s="179"/>
      <c r="J286" s="178">
        <f t="shared" si="54"/>
        <v>0</v>
      </c>
      <c r="K286" s="176" t="s">
        <v>1</v>
      </c>
      <c r="L286" s="37"/>
      <c r="M286" s="180" t="s">
        <v>1</v>
      </c>
      <c r="N286" s="181" t="s">
        <v>41</v>
      </c>
      <c r="O286" s="59"/>
      <c r="P286" s="182">
        <f t="shared" si="55"/>
        <v>0</v>
      </c>
      <c r="Q286" s="182">
        <v>0</v>
      </c>
      <c r="R286" s="182">
        <f t="shared" si="56"/>
        <v>0</v>
      </c>
      <c r="S286" s="182">
        <v>0</v>
      </c>
      <c r="T286" s="183">
        <f t="shared" si="57"/>
        <v>0</v>
      </c>
      <c r="AR286" s="16" t="s">
        <v>99</v>
      </c>
      <c r="AT286" s="16" t="s">
        <v>288</v>
      </c>
      <c r="AU286" s="16" t="s">
        <v>77</v>
      </c>
      <c r="AY286" s="16" t="s">
        <v>287</v>
      </c>
      <c r="BE286" s="184">
        <f t="shared" si="58"/>
        <v>0</v>
      </c>
      <c r="BF286" s="184">
        <f t="shared" si="59"/>
        <v>0</v>
      </c>
      <c r="BG286" s="184">
        <f t="shared" si="60"/>
        <v>0</v>
      </c>
      <c r="BH286" s="184">
        <f t="shared" si="61"/>
        <v>0</v>
      </c>
      <c r="BI286" s="184">
        <f t="shared" si="62"/>
        <v>0</v>
      </c>
      <c r="BJ286" s="16" t="s">
        <v>77</v>
      </c>
      <c r="BK286" s="184">
        <f t="shared" si="63"/>
        <v>0</v>
      </c>
      <c r="BL286" s="16" t="s">
        <v>99</v>
      </c>
      <c r="BM286" s="16" t="s">
        <v>2910</v>
      </c>
    </row>
    <row r="287" spans="2:65" s="1" customFormat="1" ht="16.5" customHeight="1" x14ac:dyDescent="0.15">
      <c r="B287" s="33"/>
      <c r="C287" s="174" t="s">
        <v>70</v>
      </c>
      <c r="D287" s="174" t="s">
        <v>288</v>
      </c>
      <c r="E287" s="175" t="s">
        <v>2911</v>
      </c>
      <c r="F287" s="176" t="s">
        <v>2912</v>
      </c>
      <c r="G287" s="177" t="s">
        <v>2599</v>
      </c>
      <c r="H287" s="178">
        <v>4.2</v>
      </c>
      <c r="I287" s="179"/>
      <c r="J287" s="178">
        <f t="shared" si="54"/>
        <v>0</v>
      </c>
      <c r="K287" s="176" t="s">
        <v>1</v>
      </c>
      <c r="L287" s="37"/>
      <c r="M287" s="180" t="s">
        <v>1</v>
      </c>
      <c r="N287" s="181" t="s">
        <v>41</v>
      </c>
      <c r="O287" s="59"/>
      <c r="P287" s="182">
        <f t="shared" si="55"/>
        <v>0</v>
      </c>
      <c r="Q287" s="182">
        <v>0</v>
      </c>
      <c r="R287" s="182">
        <f t="shared" si="56"/>
        <v>0</v>
      </c>
      <c r="S287" s="182">
        <v>0</v>
      </c>
      <c r="T287" s="183">
        <f t="shared" si="57"/>
        <v>0</v>
      </c>
      <c r="AR287" s="16" t="s">
        <v>99</v>
      </c>
      <c r="AT287" s="16" t="s">
        <v>288</v>
      </c>
      <c r="AU287" s="16" t="s">
        <v>77</v>
      </c>
      <c r="AY287" s="16" t="s">
        <v>287</v>
      </c>
      <c r="BE287" s="184">
        <f t="shared" si="58"/>
        <v>0</v>
      </c>
      <c r="BF287" s="184">
        <f t="shared" si="59"/>
        <v>0</v>
      </c>
      <c r="BG287" s="184">
        <f t="shared" si="60"/>
        <v>0</v>
      </c>
      <c r="BH287" s="184">
        <f t="shared" si="61"/>
        <v>0</v>
      </c>
      <c r="BI287" s="184">
        <f t="shared" si="62"/>
        <v>0</v>
      </c>
      <c r="BJ287" s="16" t="s">
        <v>77</v>
      </c>
      <c r="BK287" s="184">
        <f t="shared" si="63"/>
        <v>0</v>
      </c>
      <c r="BL287" s="16" t="s">
        <v>99</v>
      </c>
      <c r="BM287" s="16" t="s">
        <v>2913</v>
      </c>
    </row>
    <row r="288" spans="2:65" s="1" customFormat="1" ht="16.5" customHeight="1" x14ac:dyDescent="0.15">
      <c r="B288" s="33"/>
      <c r="C288" s="174" t="s">
        <v>70</v>
      </c>
      <c r="D288" s="174" t="s">
        <v>288</v>
      </c>
      <c r="E288" s="175" t="s">
        <v>2914</v>
      </c>
      <c r="F288" s="176" t="s">
        <v>2915</v>
      </c>
      <c r="G288" s="177" t="s">
        <v>1124</v>
      </c>
      <c r="H288" s="178">
        <v>1.2</v>
      </c>
      <c r="I288" s="179"/>
      <c r="J288" s="178">
        <f t="shared" si="54"/>
        <v>0</v>
      </c>
      <c r="K288" s="176" t="s">
        <v>1</v>
      </c>
      <c r="L288" s="37"/>
      <c r="M288" s="180" t="s">
        <v>1</v>
      </c>
      <c r="N288" s="181" t="s">
        <v>41</v>
      </c>
      <c r="O288" s="59"/>
      <c r="P288" s="182">
        <f t="shared" si="55"/>
        <v>0</v>
      </c>
      <c r="Q288" s="182">
        <v>0</v>
      </c>
      <c r="R288" s="182">
        <f t="shared" si="56"/>
        <v>0</v>
      </c>
      <c r="S288" s="182">
        <v>0</v>
      </c>
      <c r="T288" s="183">
        <f t="shared" si="57"/>
        <v>0</v>
      </c>
      <c r="AR288" s="16" t="s">
        <v>99</v>
      </c>
      <c r="AT288" s="16" t="s">
        <v>288</v>
      </c>
      <c r="AU288" s="16" t="s">
        <v>77</v>
      </c>
      <c r="AY288" s="16" t="s">
        <v>287</v>
      </c>
      <c r="BE288" s="184">
        <f t="shared" si="58"/>
        <v>0</v>
      </c>
      <c r="BF288" s="184">
        <f t="shared" si="59"/>
        <v>0</v>
      </c>
      <c r="BG288" s="184">
        <f t="shared" si="60"/>
        <v>0</v>
      </c>
      <c r="BH288" s="184">
        <f t="shared" si="61"/>
        <v>0</v>
      </c>
      <c r="BI288" s="184">
        <f t="shared" si="62"/>
        <v>0</v>
      </c>
      <c r="BJ288" s="16" t="s">
        <v>77</v>
      </c>
      <c r="BK288" s="184">
        <f t="shared" si="63"/>
        <v>0</v>
      </c>
      <c r="BL288" s="16" t="s">
        <v>99</v>
      </c>
      <c r="BM288" s="16" t="s">
        <v>2916</v>
      </c>
    </row>
    <row r="289" spans="2:65" s="1" customFormat="1" ht="16.5" customHeight="1" x14ac:dyDescent="0.15">
      <c r="B289" s="33"/>
      <c r="C289" s="174" t="s">
        <v>70</v>
      </c>
      <c r="D289" s="174" t="s">
        <v>288</v>
      </c>
      <c r="E289" s="175" t="s">
        <v>2917</v>
      </c>
      <c r="F289" s="176" t="s">
        <v>2918</v>
      </c>
      <c r="G289" s="177" t="s">
        <v>2614</v>
      </c>
      <c r="H289" s="178">
        <v>10</v>
      </c>
      <c r="I289" s="179"/>
      <c r="J289" s="178">
        <f t="shared" si="54"/>
        <v>0</v>
      </c>
      <c r="K289" s="176" t="s">
        <v>1</v>
      </c>
      <c r="L289" s="37"/>
      <c r="M289" s="180" t="s">
        <v>1</v>
      </c>
      <c r="N289" s="181" t="s">
        <v>41</v>
      </c>
      <c r="O289" s="59"/>
      <c r="P289" s="182">
        <f t="shared" si="55"/>
        <v>0</v>
      </c>
      <c r="Q289" s="182">
        <v>0</v>
      </c>
      <c r="R289" s="182">
        <f t="shared" si="56"/>
        <v>0</v>
      </c>
      <c r="S289" s="182">
        <v>0</v>
      </c>
      <c r="T289" s="183">
        <f t="shared" si="57"/>
        <v>0</v>
      </c>
      <c r="AR289" s="16" t="s">
        <v>99</v>
      </c>
      <c r="AT289" s="16" t="s">
        <v>288</v>
      </c>
      <c r="AU289" s="16" t="s">
        <v>77</v>
      </c>
      <c r="AY289" s="16" t="s">
        <v>287</v>
      </c>
      <c r="BE289" s="184">
        <f t="shared" si="58"/>
        <v>0</v>
      </c>
      <c r="BF289" s="184">
        <f t="shared" si="59"/>
        <v>0</v>
      </c>
      <c r="BG289" s="184">
        <f t="shared" si="60"/>
        <v>0</v>
      </c>
      <c r="BH289" s="184">
        <f t="shared" si="61"/>
        <v>0</v>
      </c>
      <c r="BI289" s="184">
        <f t="shared" si="62"/>
        <v>0</v>
      </c>
      <c r="BJ289" s="16" t="s">
        <v>77</v>
      </c>
      <c r="BK289" s="184">
        <f t="shared" si="63"/>
        <v>0</v>
      </c>
      <c r="BL289" s="16" t="s">
        <v>99</v>
      </c>
      <c r="BM289" s="16" t="s">
        <v>2919</v>
      </c>
    </row>
    <row r="290" spans="2:65" s="1" customFormat="1" ht="16.5" customHeight="1" x14ac:dyDescent="0.15">
      <c r="B290" s="33"/>
      <c r="C290" s="174" t="s">
        <v>70</v>
      </c>
      <c r="D290" s="174" t="s">
        <v>288</v>
      </c>
      <c r="E290" s="175" t="s">
        <v>2911</v>
      </c>
      <c r="F290" s="176" t="s">
        <v>2912</v>
      </c>
      <c r="G290" s="177" t="s">
        <v>2599</v>
      </c>
      <c r="H290" s="178">
        <v>5.6</v>
      </c>
      <c r="I290" s="179"/>
      <c r="J290" s="178">
        <f t="shared" si="54"/>
        <v>0</v>
      </c>
      <c r="K290" s="176" t="s">
        <v>1</v>
      </c>
      <c r="L290" s="37"/>
      <c r="M290" s="180" t="s">
        <v>1</v>
      </c>
      <c r="N290" s="181" t="s">
        <v>41</v>
      </c>
      <c r="O290" s="59"/>
      <c r="P290" s="182">
        <f t="shared" si="55"/>
        <v>0</v>
      </c>
      <c r="Q290" s="182">
        <v>0</v>
      </c>
      <c r="R290" s="182">
        <f t="shared" si="56"/>
        <v>0</v>
      </c>
      <c r="S290" s="182">
        <v>0</v>
      </c>
      <c r="T290" s="183">
        <f t="shared" si="57"/>
        <v>0</v>
      </c>
      <c r="AR290" s="16" t="s">
        <v>99</v>
      </c>
      <c r="AT290" s="16" t="s">
        <v>288</v>
      </c>
      <c r="AU290" s="16" t="s">
        <v>77</v>
      </c>
      <c r="AY290" s="16" t="s">
        <v>287</v>
      </c>
      <c r="BE290" s="184">
        <f t="shared" si="58"/>
        <v>0</v>
      </c>
      <c r="BF290" s="184">
        <f t="shared" si="59"/>
        <v>0</v>
      </c>
      <c r="BG290" s="184">
        <f t="shared" si="60"/>
        <v>0</v>
      </c>
      <c r="BH290" s="184">
        <f t="shared" si="61"/>
        <v>0</v>
      </c>
      <c r="BI290" s="184">
        <f t="shared" si="62"/>
        <v>0</v>
      </c>
      <c r="BJ290" s="16" t="s">
        <v>77</v>
      </c>
      <c r="BK290" s="184">
        <f t="shared" si="63"/>
        <v>0</v>
      </c>
      <c r="BL290" s="16" t="s">
        <v>99</v>
      </c>
      <c r="BM290" s="16" t="s">
        <v>2920</v>
      </c>
    </row>
    <row r="291" spans="2:65" s="1" customFormat="1" ht="16.5" customHeight="1" x14ac:dyDescent="0.15">
      <c r="B291" s="33"/>
      <c r="C291" s="174" t="s">
        <v>70</v>
      </c>
      <c r="D291" s="174" t="s">
        <v>288</v>
      </c>
      <c r="E291" s="175" t="s">
        <v>2914</v>
      </c>
      <c r="F291" s="176" t="s">
        <v>2915</v>
      </c>
      <c r="G291" s="177" t="s">
        <v>1124</v>
      </c>
      <c r="H291" s="178">
        <v>1.6</v>
      </c>
      <c r="I291" s="179"/>
      <c r="J291" s="178">
        <f t="shared" si="54"/>
        <v>0</v>
      </c>
      <c r="K291" s="176" t="s">
        <v>1</v>
      </c>
      <c r="L291" s="37"/>
      <c r="M291" s="180" t="s">
        <v>1</v>
      </c>
      <c r="N291" s="181" t="s">
        <v>41</v>
      </c>
      <c r="O291" s="59"/>
      <c r="P291" s="182">
        <f t="shared" si="55"/>
        <v>0</v>
      </c>
      <c r="Q291" s="182">
        <v>0</v>
      </c>
      <c r="R291" s="182">
        <f t="shared" si="56"/>
        <v>0</v>
      </c>
      <c r="S291" s="182">
        <v>0</v>
      </c>
      <c r="T291" s="183">
        <f t="shared" si="57"/>
        <v>0</v>
      </c>
      <c r="AR291" s="16" t="s">
        <v>99</v>
      </c>
      <c r="AT291" s="16" t="s">
        <v>288</v>
      </c>
      <c r="AU291" s="16" t="s">
        <v>77</v>
      </c>
      <c r="AY291" s="16" t="s">
        <v>287</v>
      </c>
      <c r="BE291" s="184">
        <f t="shared" si="58"/>
        <v>0</v>
      </c>
      <c r="BF291" s="184">
        <f t="shared" si="59"/>
        <v>0</v>
      </c>
      <c r="BG291" s="184">
        <f t="shared" si="60"/>
        <v>0</v>
      </c>
      <c r="BH291" s="184">
        <f t="shared" si="61"/>
        <v>0</v>
      </c>
      <c r="BI291" s="184">
        <f t="shared" si="62"/>
        <v>0</v>
      </c>
      <c r="BJ291" s="16" t="s">
        <v>77</v>
      </c>
      <c r="BK291" s="184">
        <f t="shared" si="63"/>
        <v>0</v>
      </c>
      <c r="BL291" s="16" t="s">
        <v>99</v>
      </c>
      <c r="BM291" s="16" t="s">
        <v>2921</v>
      </c>
    </row>
    <row r="292" spans="2:65" s="1" customFormat="1" ht="16.5" customHeight="1" x14ac:dyDescent="0.15">
      <c r="B292" s="33"/>
      <c r="C292" s="174" t="s">
        <v>70</v>
      </c>
      <c r="D292" s="174" t="s">
        <v>288</v>
      </c>
      <c r="E292" s="175" t="s">
        <v>2917</v>
      </c>
      <c r="F292" s="176" t="s">
        <v>2918</v>
      </c>
      <c r="G292" s="177" t="s">
        <v>2614</v>
      </c>
      <c r="H292" s="178">
        <v>12</v>
      </c>
      <c r="I292" s="179"/>
      <c r="J292" s="178">
        <f t="shared" si="54"/>
        <v>0</v>
      </c>
      <c r="K292" s="176" t="s">
        <v>1</v>
      </c>
      <c r="L292" s="37"/>
      <c r="M292" s="180" t="s">
        <v>1</v>
      </c>
      <c r="N292" s="181" t="s">
        <v>41</v>
      </c>
      <c r="O292" s="59"/>
      <c r="P292" s="182">
        <f t="shared" si="55"/>
        <v>0</v>
      </c>
      <c r="Q292" s="182">
        <v>0</v>
      </c>
      <c r="R292" s="182">
        <f t="shared" si="56"/>
        <v>0</v>
      </c>
      <c r="S292" s="182">
        <v>0</v>
      </c>
      <c r="T292" s="183">
        <f t="shared" si="57"/>
        <v>0</v>
      </c>
      <c r="AR292" s="16" t="s">
        <v>99</v>
      </c>
      <c r="AT292" s="16" t="s">
        <v>288</v>
      </c>
      <c r="AU292" s="16" t="s">
        <v>77</v>
      </c>
      <c r="AY292" s="16" t="s">
        <v>287</v>
      </c>
      <c r="BE292" s="184">
        <f t="shared" si="58"/>
        <v>0</v>
      </c>
      <c r="BF292" s="184">
        <f t="shared" si="59"/>
        <v>0</v>
      </c>
      <c r="BG292" s="184">
        <f t="shared" si="60"/>
        <v>0</v>
      </c>
      <c r="BH292" s="184">
        <f t="shared" si="61"/>
        <v>0</v>
      </c>
      <c r="BI292" s="184">
        <f t="shared" si="62"/>
        <v>0</v>
      </c>
      <c r="BJ292" s="16" t="s">
        <v>77</v>
      </c>
      <c r="BK292" s="184">
        <f t="shared" si="63"/>
        <v>0</v>
      </c>
      <c r="BL292" s="16" t="s">
        <v>99</v>
      </c>
      <c r="BM292" s="16" t="s">
        <v>2922</v>
      </c>
    </row>
    <row r="293" spans="2:65" s="1" customFormat="1" ht="16.5" customHeight="1" x14ac:dyDescent="0.15">
      <c r="B293" s="33"/>
      <c r="C293" s="174" t="s">
        <v>70</v>
      </c>
      <c r="D293" s="174" t="s">
        <v>288</v>
      </c>
      <c r="E293" s="175" t="s">
        <v>2923</v>
      </c>
      <c r="F293" s="176" t="s">
        <v>2924</v>
      </c>
      <c r="G293" s="177" t="s">
        <v>2614</v>
      </c>
      <c r="H293" s="178">
        <v>1</v>
      </c>
      <c r="I293" s="179"/>
      <c r="J293" s="178">
        <f t="shared" si="54"/>
        <v>0</v>
      </c>
      <c r="K293" s="176" t="s">
        <v>1</v>
      </c>
      <c r="L293" s="37"/>
      <c r="M293" s="180" t="s">
        <v>1</v>
      </c>
      <c r="N293" s="181" t="s">
        <v>41</v>
      </c>
      <c r="O293" s="59"/>
      <c r="P293" s="182">
        <f t="shared" si="55"/>
        <v>0</v>
      </c>
      <c r="Q293" s="182">
        <v>0</v>
      </c>
      <c r="R293" s="182">
        <f t="shared" si="56"/>
        <v>0</v>
      </c>
      <c r="S293" s="182">
        <v>0</v>
      </c>
      <c r="T293" s="183">
        <f t="shared" si="57"/>
        <v>0</v>
      </c>
      <c r="AR293" s="16" t="s">
        <v>99</v>
      </c>
      <c r="AT293" s="16" t="s">
        <v>288</v>
      </c>
      <c r="AU293" s="16" t="s">
        <v>77</v>
      </c>
      <c r="AY293" s="16" t="s">
        <v>287</v>
      </c>
      <c r="BE293" s="184">
        <f t="shared" si="58"/>
        <v>0</v>
      </c>
      <c r="BF293" s="184">
        <f t="shared" si="59"/>
        <v>0</v>
      </c>
      <c r="BG293" s="184">
        <f t="shared" si="60"/>
        <v>0</v>
      </c>
      <c r="BH293" s="184">
        <f t="shared" si="61"/>
        <v>0</v>
      </c>
      <c r="BI293" s="184">
        <f t="shared" si="62"/>
        <v>0</v>
      </c>
      <c r="BJ293" s="16" t="s">
        <v>77</v>
      </c>
      <c r="BK293" s="184">
        <f t="shared" si="63"/>
        <v>0</v>
      </c>
      <c r="BL293" s="16" t="s">
        <v>99</v>
      </c>
      <c r="BM293" s="16" t="s">
        <v>2925</v>
      </c>
    </row>
    <row r="294" spans="2:65" s="1" customFormat="1" ht="16.5" customHeight="1" x14ac:dyDescent="0.15">
      <c r="B294" s="33"/>
      <c r="C294" s="174" t="s">
        <v>70</v>
      </c>
      <c r="D294" s="174" t="s">
        <v>288</v>
      </c>
      <c r="E294" s="175" t="s">
        <v>2926</v>
      </c>
      <c r="F294" s="176" t="s">
        <v>2927</v>
      </c>
      <c r="G294" s="177" t="s">
        <v>2614</v>
      </c>
      <c r="H294" s="178">
        <v>1</v>
      </c>
      <c r="I294" s="179"/>
      <c r="J294" s="178">
        <f t="shared" si="54"/>
        <v>0</v>
      </c>
      <c r="K294" s="176" t="s">
        <v>1</v>
      </c>
      <c r="L294" s="37"/>
      <c r="M294" s="180" t="s">
        <v>1</v>
      </c>
      <c r="N294" s="181" t="s">
        <v>41</v>
      </c>
      <c r="O294" s="59"/>
      <c r="P294" s="182">
        <f t="shared" si="55"/>
        <v>0</v>
      </c>
      <c r="Q294" s="182">
        <v>0</v>
      </c>
      <c r="R294" s="182">
        <f t="shared" si="56"/>
        <v>0</v>
      </c>
      <c r="S294" s="182">
        <v>0</v>
      </c>
      <c r="T294" s="183">
        <f t="shared" si="57"/>
        <v>0</v>
      </c>
      <c r="AR294" s="16" t="s">
        <v>99</v>
      </c>
      <c r="AT294" s="16" t="s">
        <v>288</v>
      </c>
      <c r="AU294" s="16" t="s">
        <v>77</v>
      </c>
      <c r="AY294" s="16" t="s">
        <v>287</v>
      </c>
      <c r="BE294" s="184">
        <f t="shared" si="58"/>
        <v>0</v>
      </c>
      <c r="BF294" s="184">
        <f t="shared" si="59"/>
        <v>0</v>
      </c>
      <c r="BG294" s="184">
        <f t="shared" si="60"/>
        <v>0</v>
      </c>
      <c r="BH294" s="184">
        <f t="shared" si="61"/>
        <v>0</v>
      </c>
      <c r="BI294" s="184">
        <f t="shared" si="62"/>
        <v>0</v>
      </c>
      <c r="BJ294" s="16" t="s">
        <v>77</v>
      </c>
      <c r="BK294" s="184">
        <f t="shared" si="63"/>
        <v>0</v>
      </c>
      <c r="BL294" s="16" t="s">
        <v>99</v>
      </c>
      <c r="BM294" s="16" t="s">
        <v>2928</v>
      </c>
    </row>
    <row r="295" spans="2:65" s="1" customFormat="1" ht="16.5" customHeight="1" x14ac:dyDescent="0.15">
      <c r="B295" s="33"/>
      <c r="C295" s="174" t="s">
        <v>70</v>
      </c>
      <c r="D295" s="174" t="s">
        <v>288</v>
      </c>
      <c r="E295" s="175" t="s">
        <v>2929</v>
      </c>
      <c r="F295" s="176" t="s">
        <v>2930</v>
      </c>
      <c r="G295" s="177" t="s">
        <v>2614</v>
      </c>
      <c r="H295" s="178">
        <v>1</v>
      </c>
      <c r="I295" s="179"/>
      <c r="J295" s="178">
        <f t="shared" si="54"/>
        <v>0</v>
      </c>
      <c r="K295" s="176" t="s">
        <v>1</v>
      </c>
      <c r="L295" s="37"/>
      <c r="M295" s="180" t="s">
        <v>1</v>
      </c>
      <c r="N295" s="181" t="s">
        <v>41</v>
      </c>
      <c r="O295" s="59"/>
      <c r="P295" s="182">
        <f t="shared" si="55"/>
        <v>0</v>
      </c>
      <c r="Q295" s="182">
        <v>0</v>
      </c>
      <c r="R295" s="182">
        <f t="shared" si="56"/>
        <v>0</v>
      </c>
      <c r="S295" s="182">
        <v>0</v>
      </c>
      <c r="T295" s="183">
        <f t="shared" si="57"/>
        <v>0</v>
      </c>
      <c r="AR295" s="16" t="s">
        <v>99</v>
      </c>
      <c r="AT295" s="16" t="s">
        <v>288</v>
      </c>
      <c r="AU295" s="16" t="s">
        <v>77</v>
      </c>
      <c r="AY295" s="16" t="s">
        <v>287</v>
      </c>
      <c r="BE295" s="184">
        <f t="shared" si="58"/>
        <v>0</v>
      </c>
      <c r="BF295" s="184">
        <f t="shared" si="59"/>
        <v>0</v>
      </c>
      <c r="BG295" s="184">
        <f t="shared" si="60"/>
        <v>0</v>
      </c>
      <c r="BH295" s="184">
        <f t="shared" si="61"/>
        <v>0</v>
      </c>
      <c r="BI295" s="184">
        <f t="shared" si="62"/>
        <v>0</v>
      </c>
      <c r="BJ295" s="16" t="s">
        <v>77</v>
      </c>
      <c r="BK295" s="184">
        <f t="shared" si="63"/>
        <v>0</v>
      </c>
      <c r="BL295" s="16" t="s">
        <v>99</v>
      </c>
      <c r="BM295" s="16" t="s">
        <v>2931</v>
      </c>
    </row>
    <row r="296" spans="2:65" s="1" customFormat="1" ht="16.5" customHeight="1" x14ac:dyDescent="0.15">
      <c r="B296" s="33"/>
      <c r="C296" s="174" t="s">
        <v>70</v>
      </c>
      <c r="D296" s="174" t="s">
        <v>288</v>
      </c>
      <c r="E296" s="175" t="s">
        <v>2932</v>
      </c>
      <c r="F296" s="176" t="s">
        <v>2933</v>
      </c>
      <c r="G296" s="177" t="s">
        <v>2802</v>
      </c>
      <c r="H296" s="178">
        <v>70</v>
      </c>
      <c r="I296" s="179"/>
      <c r="J296" s="178">
        <f t="shared" si="54"/>
        <v>0</v>
      </c>
      <c r="K296" s="176" t="s">
        <v>1</v>
      </c>
      <c r="L296" s="37"/>
      <c r="M296" s="180" t="s">
        <v>1</v>
      </c>
      <c r="N296" s="181" t="s">
        <v>41</v>
      </c>
      <c r="O296" s="59"/>
      <c r="P296" s="182">
        <f t="shared" si="55"/>
        <v>0</v>
      </c>
      <c r="Q296" s="182">
        <v>0</v>
      </c>
      <c r="R296" s="182">
        <f t="shared" si="56"/>
        <v>0</v>
      </c>
      <c r="S296" s="182">
        <v>0</v>
      </c>
      <c r="T296" s="183">
        <f t="shared" si="57"/>
        <v>0</v>
      </c>
      <c r="AR296" s="16" t="s">
        <v>99</v>
      </c>
      <c r="AT296" s="16" t="s">
        <v>288</v>
      </c>
      <c r="AU296" s="16" t="s">
        <v>77</v>
      </c>
      <c r="AY296" s="16" t="s">
        <v>287</v>
      </c>
      <c r="BE296" s="184">
        <f t="shared" si="58"/>
        <v>0</v>
      </c>
      <c r="BF296" s="184">
        <f t="shared" si="59"/>
        <v>0</v>
      </c>
      <c r="BG296" s="184">
        <f t="shared" si="60"/>
        <v>0</v>
      </c>
      <c r="BH296" s="184">
        <f t="shared" si="61"/>
        <v>0</v>
      </c>
      <c r="BI296" s="184">
        <f t="shared" si="62"/>
        <v>0</v>
      </c>
      <c r="BJ296" s="16" t="s">
        <v>77</v>
      </c>
      <c r="BK296" s="184">
        <f t="shared" si="63"/>
        <v>0</v>
      </c>
      <c r="BL296" s="16" t="s">
        <v>99</v>
      </c>
      <c r="BM296" s="16" t="s">
        <v>2934</v>
      </c>
    </row>
    <row r="297" spans="2:65" s="1" customFormat="1" ht="16.5" customHeight="1" x14ac:dyDescent="0.15">
      <c r="B297" s="33"/>
      <c r="C297" s="174" t="s">
        <v>70</v>
      </c>
      <c r="D297" s="174" t="s">
        <v>288</v>
      </c>
      <c r="E297" s="175" t="s">
        <v>2935</v>
      </c>
      <c r="F297" s="176" t="s">
        <v>2936</v>
      </c>
      <c r="G297" s="177" t="s">
        <v>2599</v>
      </c>
      <c r="H297" s="178">
        <v>8</v>
      </c>
      <c r="I297" s="179"/>
      <c r="J297" s="178">
        <f t="shared" ref="J297:J328" si="64">ROUND(I297*H297,2)</f>
        <v>0</v>
      </c>
      <c r="K297" s="176" t="s">
        <v>1</v>
      </c>
      <c r="L297" s="37"/>
      <c r="M297" s="180" t="s">
        <v>1</v>
      </c>
      <c r="N297" s="181" t="s">
        <v>41</v>
      </c>
      <c r="O297" s="59"/>
      <c r="P297" s="182">
        <f t="shared" ref="P297:P328" si="65">O297*H297</f>
        <v>0</v>
      </c>
      <c r="Q297" s="182">
        <v>0</v>
      </c>
      <c r="R297" s="182">
        <f t="shared" ref="R297:R328" si="66">Q297*H297</f>
        <v>0</v>
      </c>
      <c r="S297" s="182">
        <v>0</v>
      </c>
      <c r="T297" s="183">
        <f t="shared" ref="T297:T328" si="67">S297*H297</f>
        <v>0</v>
      </c>
      <c r="AR297" s="16" t="s">
        <v>99</v>
      </c>
      <c r="AT297" s="16" t="s">
        <v>288</v>
      </c>
      <c r="AU297" s="16" t="s">
        <v>77</v>
      </c>
      <c r="AY297" s="16" t="s">
        <v>287</v>
      </c>
      <c r="BE297" s="184">
        <f t="shared" ref="BE297:BE313" si="68">IF(N297="základní",J297,0)</f>
        <v>0</v>
      </c>
      <c r="BF297" s="184">
        <f t="shared" ref="BF297:BF313" si="69">IF(N297="snížená",J297,0)</f>
        <v>0</v>
      </c>
      <c r="BG297" s="184">
        <f t="shared" ref="BG297:BG313" si="70">IF(N297="zákl. přenesená",J297,0)</f>
        <v>0</v>
      </c>
      <c r="BH297" s="184">
        <f t="shared" ref="BH297:BH313" si="71">IF(N297="sníž. přenesená",J297,0)</f>
        <v>0</v>
      </c>
      <c r="BI297" s="184">
        <f t="shared" ref="BI297:BI313" si="72">IF(N297="nulová",J297,0)</f>
        <v>0</v>
      </c>
      <c r="BJ297" s="16" t="s">
        <v>77</v>
      </c>
      <c r="BK297" s="184">
        <f t="shared" ref="BK297:BK313" si="73">ROUND(I297*H297,2)</f>
        <v>0</v>
      </c>
      <c r="BL297" s="16" t="s">
        <v>99</v>
      </c>
      <c r="BM297" s="16" t="s">
        <v>2937</v>
      </c>
    </row>
    <row r="298" spans="2:65" s="1" customFormat="1" ht="16.5" customHeight="1" x14ac:dyDescent="0.15">
      <c r="B298" s="33"/>
      <c r="C298" s="174" t="s">
        <v>70</v>
      </c>
      <c r="D298" s="174" t="s">
        <v>288</v>
      </c>
      <c r="E298" s="175" t="s">
        <v>2938</v>
      </c>
      <c r="F298" s="176" t="s">
        <v>2939</v>
      </c>
      <c r="G298" s="177" t="s">
        <v>2802</v>
      </c>
      <c r="H298" s="178">
        <v>12</v>
      </c>
      <c r="I298" s="179"/>
      <c r="J298" s="178">
        <f t="shared" si="64"/>
        <v>0</v>
      </c>
      <c r="K298" s="176" t="s">
        <v>1</v>
      </c>
      <c r="L298" s="37"/>
      <c r="M298" s="180" t="s">
        <v>1</v>
      </c>
      <c r="N298" s="181" t="s">
        <v>41</v>
      </c>
      <c r="O298" s="59"/>
      <c r="P298" s="182">
        <f t="shared" si="65"/>
        <v>0</v>
      </c>
      <c r="Q298" s="182">
        <v>0</v>
      </c>
      <c r="R298" s="182">
        <f t="shared" si="66"/>
        <v>0</v>
      </c>
      <c r="S298" s="182">
        <v>0</v>
      </c>
      <c r="T298" s="183">
        <f t="shared" si="67"/>
        <v>0</v>
      </c>
      <c r="AR298" s="16" t="s">
        <v>99</v>
      </c>
      <c r="AT298" s="16" t="s">
        <v>288</v>
      </c>
      <c r="AU298" s="16" t="s">
        <v>77</v>
      </c>
      <c r="AY298" s="16" t="s">
        <v>287</v>
      </c>
      <c r="BE298" s="184">
        <f t="shared" si="68"/>
        <v>0</v>
      </c>
      <c r="BF298" s="184">
        <f t="shared" si="69"/>
        <v>0</v>
      </c>
      <c r="BG298" s="184">
        <f t="shared" si="70"/>
        <v>0</v>
      </c>
      <c r="BH298" s="184">
        <f t="shared" si="71"/>
        <v>0</v>
      </c>
      <c r="BI298" s="184">
        <f t="shared" si="72"/>
        <v>0</v>
      </c>
      <c r="BJ298" s="16" t="s">
        <v>77</v>
      </c>
      <c r="BK298" s="184">
        <f t="shared" si="73"/>
        <v>0</v>
      </c>
      <c r="BL298" s="16" t="s">
        <v>99</v>
      </c>
      <c r="BM298" s="16" t="s">
        <v>2940</v>
      </c>
    </row>
    <row r="299" spans="2:65" s="1" customFormat="1" ht="16.5" customHeight="1" x14ac:dyDescent="0.15">
      <c r="B299" s="33"/>
      <c r="C299" s="174" t="s">
        <v>70</v>
      </c>
      <c r="D299" s="174" t="s">
        <v>288</v>
      </c>
      <c r="E299" s="175" t="s">
        <v>2941</v>
      </c>
      <c r="F299" s="176" t="s">
        <v>2942</v>
      </c>
      <c r="G299" s="177" t="s">
        <v>2614</v>
      </c>
      <c r="H299" s="178">
        <v>12</v>
      </c>
      <c r="I299" s="179"/>
      <c r="J299" s="178">
        <f t="shared" si="64"/>
        <v>0</v>
      </c>
      <c r="K299" s="176" t="s">
        <v>1</v>
      </c>
      <c r="L299" s="37"/>
      <c r="M299" s="180" t="s">
        <v>1</v>
      </c>
      <c r="N299" s="181" t="s">
        <v>41</v>
      </c>
      <c r="O299" s="59"/>
      <c r="P299" s="182">
        <f t="shared" si="65"/>
        <v>0</v>
      </c>
      <c r="Q299" s="182">
        <v>0</v>
      </c>
      <c r="R299" s="182">
        <f t="shared" si="66"/>
        <v>0</v>
      </c>
      <c r="S299" s="182">
        <v>0</v>
      </c>
      <c r="T299" s="183">
        <f t="shared" si="67"/>
        <v>0</v>
      </c>
      <c r="AR299" s="16" t="s">
        <v>99</v>
      </c>
      <c r="AT299" s="16" t="s">
        <v>288</v>
      </c>
      <c r="AU299" s="16" t="s">
        <v>77</v>
      </c>
      <c r="AY299" s="16" t="s">
        <v>287</v>
      </c>
      <c r="BE299" s="184">
        <f t="shared" si="68"/>
        <v>0</v>
      </c>
      <c r="BF299" s="184">
        <f t="shared" si="69"/>
        <v>0</v>
      </c>
      <c r="BG299" s="184">
        <f t="shared" si="70"/>
        <v>0</v>
      </c>
      <c r="BH299" s="184">
        <f t="shared" si="71"/>
        <v>0</v>
      </c>
      <c r="BI299" s="184">
        <f t="shared" si="72"/>
        <v>0</v>
      </c>
      <c r="BJ299" s="16" t="s">
        <v>77</v>
      </c>
      <c r="BK299" s="184">
        <f t="shared" si="73"/>
        <v>0</v>
      </c>
      <c r="BL299" s="16" t="s">
        <v>99</v>
      </c>
      <c r="BM299" s="16" t="s">
        <v>2943</v>
      </c>
    </row>
    <row r="300" spans="2:65" s="1" customFormat="1" ht="16.5" customHeight="1" x14ac:dyDescent="0.15">
      <c r="B300" s="33"/>
      <c r="C300" s="174" t="s">
        <v>70</v>
      </c>
      <c r="D300" s="174" t="s">
        <v>288</v>
      </c>
      <c r="E300" s="175" t="s">
        <v>2944</v>
      </c>
      <c r="F300" s="176" t="s">
        <v>2945</v>
      </c>
      <c r="G300" s="177" t="s">
        <v>2599</v>
      </c>
      <c r="H300" s="178">
        <v>50</v>
      </c>
      <c r="I300" s="179"/>
      <c r="J300" s="178">
        <f t="shared" si="64"/>
        <v>0</v>
      </c>
      <c r="K300" s="176" t="s">
        <v>1</v>
      </c>
      <c r="L300" s="37"/>
      <c r="M300" s="180" t="s">
        <v>1</v>
      </c>
      <c r="N300" s="181" t="s">
        <v>41</v>
      </c>
      <c r="O300" s="59"/>
      <c r="P300" s="182">
        <f t="shared" si="65"/>
        <v>0</v>
      </c>
      <c r="Q300" s="182">
        <v>0</v>
      </c>
      <c r="R300" s="182">
        <f t="shared" si="66"/>
        <v>0</v>
      </c>
      <c r="S300" s="182">
        <v>0</v>
      </c>
      <c r="T300" s="183">
        <f t="shared" si="67"/>
        <v>0</v>
      </c>
      <c r="AR300" s="16" t="s">
        <v>99</v>
      </c>
      <c r="AT300" s="16" t="s">
        <v>288</v>
      </c>
      <c r="AU300" s="16" t="s">
        <v>77</v>
      </c>
      <c r="AY300" s="16" t="s">
        <v>287</v>
      </c>
      <c r="BE300" s="184">
        <f t="shared" si="68"/>
        <v>0</v>
      </c>
      <c r="BF300" s="184">
        <f t="shared" si="69"/>
        <v>0</v>
      </c>
      <c r="BG300" s="184">
        <f t="shared" si="70"/>
        <v>0</v>
      </c>
      <c r="BH300" s="184">
        <f t="shared" si="71"/>
        <v>0</v>
      </c>
      <c r="BI300" s="184">
        <f t="shared" si="72"/>
        <v>0</v>
      </c>
      <c r="BJ300" s="16" t="s">
        <v>77</v>
      </c>
      <c r="BK300" s="184">
        <f t="shared" si="73"/>
        <v>0</v>
      </c>
      <c r="BL300" s="16" t="s">
        <v>99</v>
      </c>
      <c r="BM300" s="16" t="s">
        <v>2946</v>
      </c>
    </row>
    <row r="301" spans="2:65" s="1" customFormat="1" ht="16.5" customHeight="1" x14ac:dyDescent="0.15">
      <c r="B301" s="33"/>
      <c r="C301" s="174" t="s">
        <v>70</v>
      </c>
      <c r="D301" s="174" t="s">
        <v>288</v>
      </c>
      <c r="E301" s="175" t="s">
        <v>2947</v>
      </c>
      <c r="F301" s="176" t="s">
        <v>2948</v>
      </c>
      <c r="G301" s="177" t="s">
        <v>2614</v>
      </c>
      <c r="H301" s="178">
        <v>60</v>
      </c>
      <c r="I301" s="179"/>
      <c r="J301" s="178">
        <f t="shared" si="64"/>
        <v>0</v>
      </c>
      <c r="K301" s="176" t="s">
        <v>1</v>
      </c>
      <c r="L301" s="37"/>
      <c r="M301" s="180" t="s">
        <v>1</v>
      </c>
      <c r="N301" s="181" t="s">
        <v>41</v>
      </c>
      <c r="O301" s="59"/>
      <c r="P301" s="182">
        <f t="shared" si="65"/>
        <v>0</v>
      </c>
      <c r="Q301" s="182">
        <v>0</v>
      </c>
      <c r="R301" s="182">
        <f t="shared" si="66"/>
        <v>0</v>
      </c>
      <c r="S301" s="182">
        <v>0</v>
      </c>
      <c r="T301" s="183">
        <f t="shared" si="67"/>
        <v>0</v>
      </c>
      <c r="AR301" s="16" t="s">
        <v>99</v>
      </c>
      <c r="AT301" s="16" t="s">
        <v>288</v>
      </c>
      <c r="AU301" s="16" t="s">
        <v>77</v>
      </c>
      <c r="AY301" s="16" t="s">
        <v>287</v>
      </c>
      <c r="BE301" s="184">
        <f t="shared" si="68"/>
        <v>0</v>
      </c>
      <c r="BF301" s="184">
        <f t="shared" si="69"/>
        <v>0</v>
      </c>
      <c r="BG301" s="184">
        <f t="shared" si="70"/>
        <v>0</v>
      </c>
      <c r="BH301" s="184">
        <f t="shared" si="71"/>
        <v>0</v>
      </c>
      <c r="BI301" s="184">
        <f t="shared" si="72"/>
        <v>0</v>
      </c>
      <c r="BJ301" s="16" t="s">
        <v>77</v>
      </c>
      <c r="BK301" s="184">
        <f t="shared" si="73"/>
        <v>0</v>
      </c>
      <c r="BL301" s="16" t="s">
        <v>99</v>
      </c>
      <c r="BM301" s="16" t="s">
        <v>2949</v>
      </c>
    </row>
    <row r="302" spans="2:65" s="1" customFormat="1" ht="16.5" customHeight="1" x14ac:dyDescent="0.15">
      <c r="B302" s="33"/>
      <c r="C302" s="174" t="s">
        <v>70</v>
      </c>
      <c r="D302" s="174" t="s">
        <v>288</v>
      </c>
      <c r="E302" s="175" t="s">
        <v>2950</v>
      </c>
      <c r="F302" s="176" t="s">
        <v>2951</v>
      </c>
      <c r="G302" s="177" t="s">
        <v>2614</v>
      </c>
      <c r="H302" s="178">
        <v>10</v>
      </c>
      <c r="I302" s="179"/>
      <c r="J302" s="178">
        <f t="shared" si="64"/>
        <v>0</v>
      </c>
      <c r="K302" s="176" t="s">
        <v>1</v>
      </c>
      <c r="L302" s="37"/>
      <c r="M302" s="180" t="s">
        <v>1</v>
      </c>
      <c r="N302" s="181" t="s">
        <v>41</v>
      </c>
      <c r="O302" s="59"/>
      <c r="P302" s="182">
        <f t="shared" si="65"/>
        <v>0</v>
      </c>
      <c r="Q302" s="182">
        <v>0</v>
      </c>
      <c r="R302" s="182">
        <f t="shared" si="66"/>
        <v>0</v>
      </c>
      <c r="S302" s="182">
        <v>0</v>
      </c>
      <c r="T302" s="183">
        <f t="shared" si="67"/>
        <v>0</v>
      </c>
      <c r="AR302" s="16" t="s">
        <v>99</v>
      </c>
      <c r="AT302" s="16" t="s">
        <v>288</v>
      </c>
      <c r="AU302" s="16" t="s">
        <v>77</v>
      </c>
      <c r="AY302" s="16" t="s">
        <v>287</v>
      </c>
      <c r="BE302" s="184">
        <f t="shared" si="68"/>
        <v>0</v>
      </c>
      <c r="BF302" s="184">
        <f t="shared" si="69"/>
        <v>0</v>
      </c>
      <c r="BG302" s="184">
        <f t="shared" si="70"/>
        <v>0</v>
      </c>
      <c r="BH302" s="184">
        <f t="shared" si="71"/>
        <v>0</v>
      </c>
      <c r="BI302" s="184">
        <f t="shared" si="72"/>
        <v>0</v>
      </c>
      <c r="BJ302" s="16" t="s">
        <v>77</v>
      </c>
      <c r="BK302" s="184">
        <f t="shared" si="73"/>
        <v>0</v>
      </c>
      <c r="BL302" s="16" t="s">
        <v>99</v>
      </c>
      <c r="BM302" s="16" t="s">
        <v>2952</v>
      </c>
    </row>
    <row r="303" spans="2:65" s="1" customFormat="1" ht="16.5" customHeight="1" x14ac:dyDescent="0.15">
      <c r="B303" s="33"/>
      <c r="C303" s="174" t="s">
        <v>70</v>
      </c>
      <c r="D303" s="174" t="s">
        <v>288</v>
      </c>
      <c r="E303" s="175" t="s">
        <v>2953</v>
      </c>
      <c r="F303" s="176" t="s">
        <v>2954</v>
      </c>
      <c r="G303" s="177" t="s">
        <v>2614</v>
      </c>
      <c r="H303" s="178">
        <v>10</v>
      </c>
      <c r="I303" s="179"/>
      <c r="J303" s="178">
        <f t="shared" si="64"/>
        <v>0</v>
      </c>
      <c r="K303" s="176" t="s">
        <v>1</v>
      </c>
      <c r="L303" s="37"/>
      <c r="M303" s="180" t="s">
        <v>1</v>
      </c>
      <c r="N303" s="181" t="s">
        <v>41</v>
      </c>
      <c r="O303" s="59"/>
      <c r="P303" s="182">
        <f t="shared" si="65"/>
        <v>0</v>
      </c>
      <c r="Q303" s="182">
        <v>0</v>
      </c>
      <c r="R303" s="182">
        <f t="shared" si="66"/>
        <v>0</v>
      </c>
      <c r="S303" s="182">
        <v>0</v>
      </c>
      <c r="T303" s="183">
        <f t="shared" si="67"/>
        <v>0</v>
      </c>
      <c r="AR303" s="16" t="s">
        <v>99</v>
      </c>
      <c r="AT303" s="16" t="s">
        <v>288</v>
      </c>
      <c r="AU303" s="16" t="s">
        <v>77</v>
      </c>
      <c r="AY303" s="16" t="s">
        <v>287</v>
      </c>
      <c r="BE303" s="184">
        <f t="shared" si="68"/>
        <v>0</v>
      </c>
      <c r="BF303" s="184">
        <f t="shared" si="69"/>
        <v>0</v>
      </c>
      <c r="BG303" s="184">
        <f t="shared" si="70"/>
        <v>0</v>
      </c>
      <c r="BH303" s="184">
        <f t="shared" si="71"/>
        <v>0</v>
      </c>
      <c r="BI303" s="184">
        <f t="shared" si="72"/>
        <v>0</v>
      </c>
      <c r="BJ303" s="16" t="s">
        <v>77</v>
      </c>
      <c r="BK303" s="184">
        <f t="shared" si="73"/>
        <v>0</v>
      </c>
      <c r="BL303" s="16" t="s">
        <v>99</v>
      </c>
      <c r="BM303" s="16" t="s">
        <v>2955</v>
      </c>
    </row>
    <row r="304" spans="2:65" s="1" customFormat="1" ht="16.5" customHeight="1" x14ac:dyDescent="0.15">
      <c r="B304" s="33"/>
      <c r="C304" s="174" t="s">
        <v>70</v>
      </c>
      <c r="D304" s="174" t="s">
        <v>288</v>
      </c>
      <c r="E304" s="175" t="s">
        <v>2956</v>
      </c>
      <c r="F304" s="176" t="s">
        <v>2957</v>
      </c>
      <c r="G304" s="177" t="s">
        <v>2614</v>
      </c>
      <c r="H304" s="178">
        <v>16</v>
      </c>
      <c r="I304" s="179"/>
      <c r="J304" s="178">
        <f t="shared" si="64"/>
        <v>0</v>
      </c>
      <c r="K304" s="176" t="s">
        <v>1</v>
      </c>
      <c r="L304" s="37"/>
      <c r="M304" s="180" t="s">
        <v>1</v>
      </c>
      <c r="N304" s="181" t="s">
        <v>41</v>
      </c>
      <c r="O304" s="59"/>
      <c r="P304" s="182">
        <f t="shared" si="65"/>
        <v>0</v>
      </c>
      <c r="Q304" s="182">
        <v>0</v>
      </c>
      <c r="R304" s="182">
        <f t="shared" si="66"/>
        <v>0</v>
      </c>
      <c r="S304" s="182">
        <v>0</v>
      </c>
      <c r="T304" s="183">
        <f t="shared" si="67"/>
        <v>0</v>
      </c>
      <c r="AR304" s="16" t="s">
        <v>99</v>
      </c>
      <c r="AT304" s="16" t="s">
        <v>288</v>
      </c>
      <c r="AU304" s="16" t="s">
        <v>77</v>
      </c>
      <c r="AY304" s="16" t="s">
        <v>287</v>
      </c>
      <c r="BE304" s="184">
        <f t="shared" si="68"/>
        <v>0</v>
      </c>
      <c r="BF304" s="184">
        <f t="shared" si="69"/>
        <v>0</v>
      </c>
      <c r="BG304" s="184">
        <f t="shared" si="70"/>
        <v>0</v>
      </c>
      <c r="BH304" s="184">
        <f t="shared" si="71"/>
        <v>0</v>
      </c>
      <c r="BI304" s="184">
        <f t="shared" si="72"/>
        <v>0</v>
      </c>
      <c r="BJ304" s="16" t="s">
        <v>77</v>
      </c>
      <c r="BK304" s="184">
        <f t="shared" si="73"/>
        <v>0</v>
      </c>
      <c r="BL304" s="16" t="s">
        <v>99</v>
      </c>
      <c r="BM304" s="16" t="s">
        <v>2958</v>
      </c>
    </row>
    <row r="305" spans="2:65" s="1" customFormat="1" ht="16.5" customHeight="1" x14ac:dyDescent="0.15">
      <c r="B305" s="33"/>
      <c r="C305" s="174" t="s">
        <v>70</v>
      </c>
      <c r="D305" s="174" t="s">
        <v>288</v>
      </c>
      <c r="E305" s="175" t="s">
        <v>2959</v>
      </c>
      <c r="F305" s="176" t="s">
        <v>2960</v>
      </c>
      <c r="G305" s="177" t="s">
        <v>2614</v>
      </c>
      <c r="H305" s="178">
        <v>10</v>
      </c>
      <c r="I305" s="179"/>
      <c r="J305" s="178">
        <f t="shared" si="64"/>
        <v>0</v>
      </c>
      <c r="K305" s="176" t="s">
        <v>1</v>
      </c>
      <c r="L305" s="37"/>
      <c r="M305" s="180" t="s">
        <v>1</v>
      </c>
      <c r="N305" s="181" t="s">
        <v>41</v>
      </c>
      <c r="O305" s="59"/>
      <c r="P305" s="182">
        <f t="shared" si="65"/>
        <v>0</v>
      </c>
      <c r="Q305" s="182">
        <v>0</v>
      </c>
      <c r="R305" s="182">
        <f t="shared" si="66"/>
        <v>0</v>
      </c>
      <c r="S305" s="182">
        <v>0</v>
      </c>
      <c r="T305" s="183">
        <f t="shared" si="67"/>
        <v>0</v>
      </c>
      <c r="AR305" s="16" t="s">
        <v>99</v>
      </c>
      <c r="AT305" s="16" t="s">
        <v>288</v>
      </c>
      <c r="AU305" s="16" t="s">
        <v>77</v>
      </c>
      <c r="AY305" s="16" t="s">
        <v>287</v>
      </c>
      <c r="BE305" s="184">
        <f t="shared" si="68"/>
        <v>0</v>
      </c>
      <c r="BF305" s="184">
        <f t="shared" si="69"/>
        <v>0</v>
      </c>
      <c r="BG305" s="184">
        <f t="shared" si="70"/>
        <v>0</v>
      </c>
      <c r="BH305" s="184">
        <f t="shared" si="71"/>
        <v>0</v>
      </c>
      <c r="BI305" s="184">
        <f t="shared" si="72"/>
        <v>0</v>
      </c>
      <c r="BJ305" s="16" t="s">
        <v>77</v>
      </c>
      <c r="BK305" s="184">
        <f t="shared" si="73"/>
        <v>0</v>
      </c>
      <c r="BL305" s="16" t="s">
        <v>99</v>
      </c>
      <c r="BM305" s="16" t="s">
        <v>2961</v>
      </c>
    </row>
    <row r="306" spans="2:65" s="1" customFormat="1" ht="16.5" customHeight="1" x14ac:dyDescent="0.15">
      <c r="B306" s="33"/>
      <c r="C306" s="174" t="s">
        <v>70</v>
      </c>
      <c r="D306" s="174" t="s">
        <v>288</v>
      </c>
      <c r="E306" s="175" t="s">
        <v>2962</v>
      </c>
      <c r="F306" s="176" t="s">
        <v>2963</v>
      </c>
      <c r="G306" s="177" t="s">
        <v>2614</v>
      </c>
      <c r="H306" s="178">
        <v>5</v>
      </c>
      <c r="I306" s="179"/>
      <c r="J306" s="178">
        <f t="shared" si="64"/>
        <v>0</v>
      </c>
      <c r="K306" s="176" t="s">
        <v>1</v>
      </c>
      <c r="L306" s="37"/>
      <c r="M306" s="180" t="s">
        <v>1</v>
      </c>
      <c r="N306" s="181" t="s">
        <v>41</v>
      </c>
      <c r="O306" s="59"/>
      <c r="P306" s="182">
        <f t="shared" si="65"/>
        <v>0</v>
      </c>
      <c r="Q306" s="182">
        <v>0</v>
      </c>
      <c r="R306" s="182">
        <f t="shared" si="66"/>
        <v>0</v>
      </c>
      <c r="S306" s="182">
        <v>0</v>
      </c>
      <c r="T306" s="183">
        <f t="shared" si="67"/>
        <v>0</v>
      </c>
      <c r="AR306" s="16" t="s">
        <v>99</v>
      </c>
      <c r="AT306" s="16" t="s">
        <v>288</v>
      </c>
      <c r="AU306" s="16" t="s">
        <v>77</v>
      </c>
      <c r="AY306" s="16" t="s">
        <v>287</v>
      </c>
      <c r="BE306" s="184">
        <f t="shared" si="68"/>
        <v>0</v>
      </c>
      <c r="BF306" s="184">
        <f t="shared" si="69"/>
        <v>0</v>
      </c>
      <c r="BG306" s="184">
        <f t="shared" si="70"/>
        <v>0</v>
      </c>
      <c r="BH306" s="184">
        <f t="shared" si="71"/>
        <v>0</v>
      </c>
      <c r="BI306" s="184">
        <f t="shared" si="72"/>
        <v>0</v>
      </c>
      <c r="BJ306" s="16" t="s">
        <v>77</v>
      </c>
      <c r="BK306" s="184">
        <f t="shared" si="73"/>
        <v>0</v>
      </c>
      <c r="BL306" s="16" t="s">
        <v>99</v>
      </c>
      <c r="BM306" s="16" t="s">
        <v>2964</v>
      </c>
    </row>
    <row r="307" spans="2:65" s="1" customFormat="1" ht="16.5" customHeight="1" x14ac:dyDescent="0.15">
      <c r="B307" s="33"/>
      <c r="C307" s="174" t="s">
        <v>70</v>
      </c>
      <c r="D307" s="174" t="s">
        <v>288</v>
      </c>
      <c r="E307" s="175" t="s">
        <v>2965</v>
      </c>
      <c r="F307" s="176" t="s">
        <v>2966</v>
      </c>
      <c r="G307" s="177" t="s">
        <v>2614</v>
      </c>
      <c r="H307" s="178">
        <v>10</v>
      </c>
      <c r="I307" s="179"/>
      <c r="J307" s="178">
        <f t="shared" si="64"/>
        <v>0</v>
      </c>
      <c r="K307" s="176" t="s">
        <v>1</v>
      </c>
      <c r="L307" s="37"/>
      <c r="M307" s="180" t="s">
        <v>1</v>
      </c>
      <c r="N307" s="181" t="s">
        <v>41</v>
      </c>
      <c r="O307" s="59"/>
      <c r="P307" s="182">
        <f t="shared" si="65"/>
        <v>0</v>
      </c>
      <c r="Q307" s="182">
        <v>0</v>
      </c>
      <c r="R307" s="182">
        <f t="shared" si="66"/>
        <v>0</v>
      </c>
      <c r="S307" s="182">
        <v>0</v>
      </c>
      <c r="T307" s="183">
        <f t="shared" si="67"/>
        <v>0</v>
      </c>
      <c r="AR307" s="16" t="s">
        <v>99</v>
      </c>
      <c r="AT307" s="16" t="s">
        <v>288</v>
      </c>
      <c r="AU307" s="16" t="s">
        <v>77</v>
      </c>
      <c r="AY307" s="16" t="s">
        <v>287</v>
      </c>
      <c r="BE307" s="184">
        <f t="shared" si="68"/>
        <v>0</v>
      </c>
      <c r="BF307" s="184">
        <f t="shared" si="69"/>
        <v>0</v>
      </c>
      <c r="BG307" s="184">
        <f t="shared" si="70"/>
        <v>0</v>
      </c>
      <c r="BH307" s="184">
        <f t="shared" si="71"/>
        <v>0</v>
      </c>
      <c r="BI307" s="184">
        <f t="shared" si="72"/>
        <v>0</v>
      </c>
      <c r="BJ307" s="16" t="s">
        <v>77</v>
      </c>
      <c r="BK307" s="184">
        <f t="shared" si="73"/>
        <v>0</v>
      </c>
      <c r="BL307" s="16" t="s">
        <v>99</v>
      </c>
      <c r="BM307" s="16" t="s">
        <v>2967</v>
      </c>
    </row>
    <row r="308" spans="2:65" s="1" customFormat="1" ht="16.5" customHeight="1" x14ac:dyDescent="0.15">
      <c r="B308" s="33"/>
      <c r="C308" s="174" t="s">
        <v>70</v>
      </c>
      <c r="D308" s="174" t="s">
        <v>288</v>
      </c>
      <c r="E308" s="175" t="s">
        <v>2968</v>
      </c>
      <c r="F308" s="176" t="s">
        <v>2969</v>
      </c>
      <c r="G308" s="177" t="s">
        <v>2614</v>
      </c>
      <c r="H308" s="178">
        <v>5</v>
      </c>
      <c r="I308" s="179"/>
      <c r="J308" s="178">
        <f t="shared" si="64"/>
        <v>0</v>
      </c>
      <c r="K308" s="176" t="s">
        <v>1</v>
      </c>
      <c r="L308" s="37"/>
      <c r="M308" s="180" t="s">
        <v>1</v>
      </c>
      <c r="N308" s="181" t="s">
        <v>41</v>
      </c>
      <c r="O308" s="59"/>
      <c r="P308" s="182">
        <f t="shared" si="65"/>
        <v>0</v>
      </c>
      <c r="Q308" s="182">
        <v>0</v>
      </c>
      <c r="R308" s="182">
        <f t="shared" si="66"/>
        <v>0</v>
      </c>
      <c r="S308" s="182">
        <v>0</v>
      </c>
      <c r="T308" s="183">
        <f t="shared" si="67"/>
        <v>0</v>
      </c>
      <c r="AR308" s="16" t="s">
        <v>99</v>
      </c>
      <c r="AT308" s="16" t="s">
        <v>288</v>
      </c>
      <c r="AU308" s="16" t="s">
        <v>77</v>
      </c>
      <c r="AY308" s="16" t="s">
        <v>287</v>
      </c>
      <c r="BE308" s="184">
        <f t="shared" si="68"/>
        <v>0</v>
      </c>
      <c r="BF308" s="184">
        <f t="shared" si="69"/>
        <v>0</v>
      </c>
      <c r="BG308" s="184">
        <f t="shared" si="70"/>
        <v>0</v>
      </c>
      <c r="BH308" s="184">
        <f t="shared" si="71"/>
        <v>0</v>
      </c>
      <c r="BI308" s="184">
        <f t="shared" si="72"/>
        <v>0</v>
      </c>
      <c r="BJ308" s="16" t="s">
        <v>77</v>
      </c>
      <c r="BK308" s="184">
        <f t="shared" si="73"/>
        <v>0</v>
      </c>
      <c r="BL308" s="16" t="s">
        <v>99</v>
      </c>
      <c r="BM308" s="16" t="s">
        <v>2970</v>
      </c>
    </row>
    <row r="309" spans="2:65" s="1" customFormat="1" ht="16.5" customHeight="1" x14ac:dyDescent="0.15">
      <c r="B309" s="33"/>
      <c r="C309" s="174" t="s">
        <v>70</v>
      </c>
      <c r="D309" s="174" t="s">
        <v>288</v>
      </c>
      <c r="E309" s="175" t="s">
        <v>2971</v>
      </c>
      <c r="F309" s="176" t="s">
        <v>2972</v>
      </c>
      <c r="G309" s="177" t="s">
        <v>2614</v>
      </c>
      <c r="H309" s="178">
        <v>5</v>
      </c>
      <c r="I309" s="179"/>
      <c r="J309" s="178">
        <f t="shared" si="64"/>
        <v>0</v>
      </c>
      <c r="K309" s="176" t="s">
        <v>1</v>
      </c>
      <c r="L309" s="37"/>
      <c r="M309" s="180" t="s">
        <v>1</v>
      </c>
      <c r="N309" s="181" t="s">
        <v>41</v>
      </c>
      <c r="O309" s="59"/>
      <c r="P309" s="182">
        <f t="shared" si="65"/>
        <v>0</v>
      </c>
      <c r="Q309" s="182">
        <v>0</v>
      </c>
      <c r="R309" s="182">
        <f t="shared" si="66"/>
        <v>0</v>
      </c>
      <c r="S309" s="182">
        <v>0</v>
      </c>
      <c r="T309" s="183">
        <f t="shared" si="67"/>
        <v>0</v>
      </c>
      <c r="AR309" s="16" t="s">
        <v>99</v>
      </c>
      <c r="AT309" s="16" t="s">
        <v>288</v>
      </c>
      <c r="AU309" s="16" t="s">
        <v>77</v>
      </c>
      <c r="AY309" s="16" t="s">
        <v>287</v>
      </c>
      <c r="BE309" s="184">
        <f t="shared" si="68"/>
        <v>0</v>
      </c>
      <c r="BF309" s="184">
        <f t="shared" si="69"/>
        <v>0</v>
      </c>
      <c r="BG309" s="184">
        <f t="shared" si="70"/>
        <v>0</v>
      </c>
      <c r="BH309" s="184">
        <f t="shared" si="71"/>
        <v>0</v>
      </c>
      <c r="BI309" s="184">
        <f t="shared" si="72"/>
        <v>0</v>
      </c>
      <c r="BJ309" s="16" t="s">
        <v>77</v>
      </c>
      <c r="BK309" s="184">
        <f t="shared" si="73"/>
        <v>0</v>
      </c>
      <c r="BL309" s="16" t="s">
        <v>99</v>
      </c>
      <c r="BM309" s="16" t="s">
        <v>2973</v>
      </c>
    </row>
    <row r="310" spans="2:65" s="1" customFormat="1" ht="16.5" customHeight="1" x14ac:dyDescent="0.15">
      <c r="B310" s="33"/>
      <c r="C310" s="174" t="s">
        <v>70</v>
      </c>
      <c r="D310" s="174" t="s">
        <v>288</v>
      </c>
      <c r="E310" s="175" t="s">
        <v>2974</v>
      </c>
      <c r="F310" s="176" t="s">
        <v>2975</v>
      </c>
      <c r="G310" s="177" t="s">
        <v>2614</v>
      </c>
      <c r="H310" s="178">
        <v>5</v>
      </c>
      <c r="I310" s="179"/>
      <c r="J310" s="178">
        <f t="shared" si="64"/>
        <v>0</v>
      </c>
      <c r="K310" s="176" t="s">
        <v>1</v>
      </c>
      <c r="L310" s="37"/>
      <c r="M310" s="180" t="s">
        <v>1</v>
      </c>
      <c r="N310" s="181" t="s">
        <v>41</v>
      </c>
      <c r="O310" s="59"/>
      <c r="P310" s="182">
        <f t="shared" si="65"/>
        <v>0</v>
      </c>
      <c r="Q310" s="182">
        <v>0</v>
      </c>
      <c r="R310" s="182">
        <f t="shared" si="66"/>
        <v>0</v>
      </c>
      <c r="S310" s="182">
        <v>0</v>
      </c>
      <c r="T310" s="183">
        <f t="shared" si="67"/>
        <v>0</v>
      </c>
      <c r="AR310" s="16" t="s">
        <v>99</v>
      </c>
      <c r="AT310" s="16" t="s">
        <v>288</v>
      </c>
      <c r="AU310" s="16" t="s">
        <v>77</v>
      </c>
      <c r="AY310" s="16" t="s">
        <v>287</v>
      </c>
      <c r="BE310" s="184">
        <f t="shared" si="68"/>
        <v>0</v>
      </c>
      <c r="BF310" s="184">
        <f t="shared" si="69"/>
        <v>0</v>
      </c>
      <c r="BG310" s="184">
        <f t="shared" si="70"/>
        <v>0</v>
      </c>
      <c r="BH310" s="184">
        <f t="shared" si="71"/>
        <v>0</v>
      </c>
      <c r="BI310" s="184">
        <f t="shared" si="72"/>
        <v>0</v>
      </c>
      <c r="BJ310" s="16" t="s">
        <v>77</v>
      </c>
      <c r="BK310" s="184">
        <f t="shared" si="73"/>
        <v>0</v>
      </c>
      <c r="BL310" s="16" t="s">
        <v>99</v>
      </c>
      <c r="BM310" s="16" t="s">
        <v>1187</v>
      </c>
    </row>
    <row r="311" spans="2:65" s="1" customFormat="1" ht="16.5" customHeight="1" x14ac:dyDescent="0.15">
      <c r="B311" s="33"/>
      <c r="C311" s="174" t="s">
        <v>70</v>
      </c>
      <c r="D311" s="174" t="s">
        <v>288</v>
      </c>
      <c r="E311" s="175" t="s">
        <v>2976</v>
      </c>
      <c r="F311" s="176" t="s">
        <v>2977</v>
      </c>
      <c r="G311" s="177" t="s">
        <v>2614</v>
      </c>
      <c r="H311" s="178">
        <v>1</v>
      </c>
      <c r="I311" s="179"/>
      <c r="J311" s="178">
        <f t="shared" si="64"/>
        <v>0</v>
      </c>
      <c r="K311" s="176" t="s">
        <v>1</v>
      </c>
      <c r="L311" s="37"/>
      <c r="M311" s="180" t="s">
        <v>1</v>
      </c>
      <c r="N311" s="181" t="s">
        <v>41</v>
      </c>
      <c r="O311" s="59"/>
      <c r="P311" s="182">
        <f t="shared" si="65"/>
        <v>0</v>
      </c>
      <c r="Q311" s="182">
        <v>0</v>
      </c>
      <c r="R311" s="182">
        <f t="shared" si="66"/>
        <v>0</v>
      </c>
      <c r="S311" s="182">
        <v>0</v>
      </c>
      <c r="T311" s="183">
        <f t="shared" si="67"/>
        <v>0</v>
      </c>
      <c r="AR311" s="16" t="s">
        <v>99</v>
      </c>
      <c r="AT311" s="16" t="s">
        <v>288</v>
      </c>
      <c r="AU311" s="16" t="s">
        <v>77</v>
      </c>
      <c r="AY311" s="16" t="s">
        <v>287</v>
      </c>
      <c r="BE311" s="184">
        <f t="shared" si="68"/>
        <v>0</v>
      </c>
      <c r="BF311" s="184">
        <f t="shared" si="69"/>
        <v>0</v>
      </c>
      <c r="BG311" s="184">
        <f t="shared" si="70"/>
        <v>0</v>
      </c>
      <c r="BH311" s="184">
        <f t="shared" si="71"/>
        <v>0</v>
      </c>
      <c r="BI311" s="184">
        <f t="shared" si="72"/>
        <v>0</v>
      </c>
      <c r="BJ311" s="16" t="s">
        <v>77</v>
      </c>
      <c r="BK311" s="184">
        <f t="shared" si="73"/>
        <v>0</v>
      </c>
      <c r="BL311" s="16" t="s">
        <v>99</v>
      </c>
      <c r="BM311" s="16" t="s">
        <v>1300</v>
      </c>
    </row>
    <row r="312" spans="2:65" s="1" customFormat="1" ht="16.5" customHeight="1" x14ac:dyDescent="0.15">
      <c r="B312" s="33"/>
      <c r="C312" s="174" t="s">
        <v>70</v>
      </c>
      <c r="D312" s="174" t="s">
        <v>288</v>
      </c>
      <c r="E312" s="175" t="s">
        <v>2978</v>
      </c>
      <c r="F312" s="176" t="s">
        <v>2979</v>
      </c>
      <c r="G312" s="177" t="s">
        <v>2614</v>
      </c>
      <c r="H312" s="178">
        <v>1</v>
      </c>
      <c r="I312" s="179"/>
      <c r="J312" s="178">
        <f t="shared" si="64"/>
        <v>0</v>
      </c>
      <c r="K312" s="176" t="s">
        <v>1</v>
      </c>
      <c r="L312" s="37"/>
      <c r="M312" s="180" t="s">
        <v>1</v>
      </c>
      <c r="N312" s="181" t="s">
        <v>41</v>
      </c>
      <c r="O312" s="59"/>
      <c r="P312" s="182">
        <f t="shared" si="65"/>
        <v>0</v>
      </c>
      <c r="Q312" s="182">
        <v>0</v>
      </c>
      <c r="R312" s="182">
        <f t="shared" si="66"/>
        <v>0</v>
      </c>
      <c r="S312" s="182">
        <v>0</v>
      </c>
      <c r="T312" s="183">
        <f t="shared" si="67"/>
        <v>0</v>
      </c>
      <c r="AR312" s="16" t="s">
        <v>99</v>
      </c>
      <c r="AT312" s="16" t="s">
        <v>288</v>
      </c>
      <c r="AU312" s="16" t="s">
        <v>77</v>
      </c>
      <c r="AY312" s="16" t="s">
        <v>287</v>
      </c>
      <c r="BE312" s="184">
        <f t="shared" si="68"/>
        <v>0</v>
      </c>
      <c r="BF312" s="184">
        <f t="shared" si="69"/>
        <v>0</v>
      </c>
      <c r="BG312" s="184">
        <f t="shared" si="70"/>
        <v>0</v>
      </c>
      <c r="BH312" s="184">
        <f t="shared" si="71"/>
        <v>0</v>
      </c>
      <c r="BI312" s="184">
        <f t="shared" si="72"/>
        <v>0</v>
      </c>
      <c r="BJ312" s="16" t="s">
        <v>77</v>
      </c>
      <c r="BK312" s="184">
        <f t="shared" si="73"/>
        <v>0</v>
      </c>
      <c r="BL312" s="16" t="s">
        <v>99</v>
      </c>
      <c r="BM312" s="16" t="s">
        <v>2980</v>
      </c>
    </row>
    <row r="313" spans="2:65" s="1" customFormat="1" ht="16.5" customHeight="1" x14ac:dyDescent="0.15">
      <c r="B313" s="33"/>
      <c r="C313" s="174" t="s">
        <v>70</v>
      </c>
      <c r="D313" s="174" t="s">
        <v>288</v>
      </c>
      <c r="E313" s="175" t="s">
        <v>2981</v>
      </c>
      <c r="F313" s="176" t="s">
        <v>2982</v>
      </c>
      <c r="G313" s="177" t="s">
        <v>2614</v>
      </c>
      <c r="H313" s="178">
        <v>1</v>
      </c>
      <c r="I313" s="179"/>
      <c r="J313" s="178">
        <f t="shared" si="64"/>
        <v>0</v>
      </c>
      <c r="K313" s="176" t="s">
        <v>1</v>
      </c>
      <c r="L313" s="37"/>
      <c r="M313" s="180" t="s">
        <v>1</v>
      </c>
      <c r="N313" s="181" t="s">
        <v>41</v>
      </c>
      <c r="O313" s="59"/>
      <c r="P313" s="182">
        <f t="shared" si="65"/>
        <v>0</v>
      </c>
      <c r="Q313" s="182">
        <v>0</v>
      </c>
      <c r="R313" s="182">
        <f t="shared" si="66"/>
        <v>0</v>
      </c>
      <c r="S313" s="182">
        <v>0</v>
      </c>
      <c r="T313" s="183">
        <f t="shared" si="67"/>
        <v>0</v>
      </c>
      <c r="AR313" s="16" t="s">
        <v>99</v>
      </c>
      <c r="AT313" s="16" t="s">
        <v>288</v>
      </c>
      <c r="AU313" s="16" t="s">
        <v>77</v>
      </c>
      <c r="AY313" s="16" t="s">
        <v>287</v>
      </c>
      <c r="BE313" s="184">
        <f t="shared" si="68"/>
        <v>0</v>
      </c>
      <c r="BF313" s="184">
        <f t="shared" si="69"/>
        <v>0</v>
      </c>
      <c r="BG313" s="184">
        <f t="shared" si="70"/>
        <v>0</v>
      </c>
      <c r="BH313" s="184">
        <f t="shared" si="71"/>
        <v>0</v>
      </c>
      <c r="BI313" s="184">
        <f t="shared" si="72"/>
        <v>0</v>
      </c>
      <c r="BJ313" s="16" t="s">
        <v>77</v>
      </c>
      <c r="BK313" s="184">
        <f t="shared" si="73"/>
        <v>0</v>
      </c>
      <c r="BL313" s="16" t="s">
        <v>99</v>
      </c>
      <c r="BM313" s="16" t="s">
        <v>2983</v>
      </c>
    </row>
    <row r="314" spans="2:65" s="10" customFormat="1" ht="26" customHeight="1" x14ac:dyDescent="0.2">
      <c r="B314" s="160"/>
      <c r="C314" s="161"/>
      <c r="D314" s="162" t="s">
        <v>69</v>
      </c>
      <c r="E314" s="163" t="s">
        <v>2194</v>
      </c>
      <c r="F314" s="163" t="s">
        <v>2984</v>
      </c>
      <c r="G314" s="161"/>
      <c r="H314" s="161"/>
      <c r="I314" s="164"/>
      <c r="J314" s="165">
        <f>BK314</f>
        <v>0</v>
      </c>
      <c r="K314" s="161"/>
      <c r="L314" s="166"/>
      <c r="M314" s="167"/>
      <c r="N314" s="168"/>
      <c r="O314" s="168"/>
      <c r="P314" s="169">
        <f>SUM(P315:P320)</f>
        <v>0</v>
      </c>
      <c r="Q314" s="168"/>
      <c r="R314" s="169">
        <f>SUM(R315:R320)</f>
        <v>0</v>
      </c>
      <c r="S314" s="168"/>
      <c r="T314" s="170">
        <f>SUM(T315:T320)</f>
        <v>0</v>
      </c>
      <c r="AR314" s="171" t="s">
        <v>77</v>
      </c>
      <c r="AT314" s="172" t="s">
        <v>69</v>
      </c>
      <c r="AU314" s="172" t="s">
        <v>70</v>
      </c>
      <c r="AY314" s="171" t="s">
        <v>287</v>
      </c>
      <c r="BK314" s="173">
        <f>SUM(BK315:BK320)</f>
        <v>0</v>
      </c>
    </row>
    <row r="315" spans="2:65" s="1" customFormat="1" ht="16.5" customHeight="1" x14ac:dyDescent="0.15">
      <c r="B315" s="33"/>
      <c r="C315" s="174" t="s">
        <v>70</v>
      </c>
      <c r="D315" s="174" t="s">
        <v>288</v>
      </c>
      <c r="E315" s="175" t="s">
        <v>2985</v>
      </c>
      <c r="F315" s="176" t="s">
        <v>2986</v>
      </c>
      <c r="G315" s="177" t="s">
        <v>612</v>
      </c>
      <c r="H315" s="178">
        <v>115</v>
      </c>
      <c r="I315" s="179"/>
      <c r="J315" s="178">
        <f t="shared" ref="J315:J320" si="74">ROUND(I315*H315,2)</f>
        <v>0</v>
      </c>
      <c r="K315" s="176" t="s">
        <v>1</v>
      </c>
      <c r="L315" s="37"/>
      <c r="M315" s="180" t="s">
        <v>1</v>
      </c>
      <c r="N315" s="181" t="s">
        <v>41</v>
      </c>
      <c r="O315" s="59"/>
      <c r="P315" s="182">
        <f t="shared" ref="P315:P320" si="75">O315*H315</f>
        <v>0</v>
      </c>
      <c r="Q315" s="182">
        <v>0</v>
      </c>
      <c r="R315" s="182">
        <f t="shared" ref="R315:R320" si="76">Q315*H315</f>
        <v>0</v>
      </c>
      <c r="S315" s="182">
        <v>0</v>
      </c>
      <c r="T315" s="183">
        <f t="shared" ref="T315:T320" si="77">S315*H315</f>
        <v>0</v>
      </c>
      <c r="AR315" s="16" t="s">
        <v>99</v>
      </c>
      <c r="AT315" s="16" t="s">
        <v>288</v>
      </c>
      <c r="AU315" s="16" t="s">
        <v>77</v>
      </c>
      <c r="AY315" s="16" t="s">
        <v>287</v>
      </c>
      <c r="BE315" s="184">
        <f t="shared" ref="BE315:BE320" si="78">IF(N315="základní",J315,0)</f>
        <v>0</v>
      </c>
      <c r="BF315" s="184">
        <f t="shared" ref="BF315:BF320" si="79">IF(N315="snížená",J315,0)</f>
        <v>0</v>
      </c>
      <c r="BG315" s="184">
        <f t="shared" ref="BG315:BG320" si="80">IF(N315="zákl. přenesená",J315,0)</f>
        <v>0</v>
      </c>
      <c r="BH315" s="184">
        <f t="shared" ref="BH315:BH320" si="81">IF(N315="sníž. přenesená",J315,0)</f>
        <v>0</v>
      </c>
      <c r="BI315" s="184">
        <f t="shared" ref="BI315:BI320" si="82">IF(N315="nulová",J315,0)</f>
        <v>0</v>
      </c>
      <c r="BJ315" s="16" t="s">
        <v>77</v>
      </c>
      <c r="BK315" s="184">
        <f t="shared" ref="BK315:BK320" si="83">ROUND(I315*H315,2)</f>
        <v>0</v>
      </c>
      <c r="BL315" s="16" t="s">
        <v>99</v>
      </c>
      <c r="BM315" s="16" t="s">
        <v>2987</v>
      </c>
    </row>
    <row r="316" spans="2:65" s="1" customFormat="1" ht="16.5" customHeight="1" x14ac:dyDescent="0.15">
      <c r="B316" s="33"/>
      <c r="C316" s="174" t="s">
        <v>70</v>
      </c>
      <c r="D316" s="174" t="s">
        <v>288</v>
      </c>
      <c r="E316" s="175" t="s">
        <v>2988</v>
      </c>
      <c r="F316" s="176" t="s">
        <v>2989</v>
      </c>
      <c r="G316" s="177" t="s">
        <v>612</v>
      </c>
      <c r="H316" s="178">
        <v>40</v>
      </c>
      <c r="I316" s="179"/>
      <c r="J316" s="178">
        <f t="shared" si="74"/>
        <v>0</v>
      </c>
      <c r="K316" s="176" t="s">
        <v>1</v>
      </c>
      <c r="L316" s="37"/>
      <c r="M316" s="180" t="s">
        <v>1</v>
      </c>
      <c r="N316" s="181" t="s">
        <v>41</v>
      </c>
      <c r="O316" s="59"/>
      <c r="P316" s="182">
        <f t="shared" si="75"/>
        <v>0</v>
      </c>
      <c r="Q316" s="182">
        <v>0</v>
      </c>
      <c r="R316" s="182">
        <f t="shared" si="76"/>
        <v>0</v>
      </c>
      <c r="S316" s="182">
        <v>0</v>
      </c>
      <c r="T316" s="183">
        <f t="shared" si="77"/>
        <v>0</v>
      </c>
      <c r="AR316" s="16" t="s">
        <v>99</v>
      </c>
      <c r="AT316" s="16" t="s">
        <v>288</v>
      </c>
      <c r="AU316" s="16" t="s">
        <v>77</v>
      </c>
      <c r="AY316" s="16" t="s">
        <v>287</v>
      </c>
      <c r="BE316" s="184">
        <f t="shared" si="78"/>
        <v>0</v>
      </c>
      <c r="BF316" s="184">
        <f t="shared" si="79"/>
        <v>0</v>
      </c>
      <c r="BG316" s="184">
        <f t="shared" si="80"/>
        <v>0</v>
      </c>
      <c r="BH316" s="184">
        <f t="shared" si="81"/>
        <v>0</v>
      </c>
      <c r="BI316" s="184">
        <f t="shared" si="82"/>
        <v>0</v>
      </c>
      <c r="BJ316" s="16" t="s">
        <v>77</v>
      </c>
      <c r="BK316" s="184">
        <f t="shared" si="83"/>
        <v>0</v>
      </c>
      <c r="BL316" s="16" t="s">
        <v>99</v>
      </c>
      <c r="BM316" s="16" t="s">
        <v>2990</v>
      </c>
    </row>
    <row r="317" spans="2:65" s="1" customFormat="1" ht="16.5" customHeight="1" x14ac:dyDescent="0.15">
      <c r="B317" s="33"/>
      <c r="C317" s="174" t="s">
        <v>70</v>
      </c>
      <c r="D317" s="174" t="s">
        <v>288</v>
      </c>
      <c r="E317" s="175" t="s">
        <v>2991</v>
      </c>
      <c r="F317" s="176" t="s">
        <v>2992</v>
      </c>
      <c r="G317" s="177" t="s">
        <v>362</v>
      </c>
      <c r="H317" s="178">
        <v>240</v>
      </c>
      <c r="I317" s="179"/>
      <c r="J317" s="178">
        <f t="shared" si="74"/>
        <v>0</v>
      </c>
      <c r="K317" s="176" t="s">
        <v>1</v>
      </c>
      <c r="L317" s="37"/>
      <c r="M317" s="180" t="s">
        <v>1</v>
      </c>
      <c r="N317" s="181" t="s">
        <v>41</v>
      </c>
      <c r="O317" s="59"/>
      <c r="P317" s="182">
        <f t="shared" si="75"/>
        <v>0</v>
      </c>
      <c r="Q317" s="182">
        <v>0</v>
      </c>
      <c r="R317" s="182">
        <f t="shared" si="76"/>
        <v>0</v>
      </c>
      <c r="S317" s="182">
        <v>0</v>
      </c>
      <c r="T317" s="183">
        <f t="shared" si="77"/>
        <v>0</v>
      </c>
      <c r="AR317" s="16" t="s">
        <v>99</v>
      </c>
      <c r="AT317" s="16" t="s">
        <v>288</v>
      </c>
      <c r="AU317" s="16" t="s">
        <v>77</v>
      </c>
      <c r="AY317" s="16" t="s">
        <v>287</v>
      </c>
      <c r="BE317" s="184">
        <f t="shared" si="78"/>
        <v>0</v>
      </c>
      <c r="BF317" s="184">
        <f t="shared" si="79"/>
        <v>0</v>
      </c>
      <c r="BG317" s="184">
        <f t="shared" si="80"/>
        <v>0</v>
      </c>
      <c r="BH317" s="184">
        <f t="shared" si="81"/>
        <v>0</v>
      </c>
      <c r="BI317" s="184">
        <f t="shared" si="82"/>
        <v>0</v>
      </c>
      <c r="BJ317" s="16" t="s">
        <v>77</v>
      </c>
      <c r="BK317" s="184">
        <f t="shared" si="83"/>
        <v>0</v>
      </c>
      <c r="BL317" s="16" t="s">
        <v>99</v>
      </c>
      <c r="BM317" s="16" t="s">
        <v>2993</v>
      </c>
    </row>
    <row r="318" spans="2:65" s="1" customFormat="1" ht="16.5" customHeight="1" x14ac:dyDescent="0.15">
      <c r="B318" s="33"/>
      <c r="C318" s="174" t="s">
        <v>70</v>
      </c>
      <c r="D318" s="174" t="s">
        <v>288</v>
      </c>
      <c r="E318" s="175" t="s">
        <v>2994</v>
      </c>
      <c r="F318" s="176" t="s">
        <v>2995</v>
      </c>
      <c r="G318" s="177" t="s">
        <v>362</v>
      </c>
      <c r="H318" s="178">
        <v>80</v>
      </c>
      <c r="I318" s="179"/>
      <c r="J318" s="178">
        <f t="shared" si="74"/>
        <v>0</v>
      </c>
      <c r="K318" s="176" t="s">
        <v>1</v>
      </c>
      <c r="L318" s="37"/>
      <c r="M318" s="180" t="s">
        <v>1</v>
      </c>
      <c r="N318" s="181" t="s">
        <v>41</v>
      </c>
      <c r="O318" s="59"/>
      <c r="P318" s="182">
        <f t="shared" si="75"/>
        <v>0</v>
      </c>
      <c r="Q318" s="182">
        <v>0</v>
      </c>
      <c r="R318" s="182">
        <f t="shared" si="76"/>
        <v>0</v>
      </c>
      <c r="S318" s="182">
        <v>0</v>
      </c>
      <c r="T318" s="183">
        <f t="shared" si="77"/>
        <v>0</v>
      </c>
      <c r="AR318" s="16" t="s">
        <v>99</v>
      </c>
      <c r="AT318" s="16" t="s">
        <v>288</v>
      </c>
      <c r="AU318" s="16" t="s">
        <v>77</v>
      </c>
      <c r="AY318" s="16" t="s">
        <v>287</v>
      </c>
      <c r="BE318" s="184">
        <f t="shared" si="78"/>
        <v>0</v>
      </c>
      <c r="BF318" s="184">
        <f t="shared" si="79"/>
        <v>0</v>
      </c>
      <c r="BG318" s="184">
        <f t="shared" si="80"/>
        <v>0</v>
      </c>
      <c r="BH318" s="184">
        <f t="shared" si="81"/>
        <v>0</v>
      </c>
      <c r="BI318" s="184">
        <f t="shared" si="82"/>
        <v>0</v>
      </c>
      <c r="BJ318" s="16" t="s">
        <v>77</v>
      </c>
      <c r="BK318" s="184">
        <f t="shared" si="83"/>
        <v>0</v>
      </c>
      <c r="BL318" s="16" t="s">
        <v>99</v>
      </c>
      <c r="BM318" s="16" t="s">
        <v>2996</v>
      </c>
    </row>
    <row r="319" spans="2:65" s="1" customFormat="1" ht="16.5" customHeight="1" x14ac:dyDescent="0.15">
      <c r="B319" s="33"/>
      <c r="C319" s="174" t="s">
        <v>70</v>
      </c>
      <c r="D319" s="174" t="s">
        <v>288</v>
      </c>
      <c r="E319" s="175" t="s">
        <v>2997</v>
      </c>
      <c r="F319" s="176" t="s">
        <v>2998</v>
      </c>
      <c r="G319" s="177" t="s">
        <v>362</v>
      </c>
      <c r="H319" s="178">
        <v>40</v>
      </c>
      <c r="I319" s="179"/>
      <c r="J319" s="178">
        <f t="shared" si="74"/>
        <v>0</v>
      </c>
      <c r="K319" s="176" t="s">
        <v>1</v>
      </c>
      <c r="L319" s="37"/>
      <c r="M319" s="180" t="s">
        <v>1</v>
      </c>
      <c r="N319" s="181" t="s">
        <v>41</v>
      </c>
      <c r="O319" s="59"/>
      <c r="P319" s="182">
        <f t="shared" si="75"/>
        <v>0</v>
      </c>
      <c r="Q319" s="182">
        <v>0</v>
      </c>
      <c r="R319" s="182">
        <f t="shared" si="76"/>
        <v>0</v>
      </c>
      <c r="S319" s="182">
        <v>0</v>
      </c>
      <c r="T319" s="183">
        <f t="shared" si="77"/>
        <v>0</v>
      </c>
      <c r="AR319" s="16" t="s">
        <v>99</v>
      </c>
      <c r="AT319" s="16" t="s">
        <v>288</v>
      </c>
      <c r="AU319" s="16" t="s">
        <v>77</v>
      </c>
      <c r="AY319" s="16" t="s">
        <v>287</v>
      </c>
      <c r="BE319" s="184">
        <f t="shared" si="78"/>
        <v>0</v>
      </c>
      <c r="BF319" s="184">
        <f t="shared" si="79"/>
        <v>0</v>
      </c>
      <c r="BG319" s="184">
        <f t="shared" si="80"/>
        <v>0</v>
      </c>
      <c r="BH319" s="184">
        <f t="shared" si="81"/>
        <v>0</v>
      </c>
      <c r="BI319" s="184">
        <f t="shared" si="82"/>
        <v>0</v>
      </c>
      <c r="BJ319" s="16" t="s">
        <v>77</v>
      </c>
      <c r="BK319" s="184">
        <f t="shared" si="83"/>
        <v>0</v>
      </c>
      <c r="BL319" s="16" t="s">
        <v>99</v>
      </c>
      <c r="BM319" s="16" t="s">
        <v>2999</v>
      </c>
    </row>
    <row r="320" spans="2:65" s="1" customFormat="1" ht="16.5" customHeight="1" x14ac:dyDescent="0.15">
      <c r="B320" s="33"/>
      <c r="C320" s="174" t="s">
        <v>70</v>
      </c>
      <c r="D320" s="174" t="s">
        <v>288</v>
      </c>
      <c r="E320" s="175" t="s">
        <v>3000</v>
      </c>
      <c r="F320" s="176" t="s">
        <v>3001</v>
      </c>
      <c r="G320" s="177" t="s">
        <v>490</v>
      </c>
      <c r="H320" s="178">
        <v>30</v>
      </c>
      <c r="I320" s="179"/>
      <c r="J320" s="178">
        <f t="shared" si="74"/>
        <v>0</v>
      </c>
      <c r="K320" s="176" t="s">
        <v>1</v>
      </c>
      <c r="L320" s="37"/>
      <c r="M320" s="220" t="s">
        <v>1</v>
      </c>
      <c r="N320" s="221" t="s">
        <v>41</v>
      </c>
      <c r="O320" s="222"/>
      <c r="P320" s="223">
        <f t="shared" si="75"/>
        <v>0</v>
      </c>
      <c r="Q320" s="223">
        <v>0</v>
      </c>
      <c r="R320" s="223">
        <f t="shared" si="76"/>
        <v>0</v>
      </c>
      <c r="S320" s="223">
        <v>0</v>
      </c>
      <c r="T320" s="224">
        <f t="shared" si="77"/>
        <v>0</v>
      </c>
      <c r="AR320" s="16" t="s">
        <v>99</v>
      </c>
      <c r="AT320" s="16" t="s">
        <v>288</v>
      </c>
      <c r="AU320" s="16" t="s">
        <v>77</v>
      </c>
      <c r="AY320" s="16" t="s">
        <v>287</v>
      </c>
      <c r="BE320" s="184">
        <f t="shared" si="78"/>
        <v>0</v>
      </c>
      <c r="BF320" s="184">
        <f t="shared" si="79"/>
        <v>0</v>
      </c>
      <c r="BG320" s="184">
        <f t="shared" si="80"/>
        <v>0</v>
      </c>
      <c r="BH320" s="184">
        <f t="shared" si="81"/>
        <v>0</v>
      </c>
      <c r="BI320" s="184">
        <f t="shared" si="82"/>
        <v>0</v>
      </c>
      <c r="BJ320" s="16" t="s">
        <v>77</v>
      </c>
      <c r="BK320" s="184">
        <f t="shared" si="83"/>
        <v>0</v>
      </c>
      <c r="BL320" s="16" t="s">
        <v>99</v>
      </c>
      <c r="BM320" s="16" t="s">
        <v>3002</v>
      </c>
    </row>
    <row r="321" spans="2:12" s="1" customFormat="1" ht="7" customHeight="1" x14ac:dyDescent="0.15">
      <c r="B321" s="45"/>
      <c r="C321" s="46"/>
      <c r="D321" s="46"/>
      <c r="E321" s="46"/>
      <c r="F321" s="46"/>
      <c r="G321" s="46"/>
      <c r="H321" s="46"/>
      <c r="I321" s="133"/>
      <c r="J321" s="46"/>
      <c r="K321" s="46"/>
      <c r="L321" s="37"/>
    </row>
  </sheetData>
  <sheetProtection algorithmName="SHA-512" hashValue="deHWPIN6OiP5Qi2WBwm0TCpvcQZWN5zQWu2Vj1/3AtFHa953mZoulL6tGi7zpJPU2Qh1KZfxFAKxGLvjXfVA+g==" saltValue="Ma00TWrbUVNFB4Wr9llcAao+24D0sJAwPPfTLJQWmO2Z6RVWQ1Y4xTuVB+PV+GZ69T1pILrg6ln/vsj/FdgO2A==" spinCount="100000" sheet="1" objects="1" scenarios="1" formatColumns="0" formatRows="0" autoFilter="0"/>
  <autoFilter ref="C94:K32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128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3003</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ROUND((SUM(BE94:BE134)),  2)</f>
        <v>0</v>
      </c>
      <c r="I37" s="122">
        <v>0.21</v>
      </c>
      <c r="J37" s="121">
        <f>ROUND(((SUM(BE94:BE134))*I37),  2)</f>
        <v>0</v>
      </c>
      <c r="L37" s="37"/>
    </row>
    <row r="38" spans="2:12" s="1" customFormat="1" ht="14.5" customHeight="1" x14ac:dyDescent="0.15">
      <c r="B38" s="37"/>
      <c r="E38" s="110" t="s">
        <v>42</v>
      </c>
      <c r="F38" s="121">
        <f>ROUND((SUM(BF94:BF134)),  2)</f>
        <v>0</v>
      </c>
      <c r="I38" s="122">
        <v>0.15</v>
      </c>
      <c r="J38" s="121">
        <f>ROUND(((SUM(BF94:BF134))*I38),  2)</f>
        <v>0</v>
      </c>
      <c r="L38" s="37"/>
    </row>
    <row r="39" spans="2:12" s="1" customFormat="1" ht="14.5" hidden="1" customHeight="1" x14ac:dyDescent="0.15">
      <c r="B39" s="37"/>
      <c r="E39" s="110" t="s">
        <v>43</v>
      </c>
      <c r="F39" s="121">
        <f>ROUND((SUM(BG94:BG134)),  2)</f>
        <v>0</v>
      </c>
      <c r="I39" s="122">
        <v>0.21</v>
      </c>
      <c r="J39" s="121">
        <f>0</f>
        <v>0</v>
      </c>
      <c r="L39" s="37"/>
    </row>
    <row r="40" spans="2:12" s="1" customFormat="1" ht="14.5" hidden="1" customHeight="1" x14ac:dyDescent="0.15">
      <c r="B40" s="37"/>
      <c r="E40" s="110" t="s">
        <v>44</v>
      </c>
      <c r="F40" s="121">
        <f>ROUND((SUM(BH94:BH134)),  2)</f>
        <v>0</v>
      </c>
      <c r="I40" s="122">
        <v>0.15</v>
      </c>
      <c r="J40" s="121">
        <f>0</f>
        <v>0</v>
      </c>
      <c r="L40" s="37"/>
    </row>
    <row r="41" spans="2:12" s="1" customFormat="1" ht="14.5" hidden="1" customHeight="1" x14ac:dyDescent="0.15">
      <c r="B41" s="37"/>
      <c r="E41" s="110" t="s">
        <v>45</v>
      </c>
      <c r="F41" s="121">
        <f>ROUND((SUM(BI94:BI134)),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SO 01 - Přípojka pro terminál vedení za elektroměrem pro terminál</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3004</v>
      </c>
      <c r="E68" s="145"/>
      <c r="F68" s="145"/>
      <c r="G68" s="145"/>
      <c r="H68" s="145"/>
      <c r="I68" s="146"/>
      <c r="J68" s="147">
        <f>J95</f>
        <v>0</v>
      </c>
      <c r="K68" s="143"/>
      <c r="L68" s="148"/>
    </row>
    <row r="69" spans="2:47" s="8" customFormat="1" ht="25" customHeight="1" x14ac:dyDescent="0.15">
      <c r="B69" s="142"/>
      <c r="C69" s="143"/>
      <c r="D69" s="144" t="s">
        <v>3005</v>
      </c>
      <c r="E69" s="145"/>
      <c r="F69" s="145"/>
      <c r="G69" s="145"/>
      <c r="H69" s="145"/>
      <c r="I69" s="146"/>
      <c r="J69" s="147">
        <f>J110</f>
        <v>0</v>
      </c>
      <c r="K69" s="143"/>
      <c r="L69" s="148"/>
    </row>
    <row r="70" spans="2:47" s="8" customFormat="1" ht="25" customHeight="1" x14ac:dyDescent="0.15">
      <c r="B70" s="142"/>
      <c r="C70" s="143"/>
      <c r="D70" s="144" t="s">
        <v>3006</v>
      </c>
      <c r="E70" s="145"/>
      <c r="F70" s="145"/>
      <c r="G70" s="145"/>
      <c r="H70" s="145"/>
      <c r="I70" s="146"/>
      <c r="J70" s="147">
        <f>J121</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02 - SO 01 - Přípojka pro terminál vedení za elektroměrem pro terminál</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P95+P110+P121</f>
        <v>0</v>
      </c>
      <c r="Q94" s="67"/>
      <c r="R94" s="157">
        <f>R95+R110+R121</f>
        <v>0</v>
      </c>
      <c r="S94" s="67"/>
      <c r="T94" s="158">
        <f>T95+T110+T121</f>
        <v>0</v>
      </c>
      <c r="AT94" s="16" t="s">
        <v>69</v>
      </c>
      <c r="AU94" s="16" t="s">
        <v>246</v>
      </c>
      <c r="BK94" s="159">
        <f>BK95+BK110+BK121</f>
        <v>0</v>
      </c>
    </row>
    <row r="95" spans="2:65" s="10" customFormat="1" ht="26" customHeight="1" x14ac:dyDescent="0.2">
      <c r="B95" s="160"/>
      <c r="C95" s="161"/>
      <c r="D95" s="162" t="s">
        <v>69</v>
      </c>
      <c r="E95" s="163" t="s">
        <v>1660</v>
      </c>
      <c r="F95" s="163" t="s">
        <v>2617</v>
      </c>
      <c r="G95" s="161"/>
      <c r="H95" s="161"/>
      <c r="I95" s="164"/>
      <c r="J95" s="165">
        <f>BK95</f>
        <v>0</v>
      </c>
      <c r="K95" s="161"/>
      <c r="L95" s="166"/>
      <c r="M95" s="167"/>
      <c r="N95" s="168"/>
      <c r="O95" s="168"/>
      <c r="P95" s="169">
        <f>SUM(P96:P109)</f>
        <v>0</v>
      </c>
      <c r="Q95" s="168"/>
      <c r="R95" s="169">
        <f>SUM(R96:R109)</f>
        <v>0</v>
      </c>
      <c r="S95" s="168"/>
      <c r="T95" s="170">
        <f>SUM(T96:T109)</f>
        <v>0</v>
      </c>
      <c r="AR95" s="171" t="s">
        <v>77</v>
      </c>
      <c r="AT95" s="172" t="s">
        <v>69</v>
      </c>
      <c r="AU95" s="172" t="s">
        <v>70</v>
      </c>
      <c r="AY95" s="171" t="s">
        <v>287</v>
      </c>
      <c r="BK95" s="173">
        <f>SUM(BK96:BK109)</f>
        <v>0</v>
      </c>
    </row>
    <row r="96" spans="2:65" s="1" customFormat="1" ht="16.5" customHeight="1" x14ac:dyDescent="0.15">
      <c r="B96" s="33"/>
      <c r="C96" s="174" t="s">
        <v>70</v>
      </c>
      <c r="D96" s="174" t="s">
        <v>288</v>
      </c>
      <c r="E96" s="175" t="s">
        <v>3007</v>
      </c>
      <c r="F96" s="176" t="s">
        <v>3008</v>
      </c>
      <c r="G96" s="177" t="s">
        <v>362</v>
      </c>
      <c r="H96" s="178">
        <v>55</v>
      </c>
      <c r="I96" s="179"/>
      <c r="J96" s="178">
        <f t="shared" ref="J96:J109" si="0">ROUND(I96*H96,2)</f>
        <v>0</v>
      </c>
      <c r="K96" s="176" t="s">
        <v>1</v>
      </c>
      <c r="L96" s="37"/>
      <c r="M96" s="180" t="s">
        <v>1</v>
      </c>
      <c r="N96" s="181" t="s">
        <v>41</v>
      </c>
      <c r="O96" s="59"/>
      <c r="P96" s="182">
        <f t="shared" ref="P96:P109" si="1">O96*H96</f>
        <v>0</v>
      </c>
      <c r="Q96" s="182">
        <v>0</v>
      </c>
      <c r="R96" s="182">
        <f t="shared" ref="R96:R109" si="2">Q96*H96</f>
        <v>0</v>
      </c>
      <c r="S96" s="182">
        <v>0</v>
      </c>
      <c r="T96" s="183">
        <f t="shared" ref="T96:T109" si="3">S96*H96</f>
        <v>0</v>
      </c>
      <c r="AR96" s="16" t="s">
        <v>99</v>
      </c>
      <c r="AT96" s="16" t="s">
        <v>288</v>
      </c>
      <c r="AU96" s="16" t="s">
        <v>77</v>
      </c>
      <c r="AY96" s="16" t="s">
        <v>287</v>
      </c>
      <c r="BE96" s="184">
        <f t="shared" ref="BE96:BE109" si="4">IF(N96="základní",J96,0)</f>
        <v>0</v>
      </c>
      <c r="BF96" s="184">
        <f t="shared" ref="BF96:BF109" si="5">IF(N96="snížená",J96,0)</f>
        <v>0</v>
      </c>
      <c r="BG96" s="184">
        <f t="shared" ref="BG96:BG109" si="6">IF(N96="zákl. přenesená",J96,0)</f>
        <v>0</v>
      </c>
      <c r="BH96" s="184">
        <f t="shared" ref="BH96:BH109" si="7">IF(N96="sníž. přenesená",J96,0)</f>
        <v>0</v>
      </c>
      <c r="BI96" s="184">
        <f t="shared" ref="BI96:BI109" si="8">IF(N96="nulová",J96,0)</f>
        <v>0</v>
      </c>
      <c r="BJ96" s="16" t="s">
        <v>77</v>
      </c>
      <c r="BK96" s="184">
        <f t="shared" ref="BK96:BK109" si="9">ROUND(I96*H96,2)</f>
        <v>0</v>
      </c>
      <c r="BL96" s="16" t="s">
        <v>99</v>
      </c>
      <c r="BM96" s="16" t="s">
        <v>79</v>
      </c>
    </row>
    <row r="97" spans="2:65" s="1" customFormat="1" ht="16.5" customHeight="1" x14ac:dyDescent="0.15">
      <c r="B97" s="33"/>
      <c r="C97" s="174" t="s">
        <v>70</v>
      </c>
      <c r="D97" s="174" t="s">
        <v>288</v>
      </c>
      <c r="E97" s="175" t="s">
        <v>3009</v>
      </c>
      <c r="F97" s="176" t="s">
        <v>3010</v>
      </c>
      <c r="G97" s="177" t="s">
        <v>362</v>
      </c>
      <c r="H97" s="178">
        <v>55</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3011</v>
      </c>
      <c r="F98" s="176" t="s">
        <v>2661</v>
      </c>
      <c r="G98" s="177" t="s">
        <v>362</v>
      </c>
      <c r="H98" s="178">
        <v>65</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3012</v>
      </c>
      <c r="F99" s="176" t="s">
        <v>3013</v>
      </c>
      <c r="G99" s="177" t="s">
        <v>490</v>
      </c>
      <c r="H99" s="178">
        <v>4</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3014</v>
      </c>
      <c r="F100" s="176" t="s">
        <v>2683</v>
      </c>
      <c r="G100" s="177" t="s">
        <v>490</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3015</v>
      </c>
      <c r="F101" s="176" t="s">
        <v>2677</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3016</v>
      </c>
      <c r="F102" s="176" t="s">
        <v>2679</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3017</v>
      </c>
      <c r="F103" s="176" t="s">
        <v>2745</v>
      </c>
      <c r="G103" s="177" t="s">
        <v>362</v>
      </c>
      <c r="H103" s="178">
        <v>55</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3018</v>
      </c>
      <c r="F104" s="176" t="s">
        <v>2749</v>
      </c>
      <c r="G104" s="177" t="s">
        <v>490</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3018</v>
      </c>
      <c r="F105" s="176" t="s">
        <v>2749</v>
      </c>
      <c r="G105" s="177" t="s">
        <v>490</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3019</v>
      </c>
      <c r="F106" s="176" t="s">
        <v>3020</v>
      </c>
      <c r="G106" s="177" t="s">
        <v>362</v>
      </c>
      <c r="H106" s="178">
        <v>25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70</v>
      </c>
      <c r="D107" s="174" t="s">
        <v>288</v>
      </c>
      <c r="E107" s="175" t="s">
        <v>7</v>
      </c>
      <c r="F107" s="176" t="s">
        <v>2753</v>
      </c>
      <c r="G107" s="177" t="s">
        <v>1845</v>
      </c>
      <c r="H107" s="178">
        <v>6</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330</v>
      </c>
    </row>
    <row r="108" spans="2:65" s="1" customFormat="1" ht="16.5" customHeight="1" x14ac:dyDescent="0.15">
      <c r="B108" s="33"/>
      <c r="C108" s="174" t="s">
        <v>70</v>
      </c>
      <c r="D108" s="174" t="s">
        <v>288</v>
      </c>
      <c r="E108" s="175" t="s">
        <v>3021</v>
      </c>
      <c r="F108" s="176" t="s">
        <v>2739</v>
      </c>
      <c r="G108" s="177" t="s">
        <v>1845</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334</v>
      </c>
    </row>
    <row r="109" spans="2:65" s="1" customFormat="1" ht="16.5" customHeight="1" x14ac:dyDescent="0.15">
      <c r="B109" s="33"/>
      <c r="C109" s="174" t="s">
        <v>77</v>
      </c>
      <c r="D109" s="174" t="s">
        <v>288</v>
      </c>
      <c r="E109" s="175" t="s">
        <v>3022</v>
      </c>
      <c r="F109" s="176" t="s">
        <v>3023</v>
      </c>
      <c r="G109" s="177" t="s">
        <v>490</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3024</v>
      </c>
    </row>
    <row r="110" spans="2:65" s="10" customFormat="1" ht="26" customHeight="1" x14ac:dyDescent="0.2">
      <c r="B110" s="160"/>
      <c r="C110" s="161"/>
      <c r="D110" s="162" t="s">
        <v>69</v>
      </c>
      <c r="E110" s="163" t="s">
        <v>2135</v>
      </c>
      <c r="F110" s="163" t="s">
        <v>2757</v>
      </c>
      <c r="G110" s="161"/>
      <c r="H110" s="161"/>
      <c r="I110" s="164"/>
      <c r="J110" s="165">
        <f>BK110</f>
        <v>0</v>
      </c>
      <c r="K110" s="161"/>
      <c r="L110" s="166"/>
      <c r="M110" s="167"/>
      <c r="N110" s="168"/>
      <c r="O110" s="168"/>
      <c r="P110" s="169">
        <f>SUM(P111:P120)</f>
        <v>0</v>
      </c>
      <c r="Q110" s="168"/>
      <c r="R110" s="169">
        <f>SUM(R111:R120)</f>
        <v>0</v>
      </c>
      <c r="S110" s="168"/>
      <c r="T110" s="170">
        <f>SUM(T111:T120)</f>
        <v>0</v>
      </c>
      <c r="AR110" s="171" t="s">
        <v>77</v>
      </c>
      <c r="AT110" s="172" t="s">
        <v>69</v>
      </c>
      <c r="AU110" s="172" t="s">
        <v>70</v>
      </c>
      <c r="AY110" s="171" t="s">
        <v>287</v>
      </c>
      <c r="BK110" s="173">
        <f>SUM(BK111:BK120)</f>
        <v>0</v>
      </c>
    </row>
    <row r="111" spans="2:65" s="1" customFormat="1" ht="16.5" customHeight="1" x14ac:dyDescent="0.15">
      <c r="B111" s="33"/>
      <c r="C111" s="174" t="s">
        <v>70</v>
      </c>
      <c r="D111" s="174" t="s">
        <v>288</v>
      </c>
      <c r="E111" s="175" t="s">
        <v>3025</v>
      </c>
      <c r="F111" s="176" t="s">
        <v>3026</v>
      </c>
      <c r="G111" s="177" t="s">
        <v>2802</v>
      </c>
      <c r="H111" s="178">
        <v>55</v>
      </c>
      <c r="I111" s="179"/>
      <c r="J111" s="178">
        <f t="shared" ref="J111:J120" si="10">ROUND(I111*H111,2)</f>
        <v>0</v>
      </c>
      <c r="K111" s="176" t="s">
        <v>1</v>
      </c>
      <c r="L111" s="37"/>
      <c r="M111" s="180" t="s">
        <v>1</v>
      </c>
      <c r="N111" s="181" t="s">
        <v>41</v>
      </c>
      <c r="O111" s="59"/>
      <c r="P111" s="182">
        <f t="shared" ref="P111:P120" si="11">O111*H111</f>
        <v>0</v>
      </c>
      <c r="Q111" s="182">
        <v>0</v>
      </c>
      <c r="R111" s="182">
        <f t="shared" ref="R111:R120" si="12">Q111*H111</f>
        <v>0</v>
      </c>
      <c r="S111" s="182">
        <v>0</v>
      </c>
      <c r="T111" s="183">
        <f t="shared" ref="T111:T120" si="13">S111*H111</f>
        <v>0</v>
      </c>
      <c r="AR111" s="16" t="s">
        <v>99</v>
      </c>
      <c r="AT111" s="16" t="s">
        <v>288</v>
      </c>
      <c r="AU111" s="16" t="s">
        <v>77</v>
      </c>
      <c r="AY111" s="16" t="s">
        <v>287</v>
      </c>
      <c r="BE111" s="184">
        <f t="shared" ref="BE111:BE120" si="14">IF(N111="základní",J111,0)</f>
        <v>0</v>
      </c>
      <c r="BF111" s="184">
        <f t="shared" ref="BF111:BF120" si="15">IF(N111="snížená",J111,0)</f>
        <v>0</v>
      </c>
      <c r="BG111" s="184">
        <f t="shared" ref="BG111:BG120" si="16">IF(N111="zákl. přenesená",J111,0)</f>
        <v>0</v>
      </c>
      <c r="BH111" s="184">
        <f t="shared" ref="BH111:BH120" si="17">IF(N111="sníž. přenesená",J111,0)</f>
        <v>0</v>
      </c>
      <c r="BI111" s="184">
        <f t="shared" ref="BI111:BI120" si="18">IF(N111="nulová",J111,0)</f>
        <v>0</v>
      </c>
      <c r="BJ111" s="16" t="s">
        <v>77</v>
      </c>
      <c r="BK111" s="184">
        <f t="shared" ref="BK111:BK120" si="19">ROUND(I111*H111,2)</f>
        <v>0</v>
      </c>
      <c r="BL111" s="16" t="s">
        <v>99</v>
      </c>
      <c r="BM111" s="16" t="s">
        <v>337</v>
      </c>
    </row>
    <row r="112" spans="2:65" s="1" customFormat="1" ht="16.5" customHeight="1" x14ac:dyDescent="0.15">
      <c r="B112" s="33"/>
      <c r="C112" s="174" t="s">
        <v>70</v>
      </c>
      <c r="D112" s="174" t="s">
        <v>288</v>
      </c>
      <c r="E112" s="175" t="s">
        <v>3027</v>
      </c>
      <c r="F112" s="176" t="s">
        <v>3028</v>
      </c>
      <c r="G112" s="177" t="s">
        <v>2802</v>
      </c>
      <c r="H112" s="178">
        <v>55</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340</v>
      </c>
    </row>
    <row r="113" spans="2:65" s="1" customFormat="1" ht="16.5" customHeight="1" x14ac:dyDescent="0.15">
      <c r="B113" s="33"/>
      <c r="C113" s="174" t="s">
        <v>70</v>
      </c>
      <c r="D113" s="174" t="s">
        <v>288</v>
      </c>
      <c r="E113" s="175" t="s">
        <v>3029</v>
      </c>
      <c r="F113" s="176" t="s">
        <v>2808</v>
      </c>
      <c r="G113" s="177" t="s">
        <v>2802</v>
      </c>
      <c r="H113" s="178">
        <v>65</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343</v>
      </c>
    </row>
    <row r="114" spans="2:65" s="1" customFormat="1" ht="16.5" customHeight="1" x14ac:dyDescent="0.15">
      <c r="B114" s="33"/>
      <c r="C114" s="174" t="s">
        <v>70</v>
      </c>
      <c r="D114" s="174" t="s">
        <v>288</v>
      </c>
      <c r="E114" s="175" t="s">
        <v>3030</v>
      </c>
      <c r="F114" s="176" t="s">
        <v>3031</v>
      </c>
      <c r="G114" s="177" t="s">
        <v>2614</v>
      </c>
      <c r="H114" s="178">
        <v>8</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3032</v>
      </c>
      <c r="F115" s="176" t="s">
        <v>3033</v>
      </c>
      <c r="G115" s="177" t="s">
        <v>2614</v>
      </c>
      <c r="H115" s="178">
        <v>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3034</v>
      </c>
      <c r="F116" s="176" t="s">
        <v>2945</v>
      </c>
      <c r="G116" s="177" t="s">
        <v>2599</v>
      </c>
      <c r="H116" s="178">
        <v>55</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3035</v>
      </c>
      <c r="F117" s="176" t="s">
        <v>2972</v>
      </c>
      <c r="G117" s="177" t="s">
        <v>2614</v>
      </c>
      <c r="H117" s="178">
        <v>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3036</v>
      </c>
      <c r="F118" s="176" t="s">
        <v>2966</v>
      </c>
      <c r="G118" s="177" t="s">
        <v>2614</v>
      </c>
      <c r="H118" s="178">
        <v>3</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3037</v>
      </c>
      <c r="F119" s="176" t="s">
        <v>3038</v>
      </c>
      <c r="G119" s="177" t="s">
        <v>2802</v>
      </c>
      <c r="H119" s="178">
        <v>25</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74</v>
      </c>
      <c r="F120" s="176" t="s">
        <v>3039</v>
      </c>
      <c r="G120" s="177" t="s">
        <v>2614</v>
      </c>
      <c r="H120" s="178">
        <v>1</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0" customFormat="1" ht="26" customHeight="1" x14ac:dyDescent="0.2">
      <c r="B121" s="160"/>
      <c r="C121" s="161"/>
      <c r="D121" s="162" t="s">
        <v>69</v>
      </c>
      <c r="E121" s="163" t="s">
        <v>2190</v>
      </c>
      <c r="F121" s="163" t="s">
        <v>3040</v>
      </c>
      <c r="G121" s="161"/>
      <c r="H121" s="161"/>
      <c r="I121" s="164"/>
      <c r="J121" s="165">
        <f>BK121</f>
        <v>0</v>
      </c>
      <c r="K121" s="161"/>
      <c r="L121" s="166"/>
      <c r="M121" s="167"/>
      <c r="N121" s="168"/>
      <c r="O121" s="168"/>
      <c r="P121" s="169">
        <f>SUM(P122:P134)</f>
        <v>0</v>
      </c>
      <c r="Q121" s="168"/>
      <c r="R121" s="169">
        <f>SUM(R122:R134)</f>
        <v>0</v>
      </c>
      <c r="S121" s="168"/>
      <c r="T121" s="170">
        <f>SUM(T122:T134)</f>
        <v>0</v>
      </c>
      <c r="AR121" s="171" t="s">
        <v>77</v>
      </c>
      <c r="AT121" s="172" t="s">
        <v>69</v>
      </c>
      <c r="AU121" s="172" t="s">
        <v>70</v>
      </c>
      <c r="AY121" s="171" t="s">
        <v>287</v>
      </c>
      <c r="BK121" s="173">
        <f>SUM(BK122:BK134)</f>
        <v>0</v>
      </c>
    </row>
    <row r="122" spans="2:65" s="1" customFormat="1" ht="16.5" customHeight="1" x14ac:dyDescent="0.15">
      <c r="B122" s="33"/>
      <c r="C122" s="174" t="s">
        <v>70</v>
      </c>
      <c r="D122" s="174" t="s">
        <v>288</v>
      </c>
      <c r="E122" s="175" t="s">
        <v>3041</v>
      </c>
      <c r="F122" s="176" t="s">
        <v>3042</v>
      </c>
      <c r="G122" s="177" t="s">
        <v>3043</v>
      </c>
      <c r="H122" s="178">
        <v>0.06</v>
      </c>
      <c r="I122" s="179"/>
      <c r="J122" s="178">
        <f t="shared" ref="J122:J134" si="20">ROUND(I122*H122,2)</f>
        <v>0</v>
      </c>
      <c r="K122" s="176" t="s">
        <v>1</v>
      </c>
      <c r="L122" s="37"/>
      <c r="M122" s="180" t="s">
        <v>1</v>
      </c>
      <c r="N122" s="181" t="s">
        <v>41</v>
      </c>
      <c r="O122" s="59"/>
      <c r="P122" s="182">
        <f t="shared" ref="P122:P134" si="21">O122*H122</f>
        <v>0</v>
      </c>
      <c r="Q122" s="182">
        <v>0</v>
      </c>
      <c r="R122" s="182">
        <f t="shared" ref="R122:R134" si="22">Q122*H122</f>
        <v>0</v>
      </c>
      <c r="S122" s="182">
        <v>0</v>
      </c>
      <c r="T122" s="183">
        <f t="shared" ref="T122:T134" si="23">S122*H122</f>
        <v>0</v>
      </c>
      <c r="AR122" s="16" t="s">
        <v>99</v>
      </c>
      <c r="AT122" s="16" t="s">
        <v>288</v>
      </c>
      <c r="AU122" s="16" t="s">
        <v>77</v>
      </c>
      <c r="AY122" s="16" t="s">
        <v>287</v>
      </c>
      <c r="BE122" s="184">
        <f t="shared" ref="BE122:BE134" si="24">IF(N122="základní",J122,0)</f>
        <v>0</v>
      </c>
      <c r="BF122" s="184">
        <f t="shared" ref="BF122:BF134" si="25">IF(N122="snížená",J122,0)</f>
        <v>0</v>
      </c>
      <c r="BG122" s="184">
        <f t="shared" ref="BG122:BG134" si="26">IF(N122="zákl. přenesená",J122,0)</f>
        <v>0</v>
      </c>
      <c r="BH122" s="184">
        <f t="shared" ref="BH122:BH134" si="27">IF(N122="sníž. přenesená",J122,0)</f>
        <v>0</v>
      </c>
      <c r="BI122" s="184">
        <f t="shared" ref="BI122:BI134" si="28">IF(N122="nulová",J122,0)</f>
        <v>0</v>
      </c>
      <c r="BJ122" s="16" t="s">
        <v>77</v>
      </c>
      <c r="BK122" s="184">
        <f t="shared" ref="BK122:BK134" si="29">ROUND(I122*H122,2)</f>
        <v>0</v>
      </c>
      <c r="BL122" s="16" t="s">
        <v>99</v>
      </c>
      <c r="BM122" s="16" t="s">
        <v>382</v>
      </c>
    </row>
    <row r="123" spans="2:65" s="1" customFormat="1" ht="16.5" customHeight="1" x14ac:dyDescent="0.15">
      <c r="B123" s="33"/>
      <c r="C123" s="174" t="s">
        <v>70</v>
      </c>
      <c r="D123" s="174" t="s">
        <v>288</v>
      </c>
      <c r="E123" s="175" t="s">
        <v>3044</v>
      </c>
      <c r="F123" s="176" t="s">
        <v>3045</v>
      </c>
      <c r="G123" s="177" t="s">
        <v>362</v>
      </c>
      <c r="H123" s="178">
        <v>12</v>
      </c>
      <c r="I123" s="179"/>
      <c r="J123" s="178">
        <f t="shared" si="20"/>
        <v>0</v>
      </c>
      <c r="K123" s="176" t="s">
        <v>1</v>
      </c>
      <c r="L123" s="37"/>
      <c r="M123" s="180" t="s">
        <v>1</v>
      </c>
      <c r="N123" s="181" t="s">
        <v>41</v>
      </c>
      <c r="O123" s="59"/>
      <c r="P123" s="182">
        <f t="shared" si="21"/>
        <v>0</v>
      </c>
      <c r="Q123" s="182">
        <v>0</v>
      </c>
      <c r="R123" s="182">
        <f t="shared" si="22"/>
        <v>0</v>
      </c>
      <c r="S123" s="182">
        <v>0</v>
      </c>
      <c r="T123" s="183">
        <f t="shared" si="23"/>
        <v>0</v>
      </c>
      <c r="AR123" s="16" t="s">
        <v>99</v>
      </c>
      <c r="AT123" s="16" t="s">
        <v>288</v>
      </c>
      <c r="AU123" s="16" t="s">
        <v>77</v>
      </c>
      <c r="AY123" s="16" t="s">
        <v>287</v>
      </c>
      <c r="BE123" s="184">
        <f t="shared" si="24"/>
        <v>0</v>
      </c>
      <c r="BF123" s="184">
        <f t="shared" si="25"/>
        <v>0</v>
      </c>
      <c r="BG123" s="184">
        <f t="shared" si="26"/>
        <v>0</v>
      </c>
      <c r="BH123" s="184">
        <f t="shared" si="27"/>
        <v>0</v>
      </c>
      <c r="BI123" s="184">
        <f t="shared" si="28"/>
        <v>0</v>
      </c>
      <c r="BJ123" s="16" t="s">
        <v>77</v>
      </c>
      <c r="BK123" s="184">
        <f t="shared" si="29"/>
        <v>0</v>
      </c>
      <c r="BL123" s="16" t="s">
        <v>99</v>
      </c>
      <c r="BM123" s="16" t="s">
        <v>389</v>
      </c>
    </row>
    <row r="124" spans="2:65" s="1" customFormat="1" ht="16.5" customHeight="1" x14ac:dyDescent="0.15">
      <c r="B124" s="33"/>
      <c r="C124" s="174" t="s">
        <v>70</v>
      </c>
      <c r="D124" s="174" t="s">
        <v>288</v>
      </c>
      <c r="E124" s="175" t="s">
        <v>3046</v>
      </c>
      <c r="F124" s="176" t="s">
        <v>3047</v>
      </c>
      <c r="G124" s="177" t="s">
        <v>291</v>
      </c>
      <c r="H124" s="178">
        <v>3</v>
      </c>
      <c r="I124" s="179"/>
      <c r="J124" s="178">
        <f t="shared" si="20"/>
        <v>0</v>
      </c>
      <c r="K124" s="176" t="s">
        <v>1</v>
      </c>
      <c r="L124" s="37"/>
      <c r="M124" s="180" t="s">
        <v>1</v>
      </c>
      <c r="N124" s="181" t="s">
        <v>41</v>
      </c>
      <c r="O124" s="59"/>
      <c r="P124" s="182">
        <f t="shared" si="21"/>
        <v>0</v>
      </c>
      <c r="Q124" s="182">
        <v>0</v>
      </c>
      <c r="R124" s="182">
        <f t="shared" si="22"/>
        <v>0</v>
      </c>
      <c r="S124" s="182">
        <v>0</v>
      </c>
      <c r="T124" s="183">
        <f t="shared" si="23"/>
        <v>0</v>
      </c>
      <c r="AR124" s="16" t="s">
        <v>99</v>
      </c>
      <c r="AT124" s="16" t="s">
        <v>288</v>
      </c>
      <c r="AU124" s="16" t="s">
        <v>77</v>
      </c>
      <c r="AY124" s="16" t="s">
        <v>287</v>
      </c>
      <c r="BE124" s="184">
        <f t="shared" si="24"/>
        <v>0</v>
      </c>
      <c r="BF124" s="184">
        <f t="shared" si="25"/>
        <v>0</v>
      </c>
      <c r="BG124" s="184">
        <f t="shared" si="26"/>
        <v>0</v>
      </c>
      <c r="BH124" s="184">
        <f t="shared" si="27"/>
        <v>0</v>
      </c>
      <c r="BI124" s="184">
        <f t="shared" si="28"/>
        <v>0</v>
      </c>
      <c r="BJ124" s="16" t="s">
        <v>77</v>
      </c>
      <c r="BK124" s="184">
        <f t="shared" si="29"/>
        <v>0</v>
      </c>
      <c r="BL124" s="16" t="s">
        <v>99</v>
      </c>
      <c r="BM124" s="16" t="s">
        <v>397</v>
      </c>
    </row>
    <row r="125" spans="2:65" s="1" customFormat="1" ht="16.5" customHeight="1" x14ac:dyDescent="0.15">
      <c r="B125" s="33"/>
      <c r="C125" s="174" t="s">
        <v>70</v>
      </c>
      <c r="D125" s="174" t="s">
        <v>288</v>
      </c>
      <c r="E125" s="175" t="s">
        <v>3048</v>
      </c>
      <c r="F125" s="176" t="s">
        <v>3049</v>
      </c>
      <c r="G125" s="177" t="s">
        <v>308</v>
      </c>
      <c r="H125" s="178">
        <v>0.15</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77</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404</v>
      </c>
    </row>
    <row r="126" spans="2:65" s="1" customFormat="1" ht="16.5" customHeight="1" x14ac:dyDescent="0.15">
      <c r="B126" s="33"/>
      <c r="C126" s="174" t="s">
        <v>70</v>
      </c>
      <c r="D126" s="174" t="s">
        <v>288</v>
      </c>
      <c r="E126" s="175" t="s">
        <v>3050</v>
      </c>
      <c r="F126" s="176" t="s">
        <v>3051</v>
      </c>
      <c r="G126" s="177" t="s">
        <v>362</v>
      </c>
      <c r="H126" s="178">
        <v>6</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77</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408</v>
      </c>
    </row>
    <row r="127" spans="2:65" s="1" customFormat="1" ht="16.5" customHeight="1" x14ac:dyDescent="0.15">
      <c r="B127" s="33"/>
      <c r="C127" s="174" t="s">
        <v>70</v>
      </c>
      <c r="D127" s="174" t="s">
        <v>288</v>
      </c>
      <c r="E127" s="175" t="s">
        <v>3052</v>
      </c>
      <c r="F127" s="176" t="s">
        <v>3053</v>
      </c>
      <c r="G127" s="177" t="s">
        <v>308</v>
      </c>
      <c r="H127" s="178">
        <v>2.5</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77</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415</v>
      </c>
    </row>
    <row r="128" spans="2:65" s="1" customFormat="1" ht="16.5" customHeight="1" x14ac:dyDescent="0.15">
      <c r="B128" s="33"/>
      <c r="C128" s="174" t="s">
        <v>70</v>
      </c>
      <c r="D128" s="174" t="s">
        <v>288</v>
      </c>
      <c r="E128" s="175" t="s">
        <v>3054</v>
      </c>
      <c r="F128" s="176" t="s">
        <v>3055</v>
      </c>
      <c r="G128" s="177" t="s">
        <v>362</v>
      </c>
      <c r="H128" s="178">
        <v>12</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419</v>
      </c>
    </row>
    <row r="129" spans="2:65" s="1" customFormat="1" ht="16.5" customHeight="1" x14ac:dyDescent="0.15">
      <c r="B129" s="33"/>
      <c r="C129" s="174" t="s">
        <v>70</v>
      </c>
      <c r="D129" s="174" t="s">
        <v>288</v>
      </c>
      <c r="E129" s="175" t="s">
        <v>3056</v>
      </c>
      <c r="F129" s="176" t="s">
        <v>3057</v>
      </c>
      <c r="G129" s="177" t="s">
        <v>362</v>
      </c>
      <c r="H129" s="178">
        <v>6</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424</v>
      </c>
    </row>
    <row r="130" spans="2:65" s="1" customFormat="1" ht="16.5" customHeight="1" x14ac:dyDescent="0.15">
      <c r="B130" s="33"/>
      <c r="C130" s="174" t="s">
        <v>70</v>
      </c>
      <c r="D130" s="174" t="s">
        <v>288</v>
      </c>
      <c r="E130" s="175" t="s">
        <v>3052</v>
      </c>
      <c r="F130" s="176" t="s">
        <v>3053</v>
      </c>
      <c r="G130" s="177" t="s">
        <v>308</v>
      </c>
      <c r="H130" s="178">
        <v>2</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428</v>
      </c>
    </row>
    <row r="131" spans="2:65" s="1" customFormat="1" ht="16.5" customHeight="1" x14ac:dyDescent="0.15">
      <c r="B131" s="33"/>
      <c r="C131" s="174" t="s">
        <v>70</v>
      </c>
      <c r="D131" s="174" t="s">
        <v>288</v>
      </c>
      <c r="E131" s="175" t="s">
        <v>3058</v>
      </c>
      <c r="F131" s="176" t="s">
        <v>3059</v>
      </c>
      <c r="G131" s="177" t="s">
        <v>362</v>
      </c>
      <c r="H131" s="178">
        <v>6</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434</v>
      </c>
    </row>
    <row r="132" spans="2:65" s="1" customFormat="1" ht="16.5" customHeight="1" x14ac:dyDescent="0.15">
      <c r="B132" s="33"/>
      <c r="C132" s="174" t="s">
        <v>70</v>
      </c>
      <c r="D132" s="174" t="s">
        <v>288</v>
      </c>
      <c r="E132" s="175" t="s">
        <v>3060</v>
      </c>
      <c r="F132" s="176" t="s">
        <v>3061</v>
      </c>
      <c r="G132" s="177" t="s">
        <v>291</v>
      </c>
      <c r="H132" s="178">
        <v>3</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440</v>
      </c>
    </row>
    <row r="133" spans="2:65" s="1" customFormat="1" ht="16.5" customHeight="1" x14ac:dyDescent="0.15">
      <c r="B133" s="33"/>
      <c r="C133" s="174" t="s">
        <v>70</v>
      </c>
      <c r="D133" s="174" t="s">
        <v>288</v>
      </c>
      <c r="E133" s="175" t="s">
        <v>3062</v>
      </c>
      <c r="F133" s="176" t="s">
        <v>3063</v>
      </c>
      <c r="G133" s="177" t="s">
        <v>291</v>
      </c>
      <c r="H133" s="178">
        <v>3</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445</v>
      </c>
    </row>
    <row r="134" spans="2:65" s="1" customFormat="1" ht="16.5" customHeight="1" x14ac:dyDescent="0.15">
      <c r="B134" s="33"/>
      <c r="C134" s="174" t="s">
        <v>70</v>
      </c>
      <c r="D134" s="174" t="s">
        <v>288</v>
      </c>
      <c r="E134" s="175" t="s">
        <v>377</v>
      </c>
      <c r="F134" s="176" t="s">
        <v>3064</v>
      </c>
      <c r="G134" s="177" t="s">
        <v>362</v>
      </c>
      <c r="H134" s="178">
        <v>6</v>
      </c>
      <c r="I134" s="179"/>
      <c r="J134" s="178">
        <f t="shared" si="20"/>
        <v>0</v>
      </c>
      <c r="K134" s="176" t="s">
        <v>1</v>
      </c>
      <c r="L134" s="37"/>
      <c r="M134" s="220" t="s">
        <v>1</v>
      </c>
      <c r="N134" s="221" t="s">
        <v>41</v>
      </c>
      <c r="O134" s="222"/>
      <c r="P134" s="223">
        <f t="shared" si="21"/>
        <v>0</v>
      </c>
      <c r="Q134" s="223">
        <v>0</v>
      </c>
      <c r="R134" s="223">
        <f t="shared" si="22"/>
        <v>0</v>
      </c>
      <c r="S134" s="223">
        <v>0</v>
      </c>
      <c r="T134" s="224">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449</v>
      </c>
    </row>
    <row r="135" spans="2:65" s="1" customFormat="1" ht="7" customHeight="1" x14ac:dyDescent="0.15">
      <c r="B135" s="45"/>
      <c r="C135" s="46"/>
      <c r="D135" s="46"/>
      <c r="E135" s="46"/>
      <c r="F135" s="46"/>
      <c r="G135" s="46"/>
      <c r="H135" s="46"/>
      <c r="I135" s="133"/>
      <c r="J135" s="46"/>
      <c r="K135" s="46"/>
      <c r="L135" s="37"/>
    </row>
  </sheetData>
  <sheetProtection algorithmName="SHA-512" hashValue="KZGBQNPcD1ob6XX2iXpWQJ4497aN5OoaBiOeNEkJaBltgEeDw99KVpkJMOA/USp7C0zSw91Dlr3FthtHqdOKKA==" saltValue="vCm/UPlTuSkFmtQnGr+Rsmj3qhrUCIRQO8G+etPJlrPnXPwYjOGjPI/F8Rxp5jsMMpYyksZP//sgFLPZFZ0TCQ==" spinCount="100000" sheet="1" objects="1" scenarios="1" formatColumns="0" formatRows="0" autoFilter="0"/>
  <autoFilter ref="C93:K13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3065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ROUND((SUM(BE94:BE121)),  2)</f>
        <v>0</v>
      </c>
      <c r="I37" s="122">
        <v>0.21</v>
      </c>
      <c r="J37" s="121">
        <f>ROUND(((SUM(BE94:BE121))*I37),  2)</f>
        <v>0</v>
      </c>
      <c r="L37" s="37"/>
    </row>
    <row r="38" spans="2:12" s="1" customFormat="1" ht="14.5" customHeight="1" x14ac:dyDescent="0.15">
      <c r="B38" s="37"/>
      <c r="E38" s="110" t="s">
        <v>42</v>
      </c>
      <c r="F38" s="121">
        <f>ROUND((SUM(BF94:BF121)),  2)</f>
        <v>0</v>
      </c>
      <c r="I38" s="122">
        <v>0.15</v>
      </c>
      <c r="J38" s="121">
        <f>ROUND(((SUM(BF94:BF121))*I38),  2)</f>
        <v>0</v>
      </c>
      <c r="L38" s="37"/>
    </row>
    <row r="39" spans="2:12" s="1" customFormat="1" ht="14.5" hidden="1" customHeight="1" x14ac:dyDescent="0.15">
      <c r="B39" s="37"/>
      <c r="E39" s="110" t="s">
        <v>43</v>
      </c>
      <c r="F39" s="121">
        <f>ROUND((SUM(BG94:BG121)),  2)</f>
        <v>0</v>
      </c>
      <c r="I39" s="122">
        <v>0.21</v>
      </c>
      <c r="J39" s="121">
        <f>0</f>
        <v>0</v>
      </c>
      <c r="L39" s="37"/>
    </row>
    <row r="40" spans="2:12" s="1" customFormat="1" ht="14.5" hidden="1" customHeight="1" x14ac:dyDescent="0.15">
      <c r="B40" s="37"/>
      <c r="E40" s="110" t="s">
        <v>44</v>
      </c>
      <c r="F40" s="121">
        <f>ROUND((SUM(BH94:BH121)),  2)</f>
        <v>0</v>
      </c>
      <c r="I40" s="122">
        <v>0.15</v>
      </c>
      <c r="J40" s="121">
        <f>0</f>
        <v>0</v>
      </c>
      <c r="L40" s="37"/>
    </row>
    <row r="41" spans="2:12" s="1" customFormat="1" ht="14.5" hidden="1" customHeight="1" x14ac:dyDescent="0.15">
      <c r="B41" s="37"/>
      <c r="E41" s="110" t="s">
        <v>45</v>
      </c>
      <c r="F41" s="121">
        <f>ROUND((SUM(BI94:BI121)),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03 - SO 01 - Přípojení informační tabule v čekárně Č.D.</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3004</v>
      </c>
      <c r="E68" s="145"/>
      <c r="F68" s="145"/>
      <c r="G68" s="145"/>
      <c r="H68" s="145"/>
      <c r="I68" s="146"/>
      <c r="J68" s="147">
        <f>J95</f>
        <v>0</v>
      </c>
      <c r="K68" s="143"/>
      <c r="L68" s="148"/>
    </row>
    <row r="69" spans="2:47" s="8" customFormat="1" ht="25" customHeight="1" x14ac:dyDescent="0.15">
      <c r="B69" s="142"/>
      <c r="C69" s="143"/>
      <c r="D69" s="144" t="s">
        <v>3005</v>
      </c>
      <c r="E69" s="145"/>
      <c r="F69" s="145"/>
      <c r="G69" s="145"/>
      <c r="H69" s="145"/>
      <c r="I69" s="146"/>
      <c r="J69" s="147">
        <f>J108</f>
        <v>0</v>
      </c>
      <c r="K69" s="143"/>
      <c r="L69" s="148"/>
    </row>
    <row r="70" spans="2:47" s="8" customFormat="1" ht="25" customHeight="1" x14ac:dyDescent="0.15">
      <c r="B70" s="142"/>
      <c r="C70" s="143"/>
      <c r="D70" s="144" t="s">
        <v>3066</v>
      </c>
      <c r="E70" s="145"/>
      <c r="F70" s="145"/>
      <c r="G70" s="145"/>
      <c r="H70" s="145"/>
      <c r="I70" s="146"/>
      <c r="J70" s="147">
        <f>J117</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03 - SO 01 - Přípojení informační tabule v čekárně Č.D.</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P95+P108+P117</f>
        <v>0</v>
      </c>
      <c r="Q94" s="67"/>
      <c r="R94" s="157">
        <f>R95+R108+R117</f>
        <v>0</v>
      </c>
      <c r="S94" s="67"/>
      <c r="T94" s="158">
        <f>T95+T108+T117</f>
        <v>0</v>
      </c>
      <c r="AT94" s="16" t="s">
        <v>69</v>
      </c>
      <c r="AU94" s="16" t="s">
        <v>246</v>
      </c>
      <c r="BK94" s="159">
        <f>BK95+BK108+BK117</f>
        <v>0</v>
      </c>
    </row>
    <row r="95" spans="2:65" s="10" customFormat="1" ht="26" customHeight="1" x14ac:dyDescent="0.2">
      <c r="B95" s="160"/>
      <c r="C95" s="161"/>
      <c r="D95" s="162" t="s">
        <v>69</v>
      </c>
      <c r="E95" s="163" t="s">
        <v>1660</v>
      </c>
      <c r="F95" s="163" t="s">
        <v>2617</v>
      </c>
      <c r="G95" s="161"/>
      <c r="H95" s="161"/>
      <c r="I95" s="164"/>
      <c r="J95" s="165">
        <f>BK95</f>
        <v>0</v>
      </c>
      <c r="K95" s="161"/>
      <c r="L95" s="166"/>
      <c r="M95" s="167"/>
      <c r="N95" s="168"/>
      <c r="O95" s="168"/>
      <c r="P95" s="169">
        <f>SUM(P96:P107)</f>
        <v>0</v>
      </c>
      <c r="Q95" s="168"/>
      <c r="R95" s="169">
        <f>SUM(R96:R107)</f>
        <v>0</v>
      </c>
      <c r="S95" s="168"/>
      <c r="T95" s="170">
        <f>SUM(T96:T107)</f>
        <v>0</v>
      </c>
      <c r="AR95" s="171" t="s">
        <v>77</v>
      </c>
      <c r="AT95" s="172" t="s">
        <v>69</v>
      </c>
      <c r="AU95" s="172" t="s">
        <v>70</v>
      </c>
      <c r="AY95" s="171" t="s">
        <v>287</v>
      </c>
      <c r="BK95" s="173">
        <f>SUM(BK96:BK107)</f>
        <v>0</v>
      </c>
    </row>
    <row r="96" spans="2:65" s="1" customFormat="1" ht="16.5" customHeight="1" x14ac:dyDescent="0.15">
      <c r="B96" s="33"/>
      <c r="C96" s="174" t="s">
        <v>70</v>
      </c>
      <c r="D96" s="174" t="s">
        <v>288</v>
      </c>
      <c r="E96" s="175" t="s">
        <v>7</v>
      </c>
      <c r="F96" s="176" t="s">
        <v>3067</v>
      </c>
      <c r="G96" s="177" t="s">
        <v>1845</v>
      </c>
      <c r="H96" s="178">
        <v>4</v>
      </c>
      <c r="I96" s="179"/>
      <c r="J96" s="178">
        <f t="shared" ref="J96:J107" si="0">ROUND(I96*H96,2)</f>
        <v>0</v>
      </c>
      <c r="K96" s="176" t="s">
        <v>1</v>
      </c>
      <c r="L96" s="37"/>
      <c r="M96" s="180" t="s">
        <v>1</v>
      </c>
      <c r="N96" s="181" t="s">
        <v>41</v>
      </c>
      <c r="O96" s="59"/>
      <c r="P96" s="182">
        <f t="shared" ref="P96:P107" si="1">O96*H96</f>
        <v>0</v>
      </c>
      <c r="Q96" s="182">
        <v>0</v>
      </c>
      <c r="R96" s="182">
        <f t="shared" ref="R96:R107" si="2">Q96*H96</f>
        <v>0</v>
      </c>
      <c r="S96" s="182">
        <v>0</v>
      </c>
      <c r="T96" s="183">
        <f t="shared" ref="T96:T107" si="3">S96*H96</f>
        <v>0</v>
      </c>
      <c r="AR96" s="16" t="s">
        <v>99</v>
      </c>
      <c r="AT96" s="16" t="s">
        <v>288</v>
      </c>
      <c r="AU96" s="16" t="s">
        <v>77</v>
      </c>
      <c r="AY96" s="16" t="s">
        <v>287</v>
      </c>
      <c r="BE96" s="184">
        <f t="shared" ref="BE96:BE107" si="4">IF(N96="základní",J96,0)</f>
        <v>0</v>
      </c>
      <c r="BF96" s="184">
        <f t="shared" ref="BF96:BF107" si="5">IF(N96="snížená",J96,0)</f>
        <v>0</v>
      </c>
      <c r="BG96" s="184">
        <f t="shared" ref="BG96:BG107" si="6">IF(N96="zákl. přenesená",J96,0)</f>
        <v>0</v>
      </c>
      <c r="BH96" s="184">
        <f t="shared" ref="BH96:BH107" si="7">IF(N96="sníž. přenesená",J96,0)</f>
        <v>0</v>
      </c>
      <c r="BI96" s="184">
        <f t="shared" ref="BI96:BI107" si="8">IF(N96="nulová",J96,0)</f>
        <v>0</v>
      </c>
      <c r="BJ96" s="16" t="s">
        <v>77</v>
      </c>
      <c r="BK96" s="184">
        <f t="shared" ref="BK96:BK107" si="9">ROUND(I96*H96,2)</f>
        <v>0</v>
      </c>
      <c r="BL96" s="16" t="s">
        <v>99</v>
      </c>
      <c r="BM96" s="16" t="s">
        <v>79</v>
      </c>
    </row>
    <row r="97" spans="2:65" s="1" customFormat="1" ht="16.5" customHeight="1" x14ac:dyDescent="0.15">
      <c r="B97" s="33"/>
      <c r="C97" s="174" t="s">
        <v>70</v>
      </c>
      <c r="D97" s="174" t="s">
        <v>288</v>
      </c>
      <c r="E97" s="175" t="s">
        <v>3068</v>
      </c>
      <c r="F97" s="176" t="s">
        <v>3069</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3070</v>
      </c>
      <c r="F98" s="176" t="s">
        <v>3071</v>
      </c>
      <c r="G98" s="177" t="s">
        <v>490</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3021</v>
      </c>
      <c r="F99" s="176" t="s">
        <v>3072</v>
      </c>
      <c r="G99" s="177" t="s">
        <v>1845</v>
      </c>
      <c r="H99" s="178">
        <v>7</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3073</v>
      </c>
      <c r="F100" s="176" t="s">
        <v>2665</v>
      </c>
      <c r="G100" s="177" t="s">
        <v>362</v>
      </c>
      <c r="H100" s="178">
        <v>45</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3015</v>
      </c>
      <c r="F101" s="176" t="s">
        <v>2677</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3074</v>
      </c>
      <c r="F102" s="176" t="s">
        <v>2649</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3075</v>
      </c>
      <c r="F103" s="176" t="s">
        <v>2635</v>
      </c>
      <c r="G103" s="177" t="s">
        <v>490</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3076</v>
      </c>
      <c r="F104" s="176" t="s">
        <v>3077</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3078</v>
      </c>
      <c r="F105" s="176" t="s">
        <v>2753</v>
      </c>
      <c r="G105" s="177" t="s">
        <v>1845</v>
      </c>
      <c r="H105" s="178">
        <v>6</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3079</v>
      </c>
      <c r="F106" s="176" t="s">
        <v>2739</v>
      </c>
      <c r="G106" s="177" t="s">
        <v>1845</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77</v>
      </c>
      <c r="D107" s="174" t="s">
        <v>288</v>
      </c>
      <c r="E107" s="175" t="s">
        <v>3080</v>
      </c>
      <c r="F107" s="176" t="s">
        <v>3023</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3081</v>
      </c>
    </row>
    <row r="108" spans="2:65" s="10" customFormat="1" ht="26" customHeight="1" x14ac:dyDescent="0.2">
      <c r="B108" s="160"/>
      <c r="C108" s="161"/>
      <c r="D108" s="162" t="s">
        <v>69</v>
      </c>
      <c r="E108" s="163" t="s">
        <v>2135</v>
      </c>
      <c r="F108" s="163" t="s">
        <v>2757</v>
      </c>
      <c r="G108" s="161"/>
      <c r="H108" s="161"/>
      <c r="I108" s="164"/>
      <c r="J108" s="165">
        <f>BK108</f>
        <v>0</v>
      </c>
      <c r="K108" s="161"/>
      <c r="L108" s="166"/>
      <c r="M108" s="167"/>
      <c r="N108" s="168"/>
      <c r="O108" s="168"/>
      <c r="P108" s="169">
        <f>SUM(P109:P116)</f>
        <v>0</v>
      </c>
      <c r="Q108" s="168"/>
      <c r="R108" s="169">
        <f>SUM(R109:R116)</f>
        <v>0</v>
      </c>
      <c r="S108" s="168"/>
      <c r="T108" s="170">
        <f>SUM(T109:T116)</f>
        <v>0</v>
      </c>
      <c r="AR108" s="171" t="s">
        <v>77</v>
      </c>
      <c r="AT108" s="172" t="s">
        <v>69</v>
      </c>
      <c r="AU108" s="172" t="s">
        <v>70</v>
      </c>
      <c r="AY108" s="171" t="s">
        <v>287</v>
      </c>
      <c r="BK108" s="173">
        <f>SUM(BK109:BK116)</f>
        <v>0</v>
      </c>
    </row>
    <row r="109" spans="2:65" s="1" customFormat="1" ht="16.5" customHeight="1" x14ac:dyDescent="0.15">
      <c r="B109" s="33"/>
      <c r="C109" s="174" t="s">
        <v>70</v>
      </c>
      <c r="D109" s="174" t="s">
        <v>288</v>
      </c>
      <c r="E109" s="175" t="s">
        <v>3082</v>
      </c>
      <c r="F109" s="176" t="s">
        <v>3083</v>
      </c>
      <c r="G109" s="177" t="s">
        <v>2614</v>
      </c>
      <c r="H109" s="178">
        <v>1</v>
      </c>
      <c r="I109" s="179"/>
      <c r="J109" s="178">
        <f t="shared" ref="J109:J116" si="10">ROUND(I109*H109,2)</f>
        <v>0</v>
      </c>
      <c r="K109" s="176" t="s">
        <v>1</v>
      </c>
      <c r="L109" s="37"/>
      <c r="M109" s="180" t="s">
        <v>1</v>
      </c>
      <c r="N109" s="181" t="s">
        <v>41</v>
      </c>
      <c r="O109" s="59"/>
      <c r="P109" s="182">
        <f t="shared" ref="P109:P116" si="11">O109*H109</f>
        <v>0</v>
      </c>
      <c r="Q109" s="182">
        <v>0</v>
      </c>
      <c r="R109" s="182">
        <f t="shared" ref="R109:R116" si="12">Q109*H109</f>
        <v>0</v>
      </c>
      <c r="S109" s="182">
        <v>0</v>
      </c>
      <c r="T109" s="183">
        <f t="shared" ref="T109:T116" si="13">S109*H109</f>
        <v>0</v>
      </c>
      <c r="AR109" s="16" t="s">
        <v>99</v>
      </c>
      <c r="AT109" s="16" t="s">
        <v>288</v>
      </c>
      <c r="AU109" s="16" t="s">
        <v>77</v>
      </c>
      <c r="AY109" s="16" t="s">
        <v>287</v>
      </c>
      <c r="BE109" s="184">
        <f t="shared" ref="BE109:BE116" si="14">IF(N109="základní",J109,0)</f>
        <v>0</v>
      </c>
      <c r="BF109" s="184">
        <f t="shared" ref="BF109:BF116" si="15">IF(N109="snížená",J109,0)</f>
        <v>0</v>
      </c>
      <c r="BG109" s="184">
        <f t="shared" ref="BG109:BG116" si="16">IF(N109="zákl. přenesená",J109,0)</f>
        <v>0</v>
      </c>
      <c r="BH109" s="184">
        <f t="shared" ref="BH109:BH116" si="17">IF(N109="sníž. přenesená",J109,0)</f>
        <v>0</v>
      </c>
      <c r="BI109" s="184">
        <f t="shared" ref="BI109:BI116" si="18">IF(N109="nulová",J109,0)</f>
        <v>0</v>
      </c>
      <c r="BJ109" s="16" t="s">
        <v>77</v>
      </c>
      <c r="BK109" s="184">
        <f t="shared" ref="BK109:BK116" si="19">ROUND(I109*H109,2)</f>
        <v>0</v>
      </c>
      <c r="BL109" s="16" t="s">
        <v>99</v>
      </c>
      <c r="BM109" s="16" t="s">
        <v>330</v>
      </c>
    </row>
    <row r="110" spans="2:65" s="1" customFormat="1" ht="16.5" customHeight="1" x14ac:dyDescent="0.15">
      <c r="B110" s="33"/>
      <c r="C110" s="174" t="s">
        <v>70</v>
      </c>
      <c r="D110" s="174" t="s">
        <v>288</v>
      </c>
      <c r="E110" s="175" t="s">
        <v>316</v>
      </c>
      <c r="F110" s="176" t="s">
        <v>3084</v>
      </c>
      <c r="G110" s="177" t="s">
        <v>2614</v>
      </c>
      <c r="H110" s="178">
        <v>1</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334</v>
      </c>
    </row>
    <row r="111" spans="2:65" s="1" customFormat="1" ht="16.5" customHeight="1" x14ac:dyDescent="0.15">
      <c r="B111" s="33"/>
      <c r="C111" s="174" t="s">
        <v>70</v>
      </c>
      <c r="D111" s="174" t="s">
        <v>288</v>
      </c>
      <c r="E111" s="175" t="s">
        <v>3085</v>
      </c>
      <c r="F111" s="176" t="s">
        <v>2812</v>
      </c>
      <c r="G111" s="177" t="s">
        <v>2802</v>
      </c>
      <c r="H111" s="178">
        <v>45</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337</v>
      </c>
    </row>
    <row r="112" spans="2:65" s="1" customFormat="1" ht="16.5" customHeight="1" x14ac:dyDescent="0.15">
      <c r="B112" s="33"/>
      <c r="C112" s="174" t="s">
        <v>70</v>
      </c>
      <c r="D112" s="174" t="s">
        <v>288</v>
      </c>
      <c r="E112" s="175" t="s">
        <v>3086</v>
      </c>
      <c r="F112" s="176" t="s">
        <v>3087</v>
      </c>
      <c r="G112" s="177" t="s">
        <v>2614</v>
      </c>
      <c r="H112" s="178">
        <v>1</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340</v>
      </c>
    </row>
    <row r="113" spans="2:65" s="1" customFormat="1" ht="16.5" customHeight="1" x14ac:dyDescent="0.15">
      <c r="B113" s="33"/>
      <c r="C113" s="174" t="s">
        <v>70</v>
      </c>
      <c r="D113" s="174" t="s">
        <v>288</v>
      </c>
      <c r="E113" s="175" t="s">
        <v>3088</v>
      </c>
      <c r="F113" s="176" t="s">
        <v>2797</v>
      </c>
      <c r="G113" s="177" t="s">
        <v>2614</v>
      </c>
      <c r="H113" s="178">
        <v>2</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343</v>
      </c>
    </row>
    <row r="114" spans="2:65" s="1" customFormat="1" ht="16.5" customHeight="1" x14ac:dyDescent="0.15">
      <c r="B114" s="33"/>
      <c r="C114" s="174" t="s">
        <v>70</v>
      </c>
      <c r="D114" s="174" t="s">
        <v>288</v>
      </c>
      <c r="E114" s="175" t="s">
        <v>3089</v>
      </c>
      <c r="F114" s="176" t="s">
        <v>2799</v>
      </c>
      <c r="G114" s="177" t="s">
        <v>2614</v>
      </c>
      <c r="H114" s="178">
        <v>2</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3090</v>
      </c>
      <c r="F115" s="176" t="s">
        <v>2909</v>
      </c>
      <c r="G115" s="177" t="s">
        <v>2599</v>
      </c>
      <c r="H115" s="178">
        <v>15</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74</v>
      </c>
      <c r="F116" s="176" t="s">
        <v>3039</v>
      </c>
      <c r="G116" s="177" t="s">
        <v>2614</v>
      </c>
      <c r="H116" s="178">
        <v>1</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0" customFormat="1" ht="26" customHeight="1" x14ac:dyDescent="0.2">
      <c r="B117" s="160"/>
      <c r="C117" s="161"/>
      <c r="D117" s="162" t="s">
        <v>69</v>
      </c>
      <c r="E117" s="163" t="s">
        <v>2190</v>
      </c>
      <c r="F117" s="163" t="s">
        <v>2984</v>
      </c>
      <c r="G117" s="161"/>
      <c r="H117" s="161"/>
      <c r="I117" s="164"/>
      <c r="J117" s="165">
        <f>BK117</f>
        <v>0</v>
      </c>
      <c r="K117" s="161"/>
      <c r="L117" s="166"/>
      <c r="M117" s="167"/>
      <c r="N117" s="168"/>
      <c r="O117" s="168"/>
      <c r="P117" s="169">
        <f>SUM(P118:P121)</f>
        <v>0</v>
      </c>
      <c r="Q117" s="168"/>
      <c r="R117" s="169">
        <f>SUM(R118:R121)</f>
        <v>0</v>
      </c>
      <c r="S117" s="168"/>
      <c r="T117" s="170">
        <f>SUM(T118:T121)</f>
        <v>0</v>
      </c>
      <c r="AR117" s="171" t="s">
        <v>77</v>
      </c>
      <c r="AT117" s="172" t="s">
        <v>69</v>
      </c>
      <c r="AU117" s="172" t="s">
        <v>70</v>
      </c>
      <c r="AY117" s="171" t="s">
        <v>287</v>
      </c>
      <c r="BK117" s="173">
        <f>SUM(BK118:BK121)</f>
        <v>0</v>
      </c>
    </row>
    <row r="118" spans="2:65" s="1" customFormat="1" ht="16.5" customHeight="1" x14ac:dyDescent="0.15">
      <c r="B118" s="33"/>
      <c r="C118" s="174" t="s">
        <v>70</v>
      </c>
      <c r="D118" s="174" t="s">
        <v>288</v>
      </c>
      <c r="E118" s="175" t="s">
        <v>3091</v>
      </c>
      <c r="F118" s="176" t="s">
        <v>2992</v>
      </c>
      <c r="G118" s="177" t="s">
        <v>362</v>
      </c>
      <c r="H118" s="178">
        <v>35</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363</v>
      </c>
    </row>
    <row r="119" spans="2:65" s="1" customFormat="1" ht="16.5" customHeight="1" x14ac:dyDescent="0.15">
      <c r="B119" s="33"/>
      <c r="C119" s="174" t="s">
        <v>70</v>
      </c>
      <c r="D119" s="174" t="s">
        <v>288</v>
      </c>
      <c r="E119" s="175" t="s">
        <v>3092</v>
      </c>
      <c r="F119" s="176" t="s">
        <v>3093</v>
      </c>
      <c r="G119" s="177" t="s">
        <v>2802</v>
      </c>
      <c r="H119" s="178">
        <v>45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367</v>
      </c>
    </row>
    <row r="120" spans="2:65" s="1" customFormat="1" ht="16.5" customHeight="1" x14ac:dyDescent="0.15">
      <c r="B120" s="33"/>
      <c r="C120" s="174" t="s">
        <v>70</v>
      </c>
      <c r="D120" s="174" t="s">
        <v>288</v>
      </c>
      <c r="E120" s="175" t="s">
        <v>3094</v>
      </c>
      <c r="F120" s="176" t="s">
        <v>3095</v>
      </c>
      <c r="G120" s="177" t="s">
        <v>1124</v>
      </c>
      <c r="H120" s="178">
        <v>1.2</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371</v>
      </c>
    </row>
    <row r="121" spans="2:65" s="1" customFormat="1" ht="16.5" customHeight="1" x14ac:dyDescent="0.15">
      <c r="B121" s="33"/>
      <c r="C121" s="174" t="s">
        <v>70</v>
      </c>
      <c r="D121" s="174" t="s">
        <v>288</v>
      </c>
      <c r="E121" s="175" t="s">
        <v>592</v>
      </c>
      <c r="F121" s="176" t="s">
        <v>3096</v>
      </c>
      <c r="G121" s="177" t="s">
        <v>1124</v>
      </c>
      <c r="H121" s="178">
        <v>2</v>
      </c>
      <c r="I121" s="179"/>
      <c r="J121" s="178">
        <f>ROUND(I121*H121,2)</f>
        <v>0</v>
      </c>
      <c r="K121" s="176" t="s">
        <v>1</v>
      </c>
      <c r="L121" s="37"/>
      <c r="M121" s="220" t="s">
        <v>1</v>
      </c>
      <c r="N121" s="221" t="s">
        <v>41</v>
      </c>
      <c r="O121" s="222"/>
      <c r="P121" s="223">
        <f>O121*H121</f>
        <v>0</v>
      </c>
      <c r="Q121" s="223">
        <v>0</v>
      </c>
      <c r="R121" s="223">
        <f>Q121*H121</f>
        <v>0</v>
      </c>
      <c r="S121" s="223">
        <v>0</v>
      </c>
      <c r="T121" s="224">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377</v>
      </c>
    </row>
    <row r="122" spans="2:65" s="1" customFormat="1" ht="7" customHeight="1" x14ac:dyDescent="0.15">
      <c r="B122" s="45"/>
      <c r="C122" s="46"/>
      <c r="D122" s="46"/>
      <c r="E122" s="46"/>
      <c r="F122" s="46"/>
      <c r="G122" s="46"/>
      <c r="H122" s="46"/>
      <c r="I122" s="133"/>
      <c r="J122" s="46"/>
      <c r="K122" s="46"/>
      <c r="L122" s="37"/>
    </row>
  </sheetData>
  <sheetProtection algorithmName="SHA-512" hashValue="5sjJrNXTIj93OjpKkrTB3bLuo0Eleja5B/fu0QlGdNnVqf2ZrrVN8iWkeApTNEoRGi05+M5flxI7cJP7eeGjFQ==" saltValue="Jd+RlMbBiItghVW7+F8zBf7zsyQ/QzJj5rpJwya00cNHEPDYT2fLsicyo/J3RGuB1S+quAKasCwxktqW+HIWgw==" spinCount="100000" sheet="1" objects="1" scenarios="1" formatColumns="0" formatRows="0" autoFilter="0"/>
  <autoFilter ref="C93:K12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3097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ROUND((SUM(BE97:BE133)),  2)</f>
        <v>0</v>
      </c>
      <c r="I37" s="122">
        <v>0.21</v>
      </c>
      <c r="J37" s="121">
        <f>ROUND(((SUM(BE97:BE133))*I37),  2)</f>
        <v>0</v>
      </c>
      <c r="L37" s="37"/>
    </row>
    <row r="38" spans="2:12" s="1" customFormat="1" ht="14.5" customHeight="1" x14ac:dyDescent="0.15">
      <c r="B38" s="37"/>
      <c r="E38" s="110" t="s">
        <v>42</v>
      </c>
      <c r="F38" s="121">
        <f>ROUND((SUM(BF97:BF133)),  2)</f>
        <v>0</v>
      </c>
      <c r="I38" s="122">
        <v>0.15</v>
      </c>
      <c r="J38" s="121">
        <f>ROUND(((SUM(BF97:BF133))*I38),  2)</f>
        <v>0</v>
      </c>
      <c r="L38" s="37"/>
    </row>
    <row r="39" spans="2:12" s="1" customFormat="1" ht="14.5" hidden="1" customHeight="1" x14ac:dyDescent="0.15">
      <c r="B39" s="37"/>
      <c r="E39" s="110" t="s">
        <v>43</v>
      </c>
      <c r="F39" s="121">
        <f>ROUND((SUM(BG97:BG133)),  2)</f>
        <v>0</v>
      </c>
      <c r="I39" s="122">
        <v>0.21</v>
      </c>
      <c r="J39" s="121">
        <f>0</f>
        <v>0</v>
      </c>
      <c r="L39" s="37"/>
    </row>
    <row r="40" spans="2:12" s="1" customFormat="1" ht="14.5" hidden="1" customHeight="1" x14ac:dyDescent="0.15">
      <c r="B40" s="37"/>
      <c r="E40" s="110" t="s">
        <v>44</v>
      </c>
      <c r="F40" s="121">
        <f>ROUND((SUM(BH97:BH133)),  2)</f>
        <v>0</v>
      </c>
      <c r="I40" s="122">
        <v>0.15</v>
      </c>
      <c r="J40" s="121">
        <f>0</f>
        <v>0</v>
      </c>
      <c r="L40" s="37"/>
    </row>
    <row r="41" spans="2:12" s="1" customFormat="1" ht="14.5" hidden="1" customHeight="1" x14ac:dyDescent="0.15">
      <c r="B41" s="37"/>
      <c r="E41" s="110" t="s">
        <v>45</v>
      </c>
      <c r="F41" s="121">
        <f>ROUND((SUM(BI97:BI133)),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04 - SO 01 - Úprava související s V.O. (IO-08) řešení v rámci SO 01</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2607</v>
      </c>
      <c r="E68" s="145"/>
      <c r="F68" s="145"/>
      <c r="G68" s="145"/>
      <c r="H68" s="145"/>
      <c r="I68" s="146"/>
      <c r="J68" s="147">
        <f>J98</f>
        <v>0</v>
      </c>
      <c r="K68" s="143"/>
      <c r="L68" s="148"/>
    </row>
    <row r="69" spans="2:47" s="8" customFormat="1" ht="25" customHeight="1" x14ac:dyDescent="0.15">
      <c r="B69" s="142"/>
      <c r="C69" s="143"/>
      <c r="D69" s="144" t="s">
        <v>3098</v>
      </c>
      <c r="E69" s="145"/>
      <c r="F69" s="145"/>
      <c r="G69" s="145"/>
      <c r="H69" s="145"/>
      <c r="I69" s="146"/>
      <c r="J69" s="147">
        <f>J100</f>
        <v>0</v>
      </c>
      <c r="K69" s="143"/>
      <c r="L69" s="148"/>
    </row>
    <row r="70" spans="2:47" s="8" customFormat="1" ht="25" customHeight="1" x14ac:dyDescent="0.15">
      <c r="B70" s="142"/>
      <c r="C70" s="143"/>
      <c r="D70" s="144" t="s">
        <v>3099</v>
      </c>
      <c r="E70" s="145"/>
      <c r="F70" s="145"/>
      <c r="G70" s="145"/>
      <c r="H70" s="145"/>
      <c r="I70" s="146"/>
      <c r="J70" s="147">
        <f>J104</f>
        <v>0</v>
      </c>
      <c r="K70" s="143"/>
      <c r="L70" s="148"/>
    </row>
    <row r="71" spans="2:47" s="8" customFormat="1" ht="25" customHeight="1" x14ac:dyDescent="0.15">
      <c r="B71" s="142"/>
      <c r="C71" s="143"/>
      <c r="D71" s="144" t="s">
        <v>3100</v>
      </c>
      <c r="E71" s="145"/>
      <c r="F71" s="145"/>
      <c r="G71" s="145"/>
      <c r="H71" s="145"/>
      <c r="I71" s="146"/>
      <c r="J71" s="147">
        <f>J114</f>
        <v>0</v>
      </c>
      <c r="K71" s="143"/>
      <c r="L71" s="148"/>
    </row>
    <row r="72" spans="2:47" s="8" customFormat="1" ht="25" customHeight="1" x14ac:dyDescent="0.15">
      <c r="B72" s="142"/>
      <c r="C72" s="143"/>
      <c r="D72" s="144" t="s">
        <v>3101</v>
      </c>
      <c r="E72" s="145"/>
      <c r="F72" s="145"/>
      <c r="G72" s="145"/>
      <c r="H72" s="145"/>
      <c r="I72" s="146"/>
      <c r="J72" s="147">
        <f>J118</f>
        <v>0</v>
      </c>
      <c r="K72" s="143"/>
      <c r="L72" s="148"/>
    </row>
    <row r="73" spans="2:47" s="8" customFormat="1" ht="25" customHeight="1" x14ac:dyDescent="0.15">
      <c r="B73" s="142"/>
      <c r="C73" s="143"/>
      <c r="D73" s="144" t="s">
        <v>3102</v>
      </c>
      <c r="E73" s="145"/>
      <c r="F73" s="145"/>
      <c r="G73" s="145"/>
      <c r="H73" s="145"/>
      <c r="I73" s="146"/>
      <c r="J73" s="147">
        <f>J120</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240</v>
      </c>
      <c r="F87" s="284"/>
      <c r="G87" s="284"/>
      <c r="H87" s="284"/>
      <c r="I87" s="111"/>
      <c r="J87" s="34"/>
      <c r="K87" s="34"/>
      <c r="L87" s="37"/>
    </row>
    <row r="88" spans="2:20" s="1" customFormat="1" ht="12" customHeight="1" x14ac:dyDescent="0.15">
      <c r="B88" s="33"/>
      <c r="C88" s="28" t="s">
        <v>1510</v>
      </c>
      <c r="D88" s="34"/>
      <c r="E88" s="34"/>
      <c r="F88" s="34"/>
      <c r="G88" s="34"/>
      <c r="H88" s="34"/>
      <c r="I88" s="111"/>
      <c r="J88" s="34"/>
      <c r="K88" s="34"/>
      <c r="L88" s="37"/>
    </row>
    <row r="89" spans="2:20" s="1" customFormat="1" ht="16.5" customHeight="1" x14ac:dyDescent="0.15">
      <c r="B89" s="33"/>
      <c r="C89" s="34"/>
      <c r="D89" s="34"/>
      <c r="E89" s="285" t="str">
        <f>E13</f>
        <v>04 - SO 01 - Úprava související s V.O. (IO-08) řešení v rámci SO 01</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P98+P100+P104+P114+P118+P120</f>
        <v>0</v>
      </c>
      <c r="Q97" s="67"/>
      <c r="R97" s="157">
        <f>R98+R100+R104+R114+R118+R120</f>
        <v>0</v>
      </c>
      <c r="S97" s="67"/>
      <c r="T97" s="158">
        <f>T98+T100+T104+T114+T118+T120</f>
        <v>0</v>
      </c>
      <c r="AT97" s="16" t="s">
        <v>69</v>
      </c>
      <c r="AU97" s="16" t="s">
        <v>246</v>
      </c>
      <c r="BK97" s="159">
        <f>BK98+BK100+BK104+BK114+BK118+BK120</f>
        <v>0</v>
      </c>
    </row>
    <row r="98" spans="2:65" s="10" customFormat="1" ht="26" customHeight="1" x14ac:dyDescent="0.2">
      <c r="B98" s="160"/>
      <c r="C98" s="161"/>
      <c r="D98" s="162" t="s">
        <v>69</v>
      </c>
      <c r="E98" s="163" t="s">
        <v>1660</v>
      </c>
      <c r="F98" s="163" t="s">
        <v>2611</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 customFormat="1" ht="16.5" customHeight="1" x14ac:dyDescent="0.15">
      <c r="B99" s="33"/>
      <c r="C99" s="174" t="s">
        <v>70</v>
      </c>
      <c r="D99" s="174" t="s">
        <v>288</v>
      </c>
      <c r="E99" s="175" t="s">
        <v>3103</v>
      </c>
      <c r="F99" s="176" t="s">
        <v>3104</v>
      </c>
      <c r="G99" s="177" t="s">
        <v>2614</v>
      </c>
      <c r="H99" s="178">
        <v>1</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0" customFormat="1" ht="26" customHeight="1" x14ac:dyDescent="0.2">
      <c r="B100" s="160"/>
      <c r="C100" s="161"/>
      <c r="D100" s="162" t="s">
        <v>69</v>
      </c>
      <c r="E100" s="163" t="s">
        <v>2135</v>
      </c>
      <c r="F100" s="163" t="s">
        <v>3105</v>
      </c>
      <c r="G100" s="161"/>
      <c r="H100" s="161"/>
      <c r="I100" s="164"/>
      <c r="J100" s="165">
        <f>BK100</f>
        <v>0</v>
      </c>
      <c r="K100" s="161"/>
      <c r="L100" s="166"/>
      <c r="M100" s="167"/>
      <c r="N100" s="168"/>
      <c r="O100" s="168"/>
      <c r="P100" s="169">
        <f>SUM(P101:P103)</f>
        <v>0</v>
      </c>
      <c r="Q100" s="168"/>
      <c r="R100" s="169">
        <f>SUM(R101:R103)</f>
        <v>0</v>
      </c>
      <c r="S100" s="168"/>
      <c r="T100" s="170">
        <f>SUM(T101:T103)</f>
        <v>0</v>
      </c>
      <c r="AR100" s="171" t="s">
        <v>77</v>
      </c>
      <c r="AT100" s="172" t="s">
        <v>69</v>
      </c>
      <c r="AU100" s="172" t="s">
        <v>70</v>
      </c>
      <c r="AY100" s="171" t="s">
        <v>287</v>
      </c>
      <c r="BK100" s="173">
        <f>SUM(BK101:BK103)</f>
        <v>0</v>
      </c>
    </row>
    <row r="101" spans="2:65" s="1" customFormat="1" ht="16.5" customHeight="1" x14ac:dyDescent="0.15">
      <c r="B101" s="33"/>
      <c r="C101" s="174" t="s">
        <v>70</v>
      </c>
      <c r="D101" s="174" t="s">
        <v>288</v>
      </c>
      <c r="E101" s="175" t="s">
        <v>3106</v>
      </c>
      <c r="F101" s="176" t="s">
        <v>2619</v>
      </c>
      <c r="G101" s="177" t="s">
        <v>490</v>
      </c>
      <c r="H101" s="178">
        <v>1</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 customFormat="1" ht="16.5" customHeight="1" x14ac:dyDescent="0.15">
      <c r="B102" s="33"/>
      <c r="C102" s="174" t="s">
        <v>70</v>
      </c>
      <c r="D102" s="174" t="s">
        <v>288</v>
      </c>
      <c r="E102" s="175" t="s">
        <v>3107</v>
      </c>
      <c r="F102" s="176" t="s">
        <v>2621</v>
      </c>
      <c r="G102" s="177" t="s">
        <v>490</v>
      </c>
      <c r="H102" s="178">
        <v>2</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296</v>
      </c>
    </row>
    <row r="103" spans="2:65" s="1" customFormat="1" ht="16.5" customHeight="1" x14ac:dyDescent="0.15">
      <c r="B103" s="33"/>
      <c r="C103" s="174" t="s">
        <v>70</v>
      </c>
      <c r="D103" s="174" t="s">
        <v>288</v>
      </c>
      <c r="E103" s="175" t="s">
        <v>3108</v>
      </c>
      <c r="F103" s="176" t="s">
        <v>3109</v>
      </c>
      <c r="G103" s="177" t="s">
        <v>490</v>
      </c>
      <c r="H103" s="178">
        <v>1</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300</v>
      </c>
    </row>
    <row r="104" spans="2:65" s="10" customFormat="1" ht="26" customHeight="1" x14ac:dyDescent="0.2">
      <c r="B104" s="160"/>
      <c r="C104" s="161"/>
      <c r="D104" s="162" t="s">
        <v>69</v>
      </c>
      <c r="E104" s="163" t="s">
        <v>2190</v>
      </c>
      <c r="F104" s="163" t="s">
        <v>2617</v>
      </c>
      <c r="G104" s="161"/>
      <c r="H104" s="161"/>
      <c r="I104" s="164"/>
      <c r="J104" s="165">
        <f>BK104</f>
        <v>0</v>
      </c>
      <c r="K104" s="161"/>
      <c r="L104" s="166"/>
      <c r="M104" s="167"/>
      <c r="N104" s="168"/>
      <c r="O104" s="168"/>
      <c r="P104" s="169">
        <f>SUM(P105:P113)</f>
        <v>0</v>
      </c>
      <c r="Q104" s="168"/>
      <c r="R104" s="169">
        <f>SUM(R105:R113)</f>
        <v>0</v>
      </c>
      <c r="S104" s="168"/>
      <c r="T104" s="170">
        <f>SUM(T105:T113)</f>
        <v>0</v>
      </c>
      <c r="AR104" s="171" t="s">
        <v>77</v>
      </c>
      <c r="AT104" s="172" t="s">
        <v>69</v>
      </c>
      <c r="AU104" s="172" t="s">
        <v>70</v>
      </c>
      <c r="AY104" s="171" t="s">
        <v>287</v>
      </c>
      <c r="BK104" s="173">
        <f>SUM(BK105:BK113)</f>
        <v>0</v>
      </c>
    </row>
    <row r="105" spans="2:65" s="1" customFormat="1" ht="16.5" customHeight="1" x14ac:dyDescent="0.15">
      <c r="B105" s="33"/>
      <c r="C105" s="174" t="s">
        <v>70</v>
      </c>
      <c r="D105" s="174" t="s">
        <v>288</v>
      </c>
      <c r="E105" s="175" t="s">
        <v>3110</v>
      </c>
      <c r="F105" s="176" t="s">
        <v>3111</v>
      </c>
      <c r="G105" s="177" t="s">
        <v>490</v>
      </c>
      <c r="H105" s="178">
        <v>1</v>
      </c>
      <c r="I105" s="179"/>
      <c r="J105" s="178">
        <f t="shared" ref="J105:J113" si="0">ROUND(I105*H105,2)</f>
        <v>0</v>
      </c>
      <c r="K105" s="176" t="s">
        <v>1</v>
      </c>
      <c r="L105" s="37"/>
      <c r="M105" s="180" t="s">
        <v>1</v>
      </c>
      <c r="N105" s="181" t="s">
        <v>41</v>
      </c>
      <c r="O105" s="59"/>
      <c r="P105" s="182">
        <f t="shared" ref="P105:P113" si="1">O105*H105</f>
        <v>0</v>
      </c>
      <c r="Q105" s="182">
        <v>0</v>
      </c>
      <c r="R105" s="182">
        <f t="shared" ref="R105:R113" si="2">Q105*H105</f>
        <v>0</v>
      </c>
      <c r="S105" s="182">
        <v>0</v>
      </c>
      <c r="T105" s="183">
        <f t="shared" ref="T105:T113" si="3">S105*H105</f>
        <v>0</v>
      </c>
      <c r="AR105" s="16" t="s">
        <v>99</v>
      </c>
      <c r="AT105" s="16" t="s">
        <v>288</v>
      </c>
      <c r="AU105" s="16" t="s">
        <v>77</v>
      </c>
      <c r="AY105" s="16" t="s">
        <v>287</v>
      </c>
      <c r="BE105" s="184">
        <f t="shared" ref="BE105:BE113" si="4">IF(N105="základní",J105,0)</f>
        <v>0</v>
      </c>
      <c r="BF105" s="184">
        <f t="shared" ref="BF105:BF113" si="5">IF(N105="snížená",J105,0)</f>
        <v>0</v>
      </c>
      <c r="BG105" s="184">
        <f t="shared" ref="BG105:BG113" si="6">IF(N105="zákl. přenesená",J105,0)</f>
        <v>0</v>
      </c>
      <c r="BH105" s="184">
        <f t="shared" ref="BH105:BH113" si="7">IF(N105="sníž. přenesená",J105,0)</f>
        <v>0</v>
      </c>
      <c r="BI105" s="184">
        <f t="shared" ref="BI105:BI113" si="8">IF(N105="nulová",J105,0)</f>
        <v>0</v>
      </c>
      <c r="BJ105" s="16" t="s">
        <v>77</v>
      </c>
      <c r="BK105" s="184">
        <f t="shared" ref="BK105:BK113" si="9">ROUND(I105*H105,2)</f>
        <v>0</v>
      </c>
      <c r="BL105" s="16" t="s">
        <v>99</v>
      </c>
      <c r="BM105" s="16" t="s">
        <v>305</v>
      </c>
    </row>
    <row r="106" spans="2:65" s="1" customFormat="1" ht="16.5" customHeight="1" x14ac:dyDescent="0.15">
      <c r="B106" s="33"/>
      <c r="C106" s="174" t="s">
        <v>70</v>
      </c>
      <c r="D106" s="174" t="s">
        <v>288</v>
      </c>
      <c r="E106" s="175" t="s">
        <v>2620</v>
      </c>
      <c r="F106" s="176" t="s">
        <v>2621</v>
      </c>
      <c r="G106" s="177" t="s">
        <v>490</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70</v>
      </c>
      <c r="D107" s="174" t="s">
        <v>288</v>
      </c>
      <c r="E107" s="175" t="s">
        <v>2670</v>
      </c>
      <c r="F107" s="176" t="s">
        <v>2671</v>
      </c>
      <c r="G107" s="177" t="s">
        <v>362</v>
      </c>
      <c r="H107" s="178">
        <v>10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70</v>
      </c>
      <c r="D108" s="174" t="s">
        <v>288</v>
      </c>
      <c r="E108" s="175" t="s">
        <v>3012</v>
      </c>
      <c r="F108" s="176" t="s">
        <v>3013</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70</v>
      </c>
      <c r="D109" s="174" t="s">
        <v>288</v>
      </c>
      <c r="E109" s="175" t="s">
        <v>2682</v>
      </c>
      <c r="F109" s="176" t="s">
        <v>2683</v>
      </c>
      <c r="G109" s="177" t="s">
        <v>490</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 customFormat="1" ht="16.5" customHeight="1" x14ac:dyDescent="0.15">
      <c r="B110" s="33"/>
      <c r="C110" s="174" t="s">
        <v>70</v>
      </c>
      <c r="D110" s="174" t="s">
        <v>288</v>
      </c>
      <c r="E110" s="175" t="s">
        <v>3112</v>
      </c>
      <c r="F110" s="176" t="s">
        <v>3113</v>
      </c>
      <c r="G110" s="177" t="s">
        <v>1845</v>
      </c>
      <c r="H110" s="178">
        <v>18</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323</v>
      </c>
    </row>
    <row r="111" spans="2:65" s="1" customFormat="1" ht="16.5" customHeight="1" x14ac:dyDescent="0.15">
      <c r="B111" s="33"/>
      <c r="C111" s="174" t="s">
        <v>70</v>
      </c>
      <c r="D111" s="174" t="s">
        <v>288</v>
      </c>
      <c r="E111" s="175" t="s">
        <v>2738</v>
      </c>
      <c r="F111" s="176" t="s">
        <v>2739</v>
      </c>
      <c r="G111" s="177" t="s">
        <v>1845</v>
      </c>
      <c r="H111" s="178">
        <v>5</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327</v>
      </c>
    </row>
    <row r="112" spans="2:65" s="1" customFormat="1" ht="16.5" customHeight="1" x14ac:dyDescent="0.15">
      <c r="B112" s="33"/>
      <c r="C112" s="174" t="s">
        <v>70</v>
      </c>
      <c r="D112" s="174" t="s">
        <v>288</v>
      </c>
      <c r="E112" s="175" t="s">
        <v>3114</v>
      </c>
      <c r="F112" s="176" t="s">
        <v>3115</v>
      </c>
      <c r="G112" s="177" t="s">
        <v>490</v>
      </c>
      <c r="H112" s="178">
        <v>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330</v>
      </c>
    </row>
    <row r="113" spans="2:65" s="1" customFormat="1" ht="16.5" customHeight="1" x14ac:dyDescent="0.15">
      <c r="B113" s="33"/>
      <c r="C113" s="174" t="s">
        <v>77</v>
      </c>
      <c r="D113" s="174" t="s">
        <v>288</v>
      </c>
      <c r="E113" s="175" t="s">
        <v>3116</v>
      </c>
      <c r="F113" s="176" t="s">
        <v>3023</v>
      </c>
      <c r="G113" s="177" t="s">
        <v>490</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3117</v>
      </c>
    </row>
    <row r="114" spans="2:65" s="10" customFormat="1" ht="26" customHeight="1" x14ac:dyDescent="0.2">
      <c r="B114" s="160"/>
      <c r="C114" s="161"/>
      <c r="D114" s="162" t="s">
        <v>69</v>
      </c>
      <c r="E114" s="163" t="s">
        <v>2194</v>
      </c>
      <c r="F114" s="163" t="s">
        <v>2757</v>
      </c>
      <c r="G114" s="161"/>
      <c r="H114" s="161"/>
      <c r="I114" s="164"/>
      <c r="J114" s="165">
        <f>BK114</f>
        <v>0</v>
      </c>
      <c r="K114" s="161"/>
      <c r="L114" s="166"/>
      <c r="M114" s="167"/>
      <c r="N114" s="168"/>
      <c r="O114" s="168"/>
      <c r="P114" s="169">
        <f>SUM(P115:P117)</f>
        <v>0</v>
      </c>
      <c r="Q114" s="168"/>
      <c r="R114" s="169">
        <f>SUM(R115:R117)</f>
        <v>0</v>
      </c>
      <c r="S114" s="168"/>
      <c r="T114" s="170">
        <f>SUM(T115:T117)</f>
        <v>0</v>
      </c>
      <c r="AR114" s="171" t="s">
        <v>77</v>
      </c>
      <c r="AT114" s="172" t="s">
        <v>69</v>
      </c>
      <c r="AU114" s="172" t="s">
        <v>70</v>
      </c>
      <c r="AY114" s="171" t="s">
        <v>287</v>
      </c>
      <c r="BK114" s="173">
        <f>SUM(BK115:BK117)</f>
        <v>0</v>
      </c>
    </row>
    <row r="115" spans="2:65" s="1" customFormat="1" ht="16.5" customHeight="1" x14ac:dyDescent="0.15">
      <c r="B115" s="33"/>
      <c r="C115" s="174" t="s">
        <v>70</v>
      </c>
      <c r="D115" s="174" t="s">
        <v>288</v>
      </c>
      <c r="E115" s="175" t="s">
        <v>2817</v>
      </c>
      <c r="F115" s="176" t="s">
        <v>2818</v>
      </c>
      <c r="G115" s="177" t="s">
        <v>2802</v>
      </c>
      <c r="H115" s="178">
        <v>10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334</v>
      </c>
    </row>
    <row r="116" spans="2:65" s="1" customFormat="1" ht="16.5" customHeight="1" x14ac:dyDescent="0.15">
      <c r="B116" s="33"/>
      <c r="C116" s="174" t="s">
        <v>70</v>
      </c>
      <c r="D116" s="174" t="s">
        <v>288</v>
      </c>
      <c r="E116" s="175" t="s">
        <v>3032</v>
      </c>
      <c r="F116" s="176" t="s">
        <v>3033</v>
      </c>
      <c r="G116" s="177" t="s">
        <v>2614</v>
      </c>
      <c r="H116" s="178">
        <v>2</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337</v>
      </c>
    </row>
    <row r="117" spans="2:65" s="1" customFormat="1" ht="16.5" customHeight="1" x14ac:dyDescent="0.15">
      <c r="B117" s="33"/>
      <c r="C117" s="174" t="s">
        <v>70</v>
      </c>
      <c r="D117" s="174" t="s">
        <v>288</v>
      </c>
      <c r="E117" s="175" t="s">
        <v>3118</v>
      </c>
      <c r="F117" s="176" t="s">
        <v>2930</v>
      </c>
      <c r="G117" s="177" t="s">
        <v>612</v>
      </c>
      <c r="H117" s="178">
        <v>1</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340</v>
      </c>
    </row>
    <row r="118" spans="2:65" s="10" customFormat="1" ht="26" customHeight="1" x14ac:dyDescent="0.2">
      <c r="B118" s="160"/>
      <c r="C118" s="161"/>
      <c r="D118" s="162" t="s">
        <v>69</v>
      </c>
      <c r="E118" s="163" t="s">
        <v>2222</v>
      </c>
      <c r="F118" s="163" t="s">
        <v>2984</v>
      </c>
      <c r="G118" s="161"/>
      <c r="H118" s="161"/>
      <c r="I118" s="164"/>
      <c r="J118" s="165">
        <f>BK118</f>
        <v>0</v>
      </c>
      <c r="K118" s="161"/>
      <c r="L118" s="166"/>
      <c r="M118" s="167"/>
      <c r="N118" s="168"/>
      <c r="O118" s="168"/>
      <c r="P118" s="169">
        <f>P119</f>
        <v>0</v>
      </c>
      <c r="Q118" s="168"/>
      <c r="R118" s="169">
        <f>R119</f>
        <v>0</v>
      </c>
      <c r="S118" s="168"/>
      <c r="T118" s="170">
        <f>T119</f>
        <v>0</v>
      </c>
      <c r="AR118" s="171" t="s">
        <v>77</v>
      </c>
      <c r="AT118" s="172" t="s">
        <v>69</v>
      </c>
      <c r="AU118" s="172" t="s">
        <v>70</v>
      </c>
      <c r="AY118" s="171" t="s">
        <v>287</v>
      </c>
      <c r="BK118" s="173">
        <f>BK119</f>
        <v>0</v>
      </c>
    </row>
    <row r="119" spans="2:65" s="1" customFormat="1" ht="16.5" customHeight="1" x14ac:dyDescent="0.15">
      <c r="B119" s="33"/>
      <c r="C119" s="174" t="s">
        <v>70</v>
      </c>
      <c r="D119" s="174" t="s">
        <v>288</v>
      </c>
      <c r="E119" s="175" t="s">
        <v>3119</v>
      </c>
      <c r="F119" s="176" t="s">
        <v>3120</v>
      </c>
      <c r="G119" s="177" t="s">
        <v>362</v>
      </c>
      <c r="H119" s="178">
        <v>1</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343</v>
      </c>
    </row>
    <row r="120" spans="2:65" s="10" customFormat="1" ht="26" customHeight="1" x14ac:dyDescent="0.2">
      <c r="B120" s="160"/>
      <c r="C120" s="161"/>
      <c r="D120" s="162" t="s">
        <v>69</v>
      </c>
      <c r="E120" s="163" t="s">
        <v>2239</v>
      </c>
      <c r="F120" s="163" t="s">
        <v>3040</v>
      </c>
      <c r="G120" s="161"/>
      <c r="H120" s="161"/>
      <c r="I120" s="164"/>
      <c r="J120" s="165">
        <f>BK120</f>
        <v>0</v>
      </c>
      <c r="K120" s="161"/>
      <c r="L120" s="166"/>
      <c r="M120" s="167"/>
      <c r="N120" s="168"/>
      <c r="O120" s="168"/>
      <c r="P120" s="169">
        <f>SUM(P121:P133)</f>
        <v>0</v>
      </c>
      <c r="Q120" s="168"/>
      <c r="R120" s="169">
        <f>SUM(R121:R133)</f>
        <v>0</v>
      </c>
      <c r="S120" s="168"/>
      <c r="T120" s="170">
        <f>SUM(T121:T133)</f>
        <v>0</v>
      </c>
      <c r="AR120" s="171" t="s">
        <v>77</v>
      </c>
      <c r="AT120" s="172" t="s">
        <v>69</v>
      </c>
      <c r="AU120" s="172" t="s">
        <v>70</v>
      </c>
      <c r="AY120" s="171" t="s">
        <v>287</v>
      </c>
      <c r="BK120" s="173">
        <f>SUM(BK121:BK133)</f>
        <v>0</v>
      </c>
    </row>
    <row r="121" spans="2:65" s="1" customFormat="1" ht="16.5" customHeight="1" x14ac:dyDescent="0.15">
      <c r="B121" s="33"/>
      <c r="C121" s="174" t="s">
        <v>70</v>
      </c>
      <c r="D121" s="174" t="s">
        <v>288</v>
      </c>
      <c r="E121" s="175" t="s">
        <v>3041</v>
      </c>
      <c r="F121" s="176" t="s">
        <v>3042</v>
      </c>
      <c r="G121" s="177" t="s">
        <v>3043</v>
      </c>
      <c r="H121" s="178">
        <v>0.01</v>
      </c>
      <c r="I121" s="179"/>
      <c r="J121" s="178">
        <f t="shared" ref="J121:J133" si="10">ROUND(I121*H121,2)</f>
        <v>0</v>
      </c>
      <c r="K121" s="176" t="s">
        <v>1</v>
      </c>
      <c r="L121" s="37"/>
      <c r="M121" s="180" t="s">
        <v>1</v>
      </c>
      <c r="N121" s="181" t="s">
        <v>41</v>
      </c>
      <c r="O121" s="59"/>
      <c r="P121" s="182">
        <f t="shared" ref="P121:P133" si="11">O121*H121</f>
        <v>0</v>
      </c>
      <c r="Q121" s="182">
        <v>0</v>
      </c>
      <c r="R121" s="182">
        <f t="shared" ref="R121:R133" si="12">Q121*H121</f>
        <v>0</v>
      </c>
      <c r="S121" s="182">
        <v>0</v>
      </c>
      <c r="T121" s="183">
        <f t="shared" ref="T121:T133" si="13">S121*H121</f>
        <v>0</v>
      </c>
      <c r="AR121" s="16" t="s">
        <v>99</v>
      </c>
      <c r="AT121" s="16" t="s">
        <v>288</v>
      </c>
      <c r="AU121" s="16" t="s">
        <v>77</v>
      </c>
      <c r="AY121" s="16" t="s">
        <v>287</v>
      </c>
      <c r="BE121" s="184">
        <f t="shared" ref="BE121:BE133" si="14">IF(N121="základní",J121,0)</f>
        <v>0</v>
      </c>
      <c r="BF121" s="184">
        <f t="shared" ref="BF121:BF133" si="15">IF(N121="snížená",J121,0)</f>
        <v>0</v>
      </c>
      <c r="BG121" s="184">
        <f t="shared" ref="BG121:BG133" si="16">IF(N121="zákl. přenesená",J121,0)</f>
        <v>0</v>
      </c>
      <c r="BH121" s="184">
        <f t="shared" ref="BH121:BH133" si="17">IF(N121="sníž. přenesená",J121,0)</f>
        <v>0</v>
      </c>
      <c r="BI121" s="184">
        <f t="shared" ref="BI121:BI133" si="18">IF(N121="nulová",J121,0)</f>
        <v>0</v>
      </c>
      <c r="BJ121" s="16" t="s">
        <v>77</v>
      </c>
      <c r="BK121" s="184">
        <f t="shared" ref="BK121:BK133" si="19">ROUND(I121*H121,2)</f>
        <v>0</v>
      </c>
      <c r="BL121" s="16" t="s">
        <v>99</v>
      </c>
      <c r="BM121" s="16" t="s">
        <v>347</v>
      </c>
    </row>
    <row r="122" spans="2:65" s="1" customFormat="1" ht="16.5" customHeight="1" x14ac:dyDescent="0.15">
      <c r="B122" s="33"/>
      <c r="C122" s="174" t="s">
        <v>70</v>
      </c>
      <c r="D122" s="174" t="s">
        <v>288</v>
      </c>
      <c r="E122" s="175" t="s">
        <v>3044</v>
      </c>
      <c r="F122" s="176" t="s">
        <v>3045</v>
      </c>
      <c r="G122" s="177" t="s">
        <v>362</v>
      </c>
      <c r="H122" s="178">
        <v>20</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350</v>
      </c>
    </row>
    <row r="123" spans="2:65" s="1" customFormat="1" ht="16.5" customHeight="1" x14ac:dyDescent="0.15">
      <c r="B123" s="33"/>
      <c r="C123" s="174" t="s">
        <v>70</v>
      </c>
      <c r="D123" s="174" t="s">
        <v>288</v>
      </c>
      <c r="E123" s="175" t="s">
        <v>3046</v>
      </c>
      <c r="F123" s="176" t="s">
        <v>3047</v>
      </c>
      <c r="G123" s="177" t="s">
        <v>291</v>
      </c>
      <c r="H123" s="178">
        <v>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355</v>
      </c>
    </row>
    <row r="124" spans="2:65" s="1" customFormat="1" ht="16.5" customHeight="1" x14ac:dyDescent="0.15">
      <c r="B124" s="33"/>
      <c r="C124" s="174" t="s">
        <v>70</v>
      </c>
      <c r="D124" s="174" t="s">
        <v>288</v>
      </c>
      <c r="E124" s="175" t="s">
        <v>3048</v>
      </c>
      <c r="F124" s="176" t="s">
        <v>3049</v>
      </c>
      <c r="G124" s="177" t="s">
        <v>308</v>
      </c>
      <c r="H124" s="178">
        <v>0.25</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363</v>
      </c>
    </row>
    <row r="125" spans="2:65" s="1" customFormat="1" ht="16.5" customHeight="1" x14ac:dyDescent="0.15">
      <c r="B125" s="33"/>
      <c r="C125" s="174" t="s">
        <v>70</v>
      </c>
      <c r="D125" s="174" t="s">
        <v>288</v>
      </c>
      <c r="E125" s="175" t="s">
        <v>3050</v>
      </c>
      <c r="F125" s="176" t="s">
        <v>3051</v>
      </c>
      <c r="G125" s="177" t="s">
        <v>362</v>
      </c>
      <c r="H125" s="178">
        <v>10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367</v>
      </c>
    </row>
    <row r="126" spans="2:65" s="1" customFormat="1" ht="16.5" customHeight="1" x14ac:dyDescent="0.15">
      <c r="B126" s="33"/>
      <c r="C126" s="174" t="s">
        <v>70</v>
      </c>
      <c r="D126" s="174" t="s">
        <v>288</v>
      </c>
      <c r="E126" s="175" t="s">
        <v>3052</v>
      </c>
      <c r="F126" s="176" t="s">
        <v>3053</v>
      </c>
      <c r="G126" s="177" t="s">
        <v>308</v>
      </c>
      <c r="H126" s="178">
        <v>4</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371</v>
      </c>
    </row>
    <row r="127" spans="2:65" s="1" customFormat="1" ht="16.5" customHeight="1" x14ac:dyDescent="0.15">
      <c r="B127" s="33"/>
      <c r="C127" s="174" t="s">
        <v>70</v>
      </c>
      <c r="D127" s="174" t="s">
        <v>288</v>
      </c>
      <c r="E127" s="175" t="s">
        <v>3054</v>
      </c>
      <c r="F127" s="176" t="s">
        <v>3055</v>
      </c>
      <c r="G127" s="177" t="s">
        <v>362</v>
      </c>
      <c r="H127" s="178">
        <v>20</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377</v>
      </c>
    </row>
    <row r="128" spans="2:65" s="1" customFormat="1" ht="16.5" customHeight="1" x14ac:dyDescent="0.15">
      <c r="B128" s="33"/>
      <c r="C128" s="174" t="s">
        <v>70</v>
      </c>
      <c r="D128" s="174" t="s">
        <v>288</v>
      </c>
      <c r="E128" s="175" t="s">
        <v>3056</v>
      </c>
      <c r="F128" s="176" t="s">
        <v>3057</v>
      </c>
      <c r="G128" s="177" t="s">
        <v>362</v>
      </c>
      <c r="H128" s="178">
        <v>10</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382</v>
      </c>
    </row>
    <row r="129" spans="2:65" s="1" customFormat="1" ht="16.5" customHeight="1" x14ac:dyDescent="0.15">
      <c r="B129" s="33"/>
      <c r="C129" s="174" t="s">
        <v>70</v>
      </c>
      <c r="D129" s="174" t="s">
        <v>288</v>
      </c>
      <c r="E129" s="175" t="s">
        <v>3052</v>
      </c>
      <c r="F129" s="176" t="s">
        <v>3053</v>
      </c>
      <c r="G129" s="177" t="s">
        <v>308</v>
      </c>
      <c r="H129" s="178">
        <v>4</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77</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389</v>
      </c>
    </row>
    <row r="130" spans="2:65" s="1" customFormat="1" ht="16.5" customHeight="1" x14ac:dyDescent="0.15">
      <c r="B130" s="33"/>
      <c r="C130" s="174" t="s">
        <v>70</v>
      </c>
      <c r="D130" s="174" t="s">
        <v>288</v>
      </c>
      <c r="E130" s="175" t="s">
        <v>3058</v>
      </c>
      <c r="F130" s="176" t="s">
        <v>3059</v>
      </c>
      <c r="G130" s="177" t="s">
        <v>362</v>
      </c>
      <c r="H130" s="178">
        <v>10</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77</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397</v>
      </c>
    </row>
    <row r="131" spans="2:65" s="1" customFormat="1" ht="16.5" customHeight="1" x14ac:dyDescent="0.15">
      <c r="B131" s="33"/>
      <c r="C131" s="174" t="s">
        <v>70</v>
      </c>
      <c r="D131" s="174" t="s">
        <v>288</v>
      </c>
      <c r="E131" s="175" t="s">
        <v>3060</v>
      </c>
      <c r="F131" s="176" t="s">
        <v>3061</v>
      </c>
      <c r="G131" s="177" t="s">
        <v>291</v>
      </c>
      <c r="H131" s="178">
        <v>5</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77</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404</v>
      </c>
    </row>
    <row r="132" spans="2:65" s="1" customFormat="1" ht="16.5" customHeight="1" x14ac:dyDescent="0.15">
      <c r="B132" s="33"/>
      <c r="C132" s="174" t="s">
        <v>70</v>
      </c>
      <c r="D132" s="174" t="s">
        <v>288</v>
      </c>
      <c r="E132" s="175" t="s">
        <v>3062</v>
      </c>
      <c r="F132" s="176" t="s">
        <v>3063</v>
      </c>
      <c r="G132" s="177" t="s">
        <v>291</v>
      </c>
      <c r="H132" s="178">
        <v>5</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77</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408</v>
      </c>
    </row>
    <row r="133" spans="2:65" s="1" customFormat="1" ht="16.5" customHeight="1" x14ac:dyDescent="0.15">
      <c r="B133" s="33"/>
      <c r="C133" s="174" t="s">
        <v>70</v>
      </c>
      <c r="D133" s="174" t="s">
        <v>288</v>
      </c>
      <c r="E133" s="175" t="s">
        <v>377</v>
      </c>
      <c r="F133" s="176" t="s">
        <v>3064</v>
      </c>
      <c r="G133" s="177" t="s">
        <v>362</v>
      </c>
      <c r="H133" s="178">
        <v>10</v>
      </c>
      <c r="I133" s="179"/>
      <c r="J133" s="178">
        <f t="shared" si="10"/>
        <v>0</v>
      </c>
      <c r="K133" s="176" t="s">
        <v>1</v>
      </c>
      <c r="L133" s="37"/>
      <c r="M133" s="220" t="s">
        <v>1</v>
      </c>
      <c r="N133" s="221" t="s">
        <v>41</v>
      </c>
      <c r="O133" s="222"/>
      <c r="P133" s="223">
        <f t="shared" si="11"/>
        <v>0</v>
      </c>
      <c r="Q133" s="223">
        <v>0</v>
      </c>
      <c r="R133" s="223">
        <f t="shared" si="12"/>
        <v>0</v>
      </c>
      <c r="S133" s="223">
        <v>0</v>
      </c>
      <c r="T133" s="224">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415</v>
      </c>
    </row>
    <row r="134" spans="2:65" s="1" customFormat="1" ht="7" customHeight="1" x14ac:dyDescent="0.15">
      <c r="B134" s="45"/>
      <c r="C134" s="46"/>
      <c r="D134" s="46"/>
      <c r="E134" s="46"/>
      <c r="F134" s="46"/>
      <c r="G134" s="46"/>
      <c r="H134" s="46"/>
      <c r="I134" s="133"/>
      <c r="J134" s="46"/>
      <c r="K134" s="46"/>
      <c r="L134" s="37"/>
    </row>
  </sheetData>
  <sheetProtection algorithmName="SHA-512" hashValue="iTuYkbB5KuH57+9mXHu7APwm7pHSZzaqw+CEf2Pn4w2ZVG5thtw1oC/sKE7xFW31l+wll52qfmti0IbYOGw3uw==" saltValue="/ZB06fRmdfrRBXlmr0stvpYeohtB+qwdieuGG0IOVfG0YcbQWZzA6Dv5auiE57BjgVN6oL66icl87idF/Ei3dw==" spinCount="100000" sheet="1" objects="1" scenarios="1" formatColumns="0" formatRows="0" autoFilter="0"/>
  <autoFilter ref="C96:K13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3121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ROUND((SUM(BE93:BE177)),  2)</f>
        <v>0</v>
      </c>
      <c r="I37" s="122">
        <v>0.21</v>
      </c>
      <c r="J37" s="121">
        <f>ROUND(((SUM(BE93:BE177))*I37),  2)</f>
        <v>0</v>
      </c>
      <c r="L37" s="37"/>
    </row>
    <row r="38" spans="2:12" s="1" customFormat="1" ht="14.5" customHeight="1" x14ac:dyDescent="0.15">
      <c r="B38" s="37"/>
      <c r="E38" s="110" t="s">
        <v>42</v>
      </c>
      <c r="F38" s="121">
        <f>ROUND((SUM(BF93:BF177)),  2)</f>
        <v>0</v>
      </c>
      <c r="I38" s="122">
        <v>0.15</v>
      </c>
      <c r="J38" s="121">
        <f>ROUND(((SUM(BF93:BF177))*I38),  2)</f>
        <v>0</v>
      </c>
      <c r="L38" s="37"/>
    </row>
    <row r="39" spans="2:12" s="1" customFormat="1" ht="14.5" hidden="1" customHeight="1" x14ac:dyDescent="0.15">
      <c r="B39" s="37"/>
      <c r="E39" s="110" t="s">
        <v>43</v>
      </c>
      <c r="F39" s="121">
        <f>ROUND((SUM(BG93:BG177)),  2)</f>
        <v>0</v>
      </c>
      <c r="I39" s="122">
        <v>0.21</v>
      </c>
      <c r="J39" s="121">
        <f>0</f>
        <v>0</v>
      </c>
      <c r="L39" s="37"/>
    </row>
    <row r="40" spans="2:12" s="1" customFormat="1" ht="14.5" hidden="1" customHeight="1" x14ac:dyDescent="0.15">
      <c r="B40" s="37"/>
      <c r="E40" s="110" t="s">
        <v>44</v>
      </c>
      <c r="F40" s="121">
        <f>ROUND((SUM(BH93:BH177)),  2)</f>
        <v>0</v>
      </c>
      <c r="I40" s="122">
        <v>0.15</v>
      </c>
      <c r="J40" s="121">
        <f>0</f>
        <v>0</v>
      </c>
      <c r="L40" s="37"/>
    </row>
    <row r="41" spans="2:12" s="1" customFormat="1" ht="14.5" hidden="1" customHeight="1" x14ac:dyDescent="0.15">
      <c r="B41" s="37"/>
      <c r="E41" s="110" t="s">
        <v>45</v>
      </c>
      <c r="F41" s="121">
        <f>ROUND((SUM(BI93:BI177)),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05 - SO 02 - Zastřešení náštupišť</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3004</v>
      </c>
      <c r="E68" s="145"/>
      <c r="F68" s="145"/>
      <c r="G68" s="145"/>
      <c r="H68" s="145"/>
      <c r="I68" s="146"/>
      <c r="J68" s="147">
        <f>J94</f>
        <v>0</v>
      </c>
      <c r="K68" s="143"/>
      <c r="L68" s="148"/>
    </row>
    <row r="69" spans="2:47" s="8" customFormat="1" ht="25" customHeight="1" x14ac:dyDescent="0.15">
      <c r="B69" s="142"/>
      <c r="C69" s="143"/>
      <c r="D69" s="144" t="s">
        <v>3005</v>
      </c>
      <c r="E69" s="145"/>
      <c r="F69" s="145"/>
      <c r="G69" s="145"/>
      <c r="H69" s="145"/>
      <c r="I69" s="146"/>
      <c r="J69" s="147">
        <f>J133</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240</v>
      </c>
      <c r="F83" s="284"/>
      <c r="G83" s="284"/>
      <c r="H83" s="284"/>
      <c r="I83" s="111"/>
      <c r="J83" s="34"/>
      <c r="K83" s="34"/>
      <c r="L83" s="37"/>
    </row>
    <row r="84" spans="2:65" s="1" customFormat="1" ht="12" customHeight="1" x14ac:dyDescent="0.15">
      <c r="B84" s="33"/>
      <c r="C84" s="28" t="s">
        <v>1510</v>
      </c>
      <c r="D84" s="34"/>
      <c r="E84" s="34"/>
      <c r="F84" s="34"/>
      <c r="G84" s="34"/>
      <c r="H84" s="34"/>
      <c r="I84" s="111"/>
      <c r="J84" s="34"/>
      <c r="K84" s="34"/>
      <c r="L84" s="37"/>
    </row>
    <row r="85" spans="2:65" s="1" customFormat="1" ht="16.5" customHeight="1" x14ac:dyDescent="0.15">
      <c r="B85" s="33"/>
      <c r="C85" s="34"/>
      <c r="D85" s="34"/>
      <c r="E85" s="285" t="str">
        <f>E13</f>
        <v>05 - SO 02 - Zastřešení náštupišť</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P94+P133</f>
        <v>0</v>
      </c>
      <c r="Q93" s="67"/>
      <c r="R93" s="157">
        <f>R94+R133</f>
        <v>0</v>
      </c>
      <c r="S93" s="67"/>
      <c r="T93" s="158">
        <f>T94+T133</f>
        <v>0</v>
      </c>
      <c r="AT93" s="16" t="s">
        <v>69</v>
      </c>
      <c r="AU93" s="16" t="s">
        <v>246</v>
      </c>
      <c r="BK93" s="159">
        <f>BK94+BK133</f>
        <v>0</v>
      </c>
    </row>
    <row r="94" spans="2:65" s="10" customFormat="1" ht="26" customHeight="1" x14ac:dyDescent="0.2">
      <c r="B94" s="160"/>
      <c r="C94" s="161"/>
      <c r="D94" s="162" t="s">
        <v>69</v>
      </c>
      <c r="E94" s="163" t="s">
        <v>1660</v>
      </c>
      <c r="F94" s="163" t="s">
        <v>2617</v>
      </c>
      <c r="G94" s="161"/>
      <c r="H94" s="161"/>
      <c r="I94" s="164"/>
      <c r="J94" s="165">
        <f>BK94</f>
        <v>0</v>
      </c>
      <c r="K94" s="161"/>
      <c r="L94" s="166"/>
      <c r="M94" s="167"/>
      <c r="N94" s="168"/>
      <c r="O94" s="168"/>
      <c r="P94" s="169">
        <f>SUM(P95:P132)</f>
        <v>0</v>
      </c>
      <c r="Q94" s="168"/>
      <c r="R94" s="169">
        <f>SUM(R95:R132)</f>
        <v>0</v>
      </c>
      <c r="S94" s="168"/>
      <c r="T94" s="170">
        <f>SUM(T95:T132)</f>
        <v>0</v>
      </c>
      <c r="AR94" s="171" t="s">
        <v>77</v>
      </c>
      <c r="AT94" s="172" t="s">
        <v>69</v>
      </c>
      <c r="AU94" s="172" t="s">
        <v>70</v>
      </c>
      <c r="AY94" s="171" t="s">
        <v>287</v>
      </c>
      <c r="BK94" s="173">
        <f>SUM(BK95:BK132)</f>
        <v>0</v>
      </c>
    </row>
    <row r="95" spans="2:65" s="1" customFormat="1" ht="16.5" customHeight="1" x14ac:dyDescent="0.15">
      <c r="B95" s="33"/>
      <c r="C95" s="174" t="s">
        <v>70</v>
      </c>
      <c r="D95" s="174" t="s">
        <v>288</v>
      </c>
      <c r="E95" s="175" t="s">
        <v>3122</v>
      </c>
      <c r="F95" s="176" t="s">
        <v>2631</v>
      </c>
      <c r="G95" s="177" t="s">
        <v>490</v>
      </c>
      <c r="H95" s="178">
        <v>58</v>
      </c>
      <c r="I95" s="179"/>
      <c r="J95" s="178">
        <f t="shared" ref="J95:J132" si="0">ROUND(I95*H95,2)</f>
        <v>0</v>
      </c>
      <c r="K95" s="176" t="s">
        <v>1</v>
      </c>
      <c r="L95" s="37"/>
      <c r="M95" s="180" t="s">
        <v>1</v>
      </c>
      <c r="N95" s="181" t="s">
        <v>41</v>
      </c>
      <c r="O95" s="59"/>
      <c r="P95" s="182">
        <f t="shared" ref="P95:P132" si="1">O95*H95</f>
        <v>0</v>
      </c>
      <c r="Q95" s="182">
        <v>0</v>
      </c>
      <c r="R95" s="182">
        <f t="shared" ref="R95:R132" si="2">Q95*H95</f>
        <v>0</v>
      </c>
      <c r="S95" s="182">
        <v>0</v>
      </c>
      <c r="T95" s="183">
        <f t="shared" ref="T95:T132" si="3">S95*H95</f>
        <v>0</v>
      </c>
      <c r="AR95" s="16" t="s">
        <v>99</v>
      </c>
      <c r="AT95" s="16" t="s">
        <v>288</v>
      </c>
      <c r="AU95" s="16" t="s">
        <v>77</v>
      </c>
      <c r="AY95" s="16" t="s">
        <v>287</v>
      </c>
      <c r="BE95" s="184">
        <f t="shared" ref="BE95:BE132" si="4">IF(N95="základní",J95,0)</f>
        <v>0</v>
      </c>
      <c r="BF95" s="184">
        <f t="shared" ref="BF95:BF132" si="5">IF(N95="snížená",J95,0)</f>
        <v>0</v>
      </c>
      <c r="BG95" s="184">
        <f t="shared" ref="BG95:BG132" si="6">IF(N95="zákl. přenesená",J95,0)</f>
        <v>0</v>
      </c>
      <c r="BH95" s="184">
        <f t="shared" ref="BH95:BH132" si="7">IF(N95="sníž. přenesená",J95,0)</f>
        <v>0</v>
      </c>
      <c r="BI95" s="184">
        <f t="shared" ref="BI95:BI132" si="8">IF(N95="nulová",J95,0)</f>
        <v>0</v>
      </c>
      <c r="BJ95" s="16" t="s">
        <v>77</v>
      </c>
      <c r="BK95" s="184">
        <f t="shared" ref="BK95:BK132" si="9">ROUND(I95*H95,2)</f>
        <v>0</v>
      </c>
      <c r="BL95" s="16" t="s">
        <v>99</v>
      </c>
      <c r="BM95" s="16" t="s">
        <v>79</v>
      </c>
    </row>
    <row r="96" spans="2:65" s="1" customFormat="1" ht="16.5" customHeight="1" x14ac:dyDescent="0.15">
      <c r="B96" s="33"/>
      <c r="C96" s="174" t="s">
        <v>70</v>
      </c>
      <c r="D96" s="174" t="s">
        <v>288</v>
      </c>
      <c r="E96" s="175" t="s">
        <v>3123</v>
      </c>
      <c r="F96" s="176" t="s">
        <v>2699</v>
      </c>
      <c r="G96" s="177" t="s">
        <v>490</v>
      </c>
      <c r="H96" s="178">
        <v>58</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3124</v>
      </c>
      <c r="F97" s="176" t="s">
        <v>3125</v>
      </c>
      <c r="G97" s="177" t="s">
        <v>490</v>
      </c>
      <c r="H97" s="178">
        <v>2</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3123</v>
      </c>
      <c r="F98" s="176" t="s">
        <v>2699</v>
      </c>
      <c r="G98" s="177" t="s">
        <v>490</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70</v>
      </c>
      <c r="D99" s="174" t="s">
        <v>288</v>
      </c>
      <c r="E99" s="175" t="s">
        <v>3068</v>
      </c>
      <c r="F99" s="176" t="s">
        <v>3069</v>
      </c>
      <c r="G99" s="177" t="s">
        <v>490</v>
      </c>
      <c r="H99" s="178">
        <v>3</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3068</v>
      </c>
      <c r="F100" s="176" t="s">
        <v>3069</v>
      </c>
      <c r="G100" s="177" t="s">
        <v>490</v>
      </c>
      <c r="H100" s="178">
        <v>3</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70</v>
      </c>
      <c r="D101" s="174" t="s">
        <v>288</v>
      </c>
      <c r="E101" s="175" t="s">
        <v>7</v>
      </c>
      <c r="F101" s="176" t="s">
        <v>3126</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70</v>
      </c>
      <c r="D102" s="174" t="s">
        <v>288</v>
      </c>
      <c r="E102" s="175" t="s">
        <v>3127</v>
      </c>
      <c r="F102" s="176" t="s">
        <v>2657</v>
      </c>
      <c r="G102" s="177" t="s">
        <v>362</v>
      </c>
      <c r="H102" s="178">
        <v>380</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70</v>
      </c>
      <c r="D103" s="174" t="s">
        <v>288</v>
      </c>
      <c r="E103" s="175" t="s">
        <v>3073</v>
      </c>
      <c r="F103" s="176" t="s">
        <v>2665</v>
      </c>
      <c r="G103" s="177" t="s">
        <v>362</v>
      </c>
      <c r="H103" s="178">
        <v>380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70</v>
      </c>
      <c r="D104" s="174" t="s">
        <v>288</v>
      </c>
      <c r="E104" s="175" t="s">
        <v>3015</v>
      </c>
      <c r="F104" s="176" t="s">
        <v>2677</v>
      </c>
      <c r="G104" s="177" t="s">
        <v>490</v>
      </c>
      <c r="H104" s="178">
        <v>12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70</v>
      </c>
      <c r="D105" s="174" t="s">
        <v>288</v>
      </c>
      <c r="E105" s="175" t="s">
        <v>3128</v>
      </c>
      <c r="F105" s="176" t="s">
        <v>2697</v>
      </c>
      <c r="G105" s="177" t="s">
        <v>490</v>
      </c>
      <c r="H105" s="178">
        <v>50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70</v>
      </c>
      <c r="D106" s="174" t="s">
        <v>288</v>
      </c>
      <c r="E106" s="175" t="s">
        <v>3123</v>
      </c>
      <c r="F106" s="176" t="s">
        <v>2699</v>
      </c>
      <c r="G106" s="177" t="s">
        <v>490</v>
      </c>
      <c r="H106" s="178">
        <v>50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70</v>
      </c>
      <c r="D107" s="174" t="s">
        <v>288</v>
      </c>
      <c r="E107" s="175" t="s">
        <v>3129</v>
      </c>
      <c r="F107" s="176" t="s">
        <v>2735</v>
      </c>
      <c r="G107" s="177" t="s">
        <v>490</v>
      </c>
      <c r="H107" s="178">
        <v>150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70</v>
      </c>
      <c r="D108" s="174" t="s">
        <v>288</v>
      </c>
      <c r="E108" s="175" t="s">
        <v>3074</v>
      </c>
      <c r="F108" s="176" t="s">
        <v>2649</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70</v>
      </c>
      <c r="D109" s="174" t="s">
        <v>288</v>
      </c>
      <c r="E109" s="175" t="s">
        <v>3075</v>
      </c>
      <c r="F109" s="176" t="s">
        <v>2635</v>
      </c>
      <c r="G109" s="177" t="s">
        <v>490</v>
      </c>
      <c r="H109" s="178">
        <v>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70</v>
      </c>
      <c r="D110" s="174" t="s">
        <v>288</v>
      </c>
      <c r="E110" s="175" t="s">
        <v>3130</v>
      </c>
      <c r="F110" s="176" t="s">
        <v>3131</v>
      </c>
      <c r="G110" s="177" t="s">
        <v>490</v>
      </c>
      <c r="H110" s="178">
        <v>150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70</v>
      </c>
      <c r="D111" s="174" t="s">
        <v>288</v>
      </c>
      <c r="E111" s="175" t="s">
        <v>3132</v>
      </c>
      <c r="F111" s="176" t="s">
        <v>2721</v>
      </c>
      <c r="G111" s="177" t="s">
        <v>362</v>
      </c>
      <c r="H111" s="178">
        <v>160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70</v>
      </c>
      <c r="D112" s="174" t="s">
        <v>288</v>
      </c>
      <c r="E112" s="175" t="s">
        <v>3015</v>
      </c>
      <c r="F112" s="176" t="s">
        <v>2677</v>
      </c>
      <c r="G112" s="177" t="s">
        <v>490</v>
      </c>
      <c r="H112" s="178">
        <v>50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350</v>
      </c>
    </row>
    <row r="113" spans="2:65" s="1" customFormat="1" ht="16.5" customHeight="1" x14ac:dyDescent="0.15">
      <c r="B113" s="33"/>
      <c r="C113" s="174" t="s">
        <v>70</v>
      </c>
      <c r="D113" s="174" t="s">
        <v>288</v>
      </c>
      <c r="E113" s="175" t="s">
        <v>3133</v>
      </c>
      <c r="F113" s="176" t="s">
        <v>2703</v>
      </c>
      <c r="G113" s="177" t="s">
        <v>362</v>
      </c>
      <c r="H113" s="178">
        <v>80</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355</v>
      </c>
    </row>
    <row r="114" spans="2:65" s="1" customFormat="1" ht="16.5" customHeight="1" x14ac:dyDescent="0.15">
      <c r="B114" s="33"/>
      <c r="C114" s="174" t="s">
        <v>70</v>
      </c>
      <c r="D114" s="174" t="s">
        <v>288</v>
      </c>
      <c r="E114" s="175" t="s">
        <v>3134</v>
      </c>
      <c r="F114" s="176" t="s">
        <v>3135</v>
      </c>
      <c r="G114" s="177" t="s">
        <v>490</v>
      </c>
      <c r="H114" s="178">
        <v>150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363</v>
      </c>
    </row>
    <row r="115" spans="2:65" s="1" customFormat="1" ht="16.5" customHeight="1" x14ac:dyDescent="0.15">
      <c r="B115" s="33"/>
      <c r="C115" s="174" t="s">
        <v>70</v>
      </c>
      <c r="D115" s="174" t="s">
        <v>288</v>
      </c>
      <c r="E115" s="175" t="s">
        <v>3136</v>
      </c>
      <c r="F115" s="176" t="s">
        <v>2725</v>
      </c>
      <c r="G115" s="177" t="s">
        <v>1058</v>
      </c>
      <c r="H115" s="178">
        <v>95</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367</v>
      </c>
    </row>
    <row r="116" spans="2:65" s="1" customFormat="1" ht="16.5" customHeight="1" x14ac:dyDescent="0.15">
      <c r="B116" s="33"/>
      <c r="C116" s="174" t="s">
        <v>70</v>
      </c>
      <c r="D116" s="174" t="s">
        <v>288</v>
      </c>
      <c r="E116" s="175" t="s">
        <v>3021</v>
      </c>
      <c r="F116" s="176" t="s">
        <v>3137</v>
      </c>
      <c r="G116" s="177" t="s">
        <v>1845</v>
      </c>
      <c r="H116" s="178">
        <v>20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371</v>
      </c>
    </row>
    <row r="117" spans="2:65" s="1" customFormat="1" ht="16.5" customHeight="1" x14ac:dyDescent="0.15">
      <c r="B117" s="33"/>
      <c r="C117" s="174" t="s">
        <v>70</v>
      </c>
      <c r="D117" s="174" t="s">
        <v>288</v>
      </c>
      <c r="E117" s="175" t="s">
        <v>3138</v>
      </c>
      <c r="F117" s="176" t="s">
        <v>2741</v>
      </c>
      <c r="G117" s="177" t="s">
        <v>362</v>
      </c>
      <c r="H117" s="178">
        <v>490</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377</v>
      </c>
    </row>
    <row r="118" spans="2:65" s="1" customFormat="1" ht="16.5" customHeight="1" x14ac:dyDescent="0.15">
      <c r="B118" s="33"/>
      <c r="C118" s="174" t="s">
        <v>70</v>
      </c>
      <c r="D118" s="174" t="s">
        <v>288</v>
      </c>
      <c r="E118" s="175" t="s">
        <v>3139</v>
      </c>
      <c r="F118" s="176" t="s">
        <v>2743</v>
      </c>
      <c r="G118" s="177" t="s">
        <v>362</v>
      </c>
      <c r="H118" s="178">
        <v>70</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382</v>
      </c>
    </row>
    <row r="119" spans="2:65" s="1" customFormat="1" ht="16.5" customHeight="1" x14ac:dyDescent="0.15">
      <c r="B119" s="33"/>
      <c r="C119" s="174" t="s">
        <v>70</v>
      </c>
      <c r="D119" s="174" t="s">
        <v>288</v>
      </c>
      <c r="E119" s="175" t="s">
        <v>3140</v>
      </c>
      <c r="F119" s="176" t="s">
        <v>2705</v>
      </c>
      <c r="G119" s="177" t="s">
        <v>362</v>
      </c>
      <c r="H119" s="178">
        <v>48</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389</v>
      </c>
    </row>
    <row r="120" spans="2:65" s="1" customFormat="1" ht="16.5" customHeight="1" x14ac:dyDescent="0.15">
      <c r="B120" s="33"/>
      <c r="C120" s="174" t="s">
        <v>70</v>
      </c>
      <c r="D120" s="174" t="s">
        <v>288</v>
      </c>
      <c r="E120" s="175" t="s">
        <v>3123</v>
      </c>
      <c r="F120" s="176" t="s">
        <v>2699</v>
      </c>
      <c r="G120" s="177" t="s">
        <v>490</v>
      </c>
      <c r="H120" s="178">
        <v>48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397</v>
      </c>
    </row>
    <row r="121" spans="2:65" s="1" customFormat="1" ht="16.5" customHeight="1" x14ac:dyDescent="0.15">
      <c r="B121" s="33"/>
      <c r="C121" s="174" t="s">
        <v>70</v>
      </c>
      <c r="D121" s="174" t="s">
        <v>288</v>
      </c>
      <c r="E121" s="175" t="s">
        <v>3017</v>
      </c>
      <c r="F121" s="176" t="s">
        <v>2745</v>
      </c>
      <c r="G121" s="177" t="s">
        <v>362</v>
      </c>
      <c r="H121" s="178">
        <v>350</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404</v>
      </c>
    </row>
    <row r="122" spans="2:65" s="1" customFormat="1" ht="16.5" customHeight="1" x14ac:dyDescent="0.15">
      <c r="B122" s="33"/>
      <c r="C122" s="174" t="s">
        <v>70</v>
      </c>
      <c r="D122" s="174" t="s">
        <v>288</v>
      </c>
      <c r="E122" s="175" t="s">
        <v>3141</v>
      </c>
      <c r="F122" s="176" t="s">
        <v>2747</v>
      </c>
      <c r="G122" s="177" t="s">
        <v>490</v>
      </c>
      <c r="H122" s="178">
        <v>30</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408</v>
      </c>
    </row>
    <row r="123" spans="2:65" s="1" customFormat="1" ht="16.5" customHeight="1" x14ac:dyDescent="0.15">
      <c r="B123" s="33"/>
      <c r="C123" s="174" t="s">
        <v>70</v>
      </c>
      <c r="D123" s="174" t="s">
        <v>288</v>
      </c>
      <c r="E123" s="175" t="s">
        <v>3018</v>
      </c>
      <c r="F123" s="176" t="s">
        <v>2749</v>
      </c>
      <c r="G123" s="177" t="s">
        <v>490</v>
      </c>
      <c r="H123" s="178">
        <v>40</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415</v>
      </c>
    </row>
    <row r="124" spans="2:65" s="1" customFormat="1" ht="16.5" customHeight="1" x14ac:dyDescent="0.15">
      <c r="B124" s="33"/>
      <c r="C124" s="174" t="s">
        <v>70</v>
      </c>
      <c r="D124" s="174" t="s">
        <v>288</v>
      </c>
      <c r="E124" s="175" t="s">
        <v>3018</v>
      </c>
      <c r="F124" s="176" t="s">
        <v>2749</v>
      </c>
      <c r="G124" s="177" t="s">
        <v>490</v>
      </c>
      <c r="H124" s="178">
        <v>20</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419</v>
      </c>
    </row>
    <row r="125" spans="2:65" s="1" customFormat="1" ht="16.5" customHeight="1" x14ac:dyDescent="0.15">
      <c r="B125" s="33"/>
      <c r="C125" s="174" t="s">
        <v>70</v>
      </c>
      <c r="D125" s="174" t="s">
        <v>288</v>
      </c>
      <c r="E125" s="175" t="s">
        <v>3018</v>
      </c>
      <c r="F125" s="176" t="s">
        <v>2749</v>
      </c>
      <c r="G125" s="177" t="s">
        <v>490</v>
      </c>
      <c r="H125" s="178">
        <v>20</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424</v>
      </c>
    </row>
    <row r="126" spans="2:65" s="1" customFormat="1" ht="16.5" customHeight="1" x14ac:dyDescent="0.15">
      <c r="B126" s="33"/>
      <c r="C126" s="174" t="s">
        <v>70</v>
      </c>
      <c r="D126" s="174" t="s">
        <v>288</v>
      </c>
      <c r="E126" s="175" t="s">
        <v>3018</v>
      </c>
      <c r="F126" s="176" t="s">
        <v>2749</v>
      </c>
      <c r="G126" s="177" t="s">
        <v>490</v>
      </c>
      <c r="H126" s="178">
        <v>12</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428</v>
      </c>
    </row>
    <row r="127" spans="2:65" s="1" customFormat="1" ht="16.5" customHeight="1" x14ac:dyDescent="0.15">
      <c r="B127" s="33"/>
      <c r="C127" s="174" t="s">
        <v>70</v>
      </c>
      <c r="D127" s="174" t="s">
        <v>288</v>
      </c>
      <c r="E127" s="175" t="s">
        <v>3018</v>
      </c>
      <c r="F127" s="176" t="s">
        <v>2749</v>
      </c>
      <c r="G127" s="177" t="s">
        <v>490</v>
      </c>
      <c r="H127" s="178">
        <v>40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434</v>
      </c>
    </row>
    <row r="128" spans="2:65" s="1" customFormat="1" ht="16.5" customHeight="1" x14ac:dyDescent="0.15">
      <c r="B128" s="33"/>
      <c r="C128" s="174" t="s">
        <v>70</v>
      </c>
      <c r="D128" s="174" t="s">
        <v>288</v>
      </c>
      <c r="E128" s="175" t="s">
        <v>3141</v>
      </c>
      <c r="F128" s="176" t="s">
        <v>2747</v>
      </c>
      <c r="G128" s="177" t="s">
        <v>490</v>
      </c>
      <c r="H128" s="178">
        <v>30</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440</v>
      </c>
    </row>
    <row r="129" spans="2:65" s="1" customFormat="1" ht="16.5" customHeight="1" x14ac:dyDescent="0.15">
      <c r="B129" s="33"/>
      <c r="C129" s="174" t="s">
        <v>70</v>
      </c>
      <c r="D129" s="174" t="s">
        <v>288</v>
      </c>
      <c r="E129" s="175" t="s">
        <v>3076</v>
      </c>
      <c r="F129" s="176" t="s">
        <v>2751</v>
      </c>
      <c r="G129" s="177" t="s">
        <v>490</v>
      </c>
      <c r="H129" s="178">
        <v>35</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445</v>
      </c>
    </row>
    <row r="130" spans="2:65" s="1" customFormat="1" ht="16.5" customHeight="1" x14ac:dyDescent="0.15">
      <c r="B130" s="33"/>
      <c r="C130" s="174" t="s">
        <v>70</v>
      </c>
      <c r="D130" s="174" t="s">
        <v>288</v>
      </c>
      <c r="E130" s="175" t="s">
        <v>3078</v>
      </c>
      <c r="F130" s="176" t="s">
        <v>2753</v>
      </c>
      <c r="G130" s="177" t="s">
        <v>1845</v>
      </c>
      <c r="H130" s="178">
        <v>16</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449</v>
      </c>
    </row>
    <row r="131" spans="2:65" s="1" customFormat="1" ht="16.5" customHeight="1" x14ac:dyDescent="0.15">
      <c r="B131" s="33"/>
      <c r="C131" s="174" t="s">
        <v>70</v>
      </c>
      <c r="D131" s="174" t="s">
        <v>288</v>
      </c>
      <c r="E131" s="175" t="s">
        <v>3079</v>
      </c>
      <c r="F131" s="176" t="s">
        <v>2739</v>
      </c>
      <c r="G131" s="177" t="s">
        <v>1845</v>
      </c>
      <c r="H131" s="178">
        <v>10</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455</v>
      </c>
    </row>
    <row r="132" spans="2:65" s="1" customFormat="1" ht="16.5" customHeight="1" x14ac:dyDescent="0.15">
      <c r="B132" s="33"/>
      <c r="C132" s="174" t="s">
        <v>77</v>
      </c>
      <c r="D132" s="174" t="s">
        <v>288</v>
      </c>
      <c r="E132" s="175" t="s">
        <v>3080</v>
      </c>
      <c r="F132" s="176" t="s">
        <v>3023</v>
      </c>
      <c r="G132" s="177" t="s">
        <v>490</v>
      </c>
      <c r="H132" s="178">
        <v>1</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3142</v>
      </c>
    </row>
    <row r="133" spans="2:65" s="10" customFormat="1" ht="26" customHeight="1" x14ac:dyDescent="0.2">
      <c r="B133" s="160"/>
      <c r="C133" s="161"/>
      <c r="D133" s="162" t="s">
        <v>69</v>
      </c>
      <c r="E133" s="163" t="s">
        <v>2135</v>
      </c>
      <c r="F133" s="163" t="s">
        <v>2757</v>
      </c>
      <c r="G133" s="161"/>
      <c r="H133" s="161"/>
      <c r="I133" s="164"/>
      <c r="J133" s="165">
        <f>BK133</f>
        <v>0</v>
      </c>
      <c r="K133" s="161"/>
      <c r="L133" s="166"/>
      <c r="M133" s="167"/>
      <c r="N133" s="168"/>
      <c r="O133" s="168"/>
      <c r="P133" s="169">
        <f>SUM(P134:P177)</f>
        <v>0</v>
      </c>
      <c r="Q133" s="168"/>
      <c r="R133" s="169">
        <f>SUM(R134:R177)</f>
        <v>0</v>
      </c>
      <c r="S133" s="168"/>
      <c r="T133" s="170">
        <f>SUM(T134:T177)</f>
        <v>0</v>
      </c>
      <c r="AR133" s="171" t="s">
        <v>77</v>
      </c>
      <c r="AT133" s="172" t="s">
        <v>69</v>
      </c>
      <c r="AU133" s="172" t="s">
        <v>70</v>
      </c>
      <c r="AY133" s="171" t="s">
        <v>287</v>
      </c>
      <c r="BK133" s="173">
        <f>SUM(BK134:BK177)</f>
        <v>0</v>
      </c>
    </row>
    <row r="134" spans="2:65" s="1" customFormat="1" ht="16.5" customHeight="1" x14ac:dyDescent="0.15">
      <c r="B134" s="33"/>
      <c r="C134" s="174" t="s">
        <v>70</v>
      </c>
      <c r="D134" s="174" t="s">
        <v>288</v>
      </c>
      <c r="E134" s="175" t="s">
        <v>3143</v>
      </c>
      <c r="F134" s="176" t="s">
        <v>2897</v>
      </c>
      <c r="G134" s="177" t="s">
        <v>2599</v>
      </c>
      <c r="H134" s="178">
        <v>116</v>
      </c>
      <c r="I134" s="179"/>
      <c r="J134" s="178">
        <f t="shared" ref="J134:J177" si="10">ROUND(I134*H134,2)</f>
        <v>0</v>
      </c>
      <c r="K134" s="176" t="s">
        <v>1</v>
      </c>
      <c r="L134" s="37"/>
      <c r="M134" s="180" t="s">
        <v>1</v>
      </c>
      <c r="N134" s="181" t="s">
        <v>41</v>
      </c>
      <c r="O134" s="59"/>
      <c r="P134" s="182">
        <f t="shared" ref="P134:P177" si="11">O134*H134</f>
        <v>0</v>
      </c>
      <c r="Q134" s="182">
        <v>0</v>
      </c>
      <c r="R134" s="182">
        <f t="shared" ref="R134:R177" si="12">Q134*H134</f>
        <v>0</v>
      </c>
      <c r="S134" s="182">
        <v>0</v>
      </c>
      <c r="T134" s="183">
        <f t="shared" ref="T134:T177" si="13">S134*H134</f>
        <v>0</v>
      </c>
      <c r="AR134" s="16" t="s">
        <v>99</v>
      </c>
      <c r="AT134" s="16" t="s">
        <v>288</v>
      </c>
      <c r="AU134" s="16" t="s">
        <v>77</v>
      </c>
      <c r="AY134" s="16" t="s">
        <v>287</v>
      </c>
      <c r="BE134" s="184">
        <f t="shared" ref="BE134:BE177" si="14">IF(N134="základní",J134,0)</f>
        <v>0</v>
      </c>
      <c r="BF134" s="184">
        <f t="shared" ref="BF134:BF177" si="15">IF(N134="snížená",J134,0)</f>
        <v>0</v>
      </c>
      <c r="BG134" s="184">
        <f t="shared" ref="BG134:BG177" si="16">IF(N134="zákl. přenesená",J134,0)</f>
        <v>0</v>
      </c>
      <c r="BH134" s="184">
        <f t="shared" ref="BH134:BH177" si="17">IF(N134="sníž. přenesená",J134,0)</f>
        <v>0</v>
      </c>
      <c r="BI134" s="184">
        <f t="shared" ref="BI134:BI177" si="18">IF(N134="nulová",J134,0)</f>
        <v>0</v>
      </c>
      <c r="BJ134" s="16" t="s">
        <v>77</v>
      </c>
      <c r="BK134" s="184">
        <f t="shared" ref="BK134:BK177" si="19">ROUND(I134*H134,2)</f>
        <v>0</v>
      </c>
      <c r="BL134" s="16" t="s">
        <v>99</v>
      </c>
      <c r="BM134" s="16" t="s">
        <v>473</v>
      </c>
    </row>
    <row r="135" spans="2:65" s="1" customFormat="1" ht="16.5" customHeight="1" x14ac:dyDescent="0.15">
      <c r="B135" s="33"/>
      <c r="C135" s="174" t="s">
        <v>70</v>
      </c>
      <c r="D135" s="174" t="s">
        <v>288</v>
      </c>
      <c r="E135" s="175" t="s">
        <v>3144</v>
      </c>
      <c r="F135" s="176" t="s">
        <v>3145</v>
      </c>
      <c r="G135" s="177" t="s">
        <v>2614</v>
      </c>
      <c r="H135" s="178">
        <v>2</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478</v>
      </c>
    </row>
    <row r="136" spans="2:65" s="1" customFormat="1" ht="16.5" customHeight="1" x14ac:dyDescent="0.15">
      <c r="B136" s="33"/>
      <c r="C136" s="174" t="s">
        <v>70</v>
      </c>
      <c r="D136" s="174" t="s">
        <v>288</v>
      </c>
      <c r="E136" s="175" t="s">
        <v>3146</v>
      </c>
      <c r="F136" s="176" t="s">
        <v>3147</v>
      </c>
      <c r="G136" s="177" t="s">
        <v>2614</v>
      </c>
      <c r="H136" s="178">
        <v>3</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484</v>
      </c>
    </row>
    <row r="137" spans="2:65" s="1" customFormat="1" ht="16.5" customHeight="1" x14ac:dyDescent="0.15">
      <c r="B137" s="33"/>
      <c r="C137" s="174" t="s">
        <v>70</v>
      </c>
      <c r="D137" s="174" t="s">
        <v>288</v>
      </c>
      <c r="E137" s="175" t="s">
        <v>3148</v>
      </c>
      <c r="F137" s="176" t="s">
        <v>3149</v>
      </c>
      <c r="G137" s="177" t="s">
        <v>2614</v>
      </c>
      <c r="H137" s="178">
        <v>3</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491</v>
      </c>
    </row>
    <row r="138" spans="2:65" s="1" customFormat="1" ht="16.5" customHeight="1" x14ac:dyDescent="0.15">
      <c r="B138" s="33"/>
      <c r="C138" s="174" t="s">
        <v>70</v>
      </c>
      <c r="D138" s="174" t="s">
        <v>288</v>
      </c>
      <c r="E138" s="175" t="s">
        <v>3150</v>
      </c>
      <c r="F138" s="176" t="s">
        <v>2804</v>
      </c>
      <c r="G138" s="177" t="s">
        <v>2802</v>
      </c>
      <c r="H138" s="178">
        <v>380</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496</v>
      </c>
    </row>
    <row r="139" spans="2:65" s="1" customFormat="1" ht="16.5" customHeight="1" x14ac:dyDescent="0.15">
      <c r="B139" s="33"/>
      <c r="C139" s="174" t="s">
        <v>70</v>
      </c>
      <c r="D139" s="174" t="s">
        <v>288</v>
      </c>
      <c r="E139" s="175" t="s">
        <v>3085</v>
      </c>
      <c r="F139" s="176" t="s">
        <v>2812</v>
      </c>
      <c r="G139" s="177" t="s">
        <v>2802</v>
      </c>
      <c r="H139" s="178">
        <v>380</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500</v>
      </c>
    </row>
    <row r="140" spans="2:65" s="1" customFormat="1" ht="16.5" customHeight="1" x14ac:dyDescent="0.15">
      <c r="B140" s="33"/>
      <c r="C140" s="174" t="s">
        <v>70</v>
      </c>
      <c r="D140" s="174" t="s">
        <v>288</v>
      </c>
      <c r="E140" s="175" t="s">
        <v>3151</v>
      </c>
      <c r="F140" s="176" t="s">
        <v>3152</v>
      </c>
      <c r="G140" s="177" t="s">
        <v>2614</v>
      </c>
      <c r="H140" s="178">
        <v>50</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503</v>
      </c>
    </row>
    <row r="141" spans="2:65" s="1" customFormat="1" ht="16.5" customHeight="1" x14ac:dyDescent="0.15">
      <c r="B141" s="33"/>
      <c r="C141" s="174" t="s">
        <v>70</v>
      </c>
      <c r="D141" s="174" t="s">
        <v>288</v>
      </c>
      <c r="E141" s="175" t="s">
        <v>3153</v>
      </c>
      <c r="F141" s="176" t="s">
        <v>3154</v>
      </c>
      <c r="G141" s="177" t="s">
        <v>2614</v>
      </c>
      <c r="H141" s="178">
        <v>150</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509</v>
      </c>
    </row>
    <row r="142" spans="2:65" s="1" customFormat="1" ht="16.5" customHeight="1" x14ac:dyDescent="0.15">
      <c r="B142" s="33"/>
      <c r="C142" s="174" t="s">
        <v>70</v>
      </c>
      <c r="D142" s="174" t="s">
        <v>288</v>
      </c>
      <c r="E142" s="175" t="s">
        <v>3086</v>
      </c>
      <c r="F142" s="176" t="s">
        <v>2785</v>
      </c>
      <c r="G142" s="177" t="s">
        <v>2614</v>
      </c>
      <c r="H142" s="178">
        <v>2</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513</v>
      </c>
    </row>
    <row r="143" spans="2:65" s="1" customFormat="1" ht="16.5" customHeight="1" x14ac:dyDescent="0.15">
      <c r="B143" s="33"/>
      <c r="C143" s="174" t="s">
        <v>70</v>
      </c>
      <c r="D143" s="174" t="s">
        <v>288</v>
      </c>
      <c r="E143" s="175" t="s">
        <v>3088</v>
      </c>
      <c r="F143" s="176" t="s">
        <v>2797</v>
      </c>
      <c r="G143" s="177" t="s">
        <v>2614</v>
      </c>
      <c r="H143" s="178">
        <v>4</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517</v>
      </c>
    </row>
    <row r="144" spans="2:65" s="1" customFormat="1" ht="16.5" customHeight="1" x14ac:dyDescent="0.15">
      <c r="B144" s="33"/>
      <c r="C144" s="174" t="s">
        <v>70</v>
      </c>
      <c r="D144" s="174" t="s">
        <v>288</v>
      </c>
      <c r="E144" s="175" t="s">
        <v>3155</v>
      </c>
      <c r="F144" s="176" t="s">
        <v>3156</v>
      </c>
      <c r="G144" s="177" t="s">
        <v>2614</v>
      </c>
      <c r="H144" s="178">
        <v>4</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521</v>
      </c>
    </row>
    <row r="145" spans="2:65" s="1" customFormat="1" ht="16.5" customHeight="1" x14ac:dyDescent="0.15">
      <c r="B145" s="33"/>
      <c r="C145" s="174" t="s">
        <v>70</v>
      </c>
      <c r="D145" s="174" t="s">
        <v>288</v>
      </c>
      <c r="E145" s="175" t="s">
        <v>3157</v>
      </c>
      <c r="F145" s="176" t="s">
        <v>2870</v>
      </c>
      <c r="G145" s="177" t="s">
        <v>2614</v>
      </c>
      <c r="H145" s="178">
        <v>80</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526</v>
      </c>
    </row>
    <row r="146" spans="2:65" s="1" customFormat="1" ht="16.5" customHeight="1" x14ac:dyDescent="0.15">
      <c r="B146" s="33"/>
      <c r="C146" s="174" t="s">
        <v>70</v>
      </c>
      <c r="D146" s="174" t="s">
        <v>288</v>
      </c>
      <c r="E146" s="175" t="s">
        <v>3158</v>
      </c>
      <c r="F146" s="176" t="s">
        <v>2873</v>
      </c>
      <c r="G146" s="177" t="s">
        <v>2614</v>
      </c>
      <c r="H146" s="178">
        <v>160</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530</v>
      </c>
    </row>
    <row r="147" spans="2:65" s="1" customFormat="1" ht="16.5" customHeight="1" x14ac:dyDescent="0.15">
      <c r="B147" s="33"/>
      <c r="C147" s="174" t="s">
        <v>70</v>
      </c>
      <c r="D147" s="174" t="s">
        <v>288</v>
      </c>
      <c r="E147" s="175" t="s">
        <v>3159</v>
      </c>
      <c r="F147" s="176" t="s">
        <v>2876</v>
      </c>
      <c r="G147" s="177" t="s">
        <v>2614</v>
      </c>
      <c r="H147" s="178">
        <v>80</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537</v>
      </c>
    </row>
    <row r="148" spans="2:65" s="1" customFormat="1" ht="16.5" customHeight="1" x14ac:dyDescent="0.15">
      <c r="B148" s="33"/>
      <c r="C148" s="174" t="s">
        <v>70</v>
      </c>
      <c r="D148" s="174" t="s">
        <v>288</v>
      </c>
      <c r="E148" s="175" t="s">
        <v>3160</v>
      </c>
      <c r="F148" s="176" t="s">
        <v>3161</v>
      </c>
      <c r="G148" s="177" t="s">
        <v>2614</v>
      </c>
      <c r="H148" s="178">
        <v>320</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544</v>
      </c>
    </row>
    <row r="149" spans="2:65" s="1" customFormat="1" ht="16.5" customHeight="1" x14ac:dyDescent="0.15">
      <c r="B149" s="33"/>
      <c r="C149" s="174" t="s">
        <v>70</v>
      </c>
      <c r="D149" s="174" t="s">
        <v>288</v>
      </c>
      <c r="E149" s="175" t="s">
        <v>3162</v>
      </c>
      <c r="F149" s="176" t="s">
        <v>2868</v>
      </c>
      <c r="G149" s="177" t="s">
        <v>612</v>
      </c>
      <c r="H149" s="178">
        <v>3.2</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551</v>
      </c>
    </row>
    <row r="150" spans="2:65" s="1" customFormat="1" ht="16.5" customHeight="1" x14ac:dyDescent="0.15">
      <c r="B150" s="33"/>
      <c r="C150" s="174" t="s">
        <v>70</v>
      </c>
      <c r="D150" s="174" t="s">
        <v>288</v>
      </c>
      <c r="E150" s="175" t="s">
        <v>3163</v>
      </c>
      <c r="F150" s="176" t="s">
        <v>3164</v>
      </c>
      <c r="G150" s="177" t="s">
        <v>2802</v>
      </c>
      <c r="H150" s="178">
        <v>80</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556</v>
      </c>
    </row>
    <row r="151" spans="2:65" s="1" customFormat="1" ht="16.5" customHeight="1" x14ac:dyDescent="0.15">
      <c r="B151" s="33"/>
      <c r="C151" s="174" t="s">
        <v>70</v>
      </c>
      <c r="D151" s="174" t="s">
        <v>288</v>
      </c>
      <c r="E151" s="175" t="s">
        <v>3165</v>
      </c>
      <c r="F151" s="176" t="s">
        <v>2844</v>
      </c>
      <c r="G151" s="177" t="s">
        <v>2614</v>
      </c>
      <c r="H151" s="178">
        <v>80</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560</v>
      </c>
    </row>
    <row r="152" spans="2:65" s="1" customFormat="1" ht="16.5" customHeight="1" x14ac:dyDescent="0.15">
      <c r="B152" s="33"/>
      <c r="C152" s="174" t="s">
        <v>70</v>
      </c>
      <c r="D152" s="174" t="s">
        <v>288</v>
      </c>
      <c r="E152" s="175" t="s">
        <v>3166</v>
      </c>
      <c r="F152" s="176" t="s">
        <v>3167</v>
      </c>
      <c r="G152" s="177" t="s">
        <v>2614</v>
      </c>
      <c r="H152" s="178">
        <v>150</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567</v>
      </c>
    </row>
    <row r="153" spans="2:65" s="1" customFormat="1" ht="16.5" customHeight="1" x14ac:dyDescent="0.15">
      <c r="B153" s="33"/>
      <c r="C153" s="174" t="s">
        <v>70</v>
      </c>
      <c r="D153" s="174" t="s">
        <v>288</v>
      </c>
      <c r="E153" s="175" t="s">
        <v>3143</v>
      </c>
      <c r="F153" s="176" t="s">
        <v>2897</v>
      </c>
      <c r="G153" s="177" t="s">
        <v>2599</v>
      </c>
      <c r="H153" s="178">
        <v>95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573</v>
      </c>
    </row>
    <row r="154" spans="2:65" s="1" customFormat="1" ht="16.5" customHeight="1" x14ac:dyDescent="0.15">
      <c r="B154" s="33"/>
      <c r="C154" s="174" t="s">
        <v>70</v>
      </c>
      <c r="D154" s="174" t="s">
        <v>288</v>
      </c>
      <c r="E154" s="175" t="s">
        <v>3168</v>
      </c>
      <c r="F154" s="176" t="s">
        <v>3169</v>
      </c>
      <c r="G154" s="177" t="s">
        <v>2614</v>
      </c>
      <c r="H154" s="178">
        <v>2</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577</v>
      </c>
    </row>
    <row r="155" spans="2:65" s="1" customFormat="1" ht="16.5" customHeight="1" x14ac:dyDescent="0.15">
      <c r="B155" s="33"/>
      <c r="C155" s="174" t="s">
        <v>70</v>
      </c>
      <c r="D155" s="174" t="s">
        <v>288</v>
      </c>
      <c r="E155" s="175" t="s">
        <v>3170</v>
      </c>
      <c r="F155" s="176" t="s">
        <v>3171</v>
      </c>
      <c r="G155" s="177" t="s">
        <v>2614</v>
      </c>
      <c r="H155" s="178">
        <v>20</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585</v>
      </c>
    </row>
    <row r="156" spans="2:65" s="1" customFormat="1" ht="16.5" customHeight="1" x14ac:dyDescent="0.15">
      <c r="B156" s="33"/>
      <c r="C156" s="174" t="s">
        <v>70</v>
      </c>
      <c r="D156" s="174" t="s">
        <v>288</v>
      </c>
      <c r="E156" s="175" t="s">
        <v>3172</v>
      </c>
      <c r="F156" s="176" t="s">
        <v>2894</v>
      </c>
      <c r="G156" s="177" t="s">
        <v>2614</v>
      </c>
      <c r="H156" s="178">
        <v>50</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590</v>
      </c>
    </row>
    <row r="157" spans="2:65" s="1" customFormat="1" ht="16.5" customHeight="1" x14ac:dyDescent="0.15">
      <c r="B157" s="33"/>
      <c r="C157" s="174" t="s">
        <v>70</v>
      </c>
      <c r="D157" s="174" t="s">
        <v>288</v>
      </c>
      <c r="E157" s="175" t="s">
        <v>74</v>
      </c>
      <c r="F157" s="176" t="s">
        <v>2927</v>
      </c>
      <c r="G157" s="177" t="s">
        <v>2614</v>
      </c>
      <c r="H157" s="178">
        <v>1</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595</v>
      </c>
    </row>
    <row r="158" spans="2:65" s="1" customFormat="1" ht="16.5" customHeight="1" x14ac:dyDescent="0.15">
      <c r="B158" s="33"/>
      <c r="C158" s="174" t="s">
        <v>70</v>
      </c>
      <c r="D158" s="174" t="s">
        <v>288</v>
      </c>
      <c r="E158" s="175" t="s">
        <v>3173</v>
      </c>
      <c r="F158" s="176" t="s">
        <v>3174</v>
      </c>
      <c r="G158" s="177" t="s">
        <v>2614</v>
      </c>
      <c r="H158" s="178">
        <v>1</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598</v>
      </c>
    </row>
    <row r="159" spans="2:65" s="1" customFormat="1" ht="16.5" customHeight="1" x14ac:dyDescent="0.15">
      <c r="B159" s="33"/>
      <c r="C159" s="174" t="s">
        <v>70</v>
      </c>
      <c r="D159" s="174" t="s">
        <v>288</v>
      </c>
      <c r="E159" s="175" t="s">
        <v>3175</v>
      </c>
      <c r="F159" s="176" t="s">
        <v>2933</v>
      </c>
      <c r="G159" s="177" t="s">
        <v>2802</v>
      </c>
      <c r="H159" s="178">
        <v>490</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602</v>
      </c>
    </row>
    <row r="160" spans="2:65" s="1" customFormat="1" ht="16.5" customHeight="1" x14ac:dyDescent="0.15">
      <c r="B160" s="33"/>
      <c r="C160" s="174" t="s">
        <v>70</v>
      </c>
      <c r="D160" s="174" t="s">
        <v>288</v>
      </c>
      <c r="E160" s="175" t="s">
        <v>334</v>
      </c>
      <c r="F160" s="176" t="s">
        <v>2936</v>
      </c>
      <c r="G160" s="177" t="s">
        <v>2599</v>
      </c>
      <c r="H160" s="178">
        <v>18</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605</v>
      </c>
    </row>
    <row r="161" spans="2:65" s="1" customFormat="1" ht="16.5" customHeight="1" x14ac:dyDescent="0.15">
      <c r="B161" s="33"/>
      <c r="C161" s="174" t="s">
        <v>70</v>
      </c>
      <c r="D161" s="174" t="s">
        <v>288</v>
      </c>
      <c r="E161" s="175" t="s">
        <v>3176</v>
      </c>
      <c r="F161" s="176" t="s">
        <v>2939</v>
      </c>
      <c r="G161" s="177" t="s">
        <v>2802</v>
      </c>
      <c r="H161" s="178">
        <v>48</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609</v>
      </c>
    </row>
    <row r="162" spans="2:65" s="1" customFormat="1" ht="16.5" customHeight="1" x14ac:dyDescent="0.15">
      <c r="B162" s="33"/>
      <c r="C162" s="174" t="s">
        <v>70</v>
      </c>
      <c r="D162" s="174" t="s">
        <v>288</v>
      </c>
      <c r="E162" s="175" t="s">
        <v>3177</v>
      </c>
      <c r="F162" s="176" t="s">
        <v>2942</v>
      </c>
      <c r="G162" s="177" t="s">
        <v>2614</v>
      </c>
      <c r="H162" s="178">
        <v>48</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613</v>
      </c>
    </row>
    <row r="163" spans="2:65" s="1" customFormat="1" ht="16.5" customHeight="1" x14ac:dyDescent="0.15">
      <c r="B163" s="33"/>
      <c r="C163" s="174" t="s">
        <v>70</v>
      </c>
      <c r="D163" s="174" t="s">
        <v>288</v>
      </c>
      <c r="E163" s="175" t="s">
        <v>3034</v>
      </c>
      <c r="F163" s="176" t="s">
        <v>2945</v>
      </c>
      <c r="G163" s="177" t="s">
        <v>2599</v>
      </c>
      <c r="H163" s="178">
        <v>350</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617</v>
      </c>
    </row>
    <row r="164" spans="2:65" s="1" customFormat="1" ht="16.5" customHeight="1" x14ac:dyDescent="0.15">
      <c r="B164" s="33"/>
      <c r="C164" s="174" t="s">
        <v>70</v>
      </c>
      <c r="D164" s="174" t="s">
        <v>288</v>
      </c>
      <c r="E164" s="175" t="s">
        <v>3178</v>
      </c>
      <c r="F164" s="176" t="s">
        <v>2948</v>
      </c>
      <c r="G164" s="177" t="s">
        <v>2614</v>
      </c>
      <c r="H164" s="178">
        <v>400</v>
      </c>
      <c r="I164" s="179"/>
      <c r="J164" s="178">
        <f t="shared" si="10"/>
        <v>0</v>
      </c>
      <c r="K164" s="176" t="s">
        <v>1</v>
      </c>
      <c r="L164" s="37"/>
      <c r="M164" s="180" t="s">
        <v>1</v>
      </c>
      <c r="N164" s="181" t="s">
        <v>41</v>
      </c>
      <c r="O164" s="59"/>
      <c r="P164" s="182">
        <f t="shared" si="11"/>
        <v>0</v>
      </c>
      <c r="Q164" s="182">
        <v>0</v>
      </c>
      <c r="R164" s="182">
        <f t="shared" si="12"/>
        <v>0</v>
      </c>
      <c r="S164" s="182">
        <v>0</v>
      </c>
      <c r="T164" s="183">
        <f t="shared" si="13"/>
        <v>0</v>
      </c>
      <c r="AR164" s="16" t="s">
        <v>99</v>
      </c>
      <c r="AT164" s="16" t="s">
        <v>288</v>
      </c>
      <c r="AU164" s="16" t="s">
        <v>77</v>
      </c>
      <c r="AY164" s="16" t="s">
        <v>287</v>
      </c>
      <c r="BE164" s="184">
        <f t="shared" si="14"/>
        <v>0</v>
      </c>
      <c r="BF164" s="184">
        <f t="shared" si="15"/>
        <v>0</v>
      </c>
      <c r="BG164" s="184">
        <f t="shared" si="16"/>
        <v>0</v>
      </c>
      <c r="BH164" s="184">
        <f t="shared" si="17"/>
        <v>0</v>
      </c>
      <c r="BI164" s="184">
        <f t="shared" si="18"/>
        <v>0</v>
      </c>
      <c r="BJ164" s="16" t="s">
        <v>77</v>
      </c>
      <c r="BK164" s="184">
        <f t="shared" si="19"/>
        <v>0</v>
      </c>
      <c r="BL164" s="16" t="s">
        <v>99</v>
      </c>
      <c r="BM164" s="16" t="s">
        <v>621</v>
      </c>
    </row>
    <row r="165" spans="2:65" s="1" customFormat="1" ht="16.5" customHeight="1" x14ac:dyDescent="0.15">
      <c r="B165" s="33"/>
      <c r="C165" s="174" t="s">
        <v>70</v>
      </c>
      <c r="D165" s="174" t="s">
        <v>288</v>
      </c>
      <c r="E165" s="175" t="s">
        <v>3179</v>
      </c>
      <c r="F165" s="176" t="s">
        <v>2951</v>
      </c>
      <c r="G165" s="177" t="s">
        <v>2614</v>
      </c>
      <c r="H165" s="178">
        <v>80</v>
      </c>
      <c r="I165" s="179"/>
      <c r="J165" s="178">
        <f t="shared" si="10"/>
        <v>0</v>
      </c>
      <c r="K165" s="176" t="s">
        <v>1</v>
      </c>
      <c r="L165" s="37"/>
      <c r="M165" s="180" t="s">
        <v>1</v>
      </c>
      <c r="N165" s="181" t="s">
        <v>41</v>
      </c>
      <c r="O165" s="59"/>
      <c r="P165" s="182">
        <f t="shared" si="11"/>
        <v>0</v>
      </c>
      <c r="Q165" s="182">
        <v>0</v>
      </c>
      <c r="R165" s="182">
        <f t="shared" si="12"/>
        <v>0</v>
      </c>
      <c r="S165" s="182">
        <v>0</v>
      </c>
      <c r="T165" s="183">
        <f t="shared" si="13"/>
        <v>0</v>
      </c>
      <c r="AR165" s="16" t="s">
        <v>99</v>
      </c>
      <c r="AT165" s="16" t="s">
        <v>288</v>
      </c>
      <c r="AU165" s="16" t="s">
        <v>77</v>
      </c>
      <c r="AY165" s="16" t="s">
        <v>287</v>
      </c>
      <c r="BE165" s="184">
        <f t="shared" si="14"/>
        <v>0</v>
      </c>
      <c r="BF165" s="184">
        <f t="shared" si="15"/>
        <v>0</v>
      </c>
      <c r="BG165" s="184">
        <f t="shared" si="16"/>
        <v>0</v>
      </c>
      <c r="BH165" s="184">
        <f t="shared" si="17"/>
        <v>0</v>
      </c>
      <c r="BI165" s="184">
        <f t="shared" si="18"/>
        <v>0</v>
      </c>
      <c r="BJ165" s="16" t="s">
        <v>77</v>
      </c>
      <c r="BK165" s="184">
        <f t="shared" si="19"/>
        <v>0</v>
      </c>
      <c r="BL165" s="16" t="s">
        <v>99</v>
      </c>
      <c r="BM165" s="16" t="s">
        <v>630</v>
      </c>
    </row>
    <row r="166" spans="2:65" s="1" customFormat="1" ht="16.5" customHeight="1" x14ac:dyDescent="0.15">
      <c r="B166" s="33"/>
      <c r="C166" s="174" t="s">
        <v>70</v>
      </c>
      <c r="D166" s="174" t="s">
        <v>288</v>
      </c>
      <c r="E166" s="175" t="s">
        <v>3180</v>
      </c>
      <c r="F166" s="176" t="s">
        <v>2954</v>
      </c>
      <c r="G166" s="177" t="s">
        <v>2614</v>
      </c>
      <c r="H166" s="178">
        <v>120</v>
      </c>
      <c r="I166" s="179"/>
      <c r="J166" s="178">
        <f t="shared" si="10"/>
        <v>0</v>
      </c>
      <c r="K166" s="176" t="s">
        <v>1</v>
      </c>
      <c r="L166" s="37"/>
      <c r="M166" s="180" t="s">
        <v>1</v>
      </c>
      <c r="N166" s="181" t="s">
        <v>41</v>
      </c>
      <c r="O166" s="59"/>
      <c r="P166" s="182">
        <f t="shared" si="11"/>
        <v>0</v>
      </c>
      <c r="Q166" s="182">
        <v>0</v>
      </c>
      <c r="R166" s="182">
        <f t="shared" si="12"/>
        <v>0</v>
      </c>
      <c r="S166" s="182">
        <v>0</v>
      </c>
      <c r="T166" s="183">
        <f t="shared" si="13"/>
        <v>0</v>
      </c>
      <c r="AR166" s="16" t="s">
        <v>99</v>
      </c>
      <c r="AT166" s="16" t="s">
        <v>288</v>
      </c>
      <c r="AU166" s="16" t="s">
        <v>77</v>
      </c>
      <c r="AY166" s="16" t="s">
        <v>287</v>
      </c>
      <c r="BE166" s="184">
        <f t="shared" si="14"/>
        <v>0</v>
      </c>
      <c r="BF166" s="184">
        <f t="shared" si="15"/>
        <v>0</v>
      </c>
      <c r="BG166" s="184">
        <f t="shared" si="16"/>
        <v>0</v>
      </c>
      <c r="BH166" s="184">
        <f t="shared" si="17"/>
        <v>0</v>
      </c>
      <c r="BI166" s="184">
        <f t="shared" si="18"/>
        <v>0</v>
      </c>
      <c r="BJ166" s="16" t="s">
        <v>77</v>
      </c>
      <c r="BK166" s="184">
        <f t="shared" si="19"/>
        <v>0</v>
      </c>
      <c r="BL166" s="16" t="s">
        <v>99</v>
      </c>
      <c r="BM166" s="16" t="s">
        <v>633</v>
      </c>
    </row>
    <row r="167" spans="2:65" s="1" customFormat="1" ht="16.5" customHeight="1" x14ac:dyDescent="0.15">
      <c r="B167" s="33"/>
      <c r="C167" s="174" t="s">
        <v>70</v>
      </c>
      <c r="D167" s="174" t="s">
        <v>288</v>
      </c>
      <c r="E167" s="175" t="s">
        <v>3181</v>
      </c>
      <c r="F167" s="176" t="s">
        <v>2957</v>
      </c>
      <c r="G167" s="177" t="s">
        <v>2614</v>
      </c>
      <c r="H167" s="178">
        <v>30</v>
      </c>
      <c r="I167" s="179"/>
      <c r="J167" s="178">
        <f t="shared" si="10"/>
        <v>0</v>
      </c>
      <c r="K167" s="176" t="s">
        <v>1</v>
      </c>
      <c r="L167" s="37"/>
      <c r="M167" s="180" t="s">
        <v>1</v>
      </c>
      <c r="N167" s="181" t="s">
        <v>41</v>
      </c>
      <c r="O167" s="59"/>
      <c r="P167" s="182">
        <f t="shared" si="11"/>
        <v>0</v>
      </c>
      <c r="Q167" s="182">
        <v>0</v>
      </c>
      <c r="R167" s="182">
        <f t="shared" si="12"/>
        <v>0</v>
      </c>
      <c r="S167" s="182">
        <v>0</v>
      </c>
      <c r="T167" s="183">
        <f t="shared" si="13"/>
        <v>0</v>
      </c>
      <c r="AR167" s="16" t="s">
        <v>99</v>
      </c>
      <c r="AT167" s="16" t="s">
        <v>288</v>
      </c>
      <c r="AU167" s="16" t="s">
        <v>77</v>
      </c>
      <c r="AY167" s="16" t="s">
        <v>287</v>
      </c>
      <c r="BE167" s="184">
        <f t="shared" si="14"/>
        <v>0</v>
      </c>
      <c r="BF167" s="184">
        <f t="shared" si="15"/>
        <v>0</v>
      </c>
      <c r="BG167" s="184">
        <f t="shared" si="16"/>
        <v>0</v>
      </c>
      <c r="BH167" s="184">
        <f t="shared" si="17"/>
        <v>0</v>
      </c>
      <c r="BI167" s="184">
        <f t="shared" si="18"/>
        <v>0</v>
      </c>
      <c r="BJ167" s="16" t="s">
        <v>77</v>
      </c>
      <c r="BK167" s="184">
        <f t="shared" si="19"/>
        <v>0</v>
      </c>
      <c r="BL167" s="16" t="s">
        <v>99</v>
      </c>
      <c r="BM167" s="16" t="s">
        <v>643</v>
      </c>
    </row>
    <row r="168" spans="2:65" s="1" customFormat="1" ht="16.5" customHeight="1" x14ac:dyDescent="0.15">
      <c r="B168" s="33"/>
      <c r="C168" s="174" t="s">
        <v>70</v>
      </c>
      <c r="D168" s="174" t="s">
        <v>288</v>
      </c>
      <c r="E168" s="175" t="s">
        <v>3182</v>
      </c>
      <c r="F168" s="176" t="s">
        <v>2960</v>
      </c>
      <c r="G168" s="177" t="s">
        <v>2614</v>
      </c>
      <c r="H168" s="178">
        <v>40</v>
      </c>
      <c r="I168" s="179"/>
      <c r="J168" s="178">
        <f t="shared" si="10"/>
        <v>0</v>
      </c>
      <c r="K168" s="176" t="s">
        <v>1</v>
      </c>
      <c r="L168" s="37"/>
      <c r="M168" s="180" t="s">
        <v>1</v>
      </c>
      <c r="N168" s="181" t="s">
        <v>41</v>
      </c>
      <c r="O168" s="59"/>
      <c r="P168" s="182">
        <f t="shared" si="11"/>
        <v>0</v>
      </c>
      <c r="Q168" s="182">
        <v>0</v>
      </c>
      <c r="R168" s="182">
        <f t="shared" si="12"/>
        <v>0</v>
      </c>
      <c r="S168" s="182">
        <v>0</v>
      </c>
      <c r="T168" s="183">
        <f t="shared" si="13"/>
        <v>0</v>
      </c>
      <c r="AR168" s="16" t="s">
        <v>99</v>
      </c>
      <c r="AT168" s="16" t="s">
        <v>288</v>
      </c>
      <c r="AU168" s="16" t="s">
        <v>77</v>
      </c>
      <c r="AY168" s="16" t="s">
        <v>287</v>
      </c>
      <c r="BE168" s="184">
        <f t="shared" si="14"/>
        <v>0</v>
      </c>
      <c r="BF168" s="184">
        <f t="shared" si="15"/>
        <v>0</v>
      </c>
      <c r="BG168" s="184">
        <f t="shared" si="16"/>
        <v>0</v>
      </c>
      <c r="BH168" s="184">
        <f t="shared" si="17"/>
        <v>0</v>
      </c>
      <c r="BI168" s="184">
        <f t="shared" si="18"/>
        <v>0</v>
      </c>
      <c r="BJ168" s="16" t="s">
        <v>77</v>
      </c>
      <c r="BK168" s="184">
        <f t="shared" si="19"/>
        <v>0</v>
      </c>
      <c r="BL168" s="16" t="s">
        <v>99</v>
      </c>
      <c r="BM168" s="16" t="s">
        <v>649</v>
      </c>
    </row>
    <row r="169" spans="2:65" s="1" customFormat="1" ht="16.5" customHeight="1" x14ac:dyDescent="0.15">
      <c r="B169" s="33"/>
      <c r="C169" s="174" t="s">
        <v>70</v>
      </c>
      <c r="D169" s="174" t="s">
        <v>288</v>
      </c>
      <c r="E169" s="175" t="s">
        <v>3183</v>
      </c>
      <c r="F169" s="176" t="s">
        <v>2963</v>
      </c>
      <c r="G169" s="177" t="s">
        <v>2614</v>
      </c>
      <c r="H169" s="178">
        <v>20</v>
      </c>
      <c r="I169" s="179"/>
      <c r="J169" s="178">
        <f t="shared" si="10"/>
        <v>0</v>
      </c>
      <c r="K169" s="176" t="s">
        <v>1</v>
      </c>
      <c r="L169" s="37"/>
      <c r="M169" s="180" t="s">
        <v>1</v>
      </c>
      <c r="N169" s="181" t="s">
        <v>41</v>
      </c>
      <c r="O169" s="59"/>
      <c r="P169" s="182">
        <f t="shared" si="11"/>
        <v>0</v>
      </c>
      <c r="Q169" s="182">
        <v>0</v>
      </c>
      <c r="R169" s="182">
        <f t="shared" si="12"/>
        <v>0</v>
      </c>
      <c r="S169" s="182">
        <v>0</v>
      </c>
      <c r="T169" s="183">
        <f t="shared" si="13"/>
        <v>0</v>
      </c>
      <c r="AR169" s="16" t="s">
        <v>99</v>
      </c>
      <c r="AT169" s="16" t="s">
        <v>288</v>
      </c>
      <c r="AU169" s="16" t="s">
        <v>77</v>
      </c>
      <c r="AY169" s="16" t="s">
        <v>287</v>
      </c>
      <c r="BE169" s="184">
        <f t="shared" si="14"/>
        <v>0</v>
      </c>
      <c r="BF169" s="184">
        <f t="shared" si="15"/>
        <v>0</v>
      </c>
      <c r="BG169" s="184">
        <f t="shared" si="16"/>
        <v>0</v>
      </c>
      <c r="BH169" s="184">
        <f t="shared" si="17"/>
        <v>0</v>
      </c>
      <c r="BI169" s="184">
        <f t="shared" si="18"/>
        <v>0</v>
      </c>
      <c r="BJ169" s="16" t="s">
        <v>77</v>
      </c>
      <c r="BK169" s="184">
        <f t="shared" si="19"/>
        <v>0</v>
      </c>
      <c r="BL169" s="16" t="s">
        <v>99</v>
      </c>
      <c r="BM169" s="16" t="s">
        <v>655</v>
      </c>
    </row>
    <row r="170" spans="2:65" s="1" customFormat="1" ht="16.5" customHeight="1" x14ac:dyDescent="0.15">
      <c r="B170" s="33"/>
      <c r="C170" s="174" t="s">
        <v>70</v>
      </c>
      <c r="D170" s="174" t="s">
        <v>288</v>
      </c>
      <c r="E170" s="175" t="s">
        <v>3036</v>
      </c>
      <c r="F170" s="176" t="s">
        <v>2966</v>
      </c>
      <c r="G170" s="177" t="s">
        <v>2614</v>
      </c>
      <c r="H170" s="178">
        <v>20</v>
      </c>
      <c r="I170" s="179"/>
      <c r="J170" s="178">
        <f t="shared" si="10"/>
        <v>0</v>
      </c>
      <c r="K170" s="176" t="s">
        <v>1</v>
      </c>
      <c r="L170" s="37"/>
      <c r="M170" s="180" t="s">
        <v>1</v>
      </c>
      <c r="N170" s="181" t="s">
        <v>41</v>
      </c>
      <c r="O170" s="59"/>
      <c r="P170" s="182">
        <f t="shared" si="11"/>
        <v>0</v>
      </c>
      <c r="Q170" s="182">
        <v>0</v>
      </c>
      <c r="R170" s="182">
        <f t="shared" si="12"/>
        <v>0</v>
      </c>
      <c r="S170" s="182">
        <v>0</v>
      </c>
      <c r="T170" s="183">
        <f t="shared" si="13"/>
        <v>0</v>
      </c>
      <c r="AR170" s="16" t="s">
        <v>99</v>
      </c>
      <c r="AT170" s="16" t="s">
        <v>288</v>
      </c>
      <c r="AU170" s="16" t="s">
        <v>77</v>
      </c>
      <c r="AY170" s="16" t="s">
        <v>287</v>
      </c>
      <c r="BE170" s="184">
        <f t="shared" si="14"/>
        <v>0</v>
      </c>
      <c r="BF170" s="184">
        <f t="shared" si="15"/>
        <v>0</v>
      </c>
      <c r="BG170" s="184">
        <f t="shared" si="16"/>
        <v>0</v>
      </c>
      <c r="BH170" s="184">
        <f t="shared" si="17"/>
        <v>0</v>
      </c>
      <c r="BI170" s="184">
        <f t="shared" si="18"/>
        <v>0</v>
      </c>
      <c r="BJ170" s="16" t="s">
        <v>77</v>
      </c>
      <c r="BK170" s="184">
        <f t="shared" si="19"/>
        <v>0</v>
      </c>
      <c r="BL170" s="16" t="s">
        <v>99</v>
      </c>
      <c r="BM170" s="16" t="s">
        <v>658</v>
      </c>
    </row>
    <row r="171" spans="2:65" s="1" customFormat="1" ht="16.5" customHeight="1" x14ac:dyDescent="0.15">
      <c r="B171" s="33"/>
      <c r="C171" s="174" t="s">
        <v>70</v>
      </c>
      <c r="D171" s="174" t="s">
        <v>288</v>
      </c>
      <c r="E171" s="175" t="s">
        <v>3184</v>
      </c>
      <c r="F171" s="176" t="s">
        <v>2969</v>
      </c>
      <c r="G171" s="177" t="s">
        <v>2614</v>
      </c>
      <c r="H171" s="178">
        <v>12</v>
      </c>
      <c r="I171" s="179"/>
      <c r="J171" s="178">
        <f t="shared" si="10"/>
        <v>0</v>
      </c>
      <c r="K171" s="176" t="s">
        <v>1</v>
      </c>
      <c r="L171" s="37"/>
      <c r="M171" s="180" t="s">
        <v>1</v>
      </c>
      <c r="N171" s="181" t="s">
        <v>41</v>
      </c>
      <c r="O171" s="59"/>
      <c r="P171" s="182">
        <f t="shared" si="11"/>
        <v>0</v>
      </c>
      <c r="Q171" s="182">
        <v>0</v>
      </c>
      <c r="R171" s="182">
        <f t="shared" si="12"/>
        <v>0</v>
      </c>
      <c r="S171" s="182">
        <v>0</v>
      </c>
      <c r="T171" s="183">
        <f t="shared" si="13"/>
        <v>0</v>
      </c>
      <c r="AR171" s="16" t="s">
        <v>99</v>
      </c>
      <c r="AT171" s="16" t="s">
        <v>288</v>
      </c>
      <c r="AU171" s="16" t="s">
        <v>77</v>
      </c>
      <c r="AY171" s="16" t="s">
        <v>287</v>
      </c>
      <c r="BE171" s="184">
        <f t="shared" si="14"/>
        <v>0</v>
      </c>
      <c r="BF171" s="184">
        <f t="shared" si="15"/>
        <v>0</v>
      </c>
      <c r="BG171" s="184">
        <f t="shared" si="16"/>
        <v>0</v>
      </c>
      <c r="BH171" s="184">
        <f t="shared" si="17"/>
        <v>0</v>
      </c>
      <c r="BI171" s="184">
        <f t="shared" si="18"/>
        <v>0</v>
      </c>
      <c r="BJ171" s="16" t="s">
        <v>77</v>
      </c>
      <c r="BK171" s="184">
        <f t="shared" si="19"/>
        <v>0</v>
      </c>
      <c r="BL171" s="16" t="s">
        <v>99</v>
      </c>
      <c r="BM171" s="16" t="s">
        <v>663</v>
      </c>
    </row>
    <row r="172" spans="2:65" s="1" customFormat="1" ht="16.5" customHeight="1" x14ac:dyDescent="0.15">
      <c r="B172" s="33"/>
      <c r="C172" s="174" t="s">
        <v>70</v>
      </c>
      <c r="D172" s="174" t="s">
        <v>288</v>
      </c>
      <c r="E172" s="175" t="s">
        <v>3035</v>
      </c>
      <c r="F172" s="176" t="s">
        <v>2972</v>
      </c>
      <c r="G172" s="177" t="s">
        <v>2614</v>
      </c>
      <c r="H172" s="178">
        <v>40</v>
      </c>
      <c r="I172" s="179"/>
      <c r="J172" s="178">
        <f t="shared" si="10"/>
        <v>0</v>
      </c>
      <c r="K172" s="176" t="s">
        <v>1</v>
      </c>
      <c r="L172" s="37"/>
      <c r="M172" s="180" t="s">
        <v>1</v>
      </c>
      <c r="N172" s="181" t="s">
        <v>41</v>
      </c>
      <c r="O172" s="59"/>
      <c r="P172" s="182">
        <f t="shared" si="11"/>
        <v>0</v>
      </c>
      <c r="Q172" s="182">
        <v>0</v>
      </c>
      <c r="R172" s="182">
        <f t="shared" si="12"/>
        <v>0</v>
      </c>
      <c r="S172" s="182">
        <v>0</v>
      </c>
      <c r="T172" s="183">
        <f t="shared" si="13"/>
        <v>0</v>
      </c>
      <c r="AR172" s="16" t="s">
        <v>99</v>
      </c>
      <c r="AT172" s="16" t="s">
        <v>288</v>
      </c>
      <c r="AU172" s="16" t="s">
        <v>77</v>
      </c>
      <c r="AY172" s="16" t="s">
        <v>287</v>
      </c>
      <c r="BE172" s="184">
        <f t="shared" si="14"/>
        <v>0</v>
      </c>
      <c r="BF172" s="184">
        <f t="shared" si="15"/>
        <v>0</v>
      </c>
      <c r="BG172" s="184">
        <f t="shared" si="16"/>
        <v>0</v>
      </c>
      <c r="BH172" s="184">
        <f t="shared" si="17"/>
        <v>0</v>
      </c>
      <c r="BI172" s="184">
        <f t="shared" si="18"/>
        <v>0</v>
      </c>
      <c r="BJ172" s="16" t="s">
        <v>77</v>
      </c>
      <c r="BK172" s="184">
        <f t="shared" si="19"/>
        <v>0</v>
      </c>
      <c r="BL172" s="16" t="s">
        <v>99</v>
      </c>
      <c r="BM172" s="16" t="s">
        <v>666</v>
      </c>
    </row>
    <row r="173" spans="2:65" s="1" customFormat="1" ht="16.5" customHeight="1" x14ac:dyDescent="0.15">
      <c r="B173" s="33"/>
      <c r="C173" s="174" t="s">
        <v>70</v>
      </c>
      <c r="D173" s="174" t="s">
        <v>288</v>
      </c>
      <c r="E173" s="175" t="s">
        <v>3185</v>
      </c>
      <c r="F173" s="176" t="s">
        <v>2975</v>
      </c>
      <c r="G173" s="177" t="s">
        <v>2614</v>
      </c>
      <c r="H173" s="178">
        <v>30</v>
      </c>
      <c r="I173" s="179"/>
      <c r="J173" s="178">
        <f t="shared" si="10"/>
        <v>0</v>
      </c>
      <c r="K173" s="176" t="s">
        <v>1</v>
      </c>
      <c r="L173" s="37"/>
      <c r="M173" s="180" t="s">
        <v>1</v>
      </c>
      <c r="N173" s="181" t="s">
        <v>41</v>
      </c>
      <c r="O173" s="59"/>
      <c r="P173" s="182">
        <f t="shared" si="11"/>
        <v>0</v>
      </c>
      <c r="Q173" s="182">
        <v>0</v>
      </c>
      <c r="R173" s="182">
        <f t="shared" si="12"/>
        <v>0</v>
      </c>
      <c r="S173" s="182">
        <v>0</v>
      </c>
      <c r="T173" s="183">
        <f t="shared" si="13"/>
        <v>0</v>
      </c>
      <c r="AR173" s="16" t="s">
        <v>99</v>
      </c>
      <c r="AT173" s="16" t="s">
        <v>288</v>
      </c>
      <c r="AU173" s="16" t="s">
        <v>77</v>
      </c>
      <c r="AY173" s="16" t="s">
        <v>287</v>
      </c>
      <c r="BE173" s="184">
        <f t="shared" si="14"/>
        <v>0</v>
      </c>
      <c r="BF173" s="184">
        <f t="shared" si="15"/>
        <v>0</v>
      </c>
      <c r="BG173" s="184">
        <f t="shared" si="16"/>
        <v>0</v>
      </c>
      <c r="BH173" s="184">
        <f t="shared" si="17"/>
        <v>0</v>
      </c>
      <c r="BI173" s="184">
        <f t="shared" si="18"/>
        <v>0</v>
      </c>
      <c r="BJ173" s="16" t="s">
        <v>77</v>
      </c>
      <c r="BK173" s="184">
        <f t="shared" si="19"/>
        <v>0</v>
      </c>
      <c r="BL173" s="16" t="s">
        <v>99</v>
      </c>
      <c r="BM173" s="16" t="s">
        <v>671</v>
      </c>
    </row>
    <row r="174" spans="2:65" s="1" customFormat="1" ht="16.5" customHeight="1" x14ac:dyDescent="0.15">
      <c r="B174" s="33"/>
      <c r="C174" s="174" t="s">
        <v>70</v>
      </c>
      <c r="D174" s="174" t="s">
        <v>288</v>
      </c>
      <c r="E174" s="175" t="s">
        <v>3186</v>
      </c>
      <c r="F174" s="176" t="s">
        <v>2977</v>
      </c>
      <c r="G174" s="177" t="s">
        <v>2614</v>
      </c>
      <c r="H174" s="178">
        <v>2</v>
      </c>
      <c r="I174" s="179"/>
      <c r="J174" s="178">
        <f t="shared" si="10"/>
        <v>0</v>
      </c>
      <c r="K174" s="176" t="s">
        <v>1</v>
      </c>
      <c r="L174" s="37"/>
      <c r="M174" s="180" t="s">
        <v>1</v>
      </c>
      <c r="N174" s="181" t="s">
        <v>41</v>
      </c>
      <c r="O174" s="59"/>
      <c r="P174" s="182">
        <f t="shared" si="11"/>
        <v>0</v>
      </c>
      <c r="Q174" s="182">
        <v>0</v>
      </c>
      <c r="R174" s="182">
        <f t="shared" si="12"/>
        <v>0</v>
      </c>
      <c r="S174" s="182">
        <v>0</v>
      </c>
      <c r="T174" s="183">
        <f t="shared" si="13"/>
        <v>0</v>
      </c>
      <c r="AR174" s="16" t="s">
        <v>99</v>
      </c>
      <c r="AT174" s="16" t="s">
        <v>288</v>
      </c>
      <c r="AU174" s="16" t="s">
        <v>77</v>
      </c>
      <c r="AY174" s="16" t="s">
        <v>287</v>
      </c>
      <c r="BE174" s="184">
        <f t="shared" si="14"/>
        <v>0</v>
      </c>
      <c r="BF174" s="184">
        <f t="shared" si="15"/>
        <v>0</v>
      </c>
      <c r="BG174" s="184">
        <f t="shared" si="16"/>
        <v>0</v>
      </c>
      <c r="BH174" s="184">
        <f t="shared" si="17"/>
        <v>0</v>
      </c>
      <c r="BI174" s="184">
        <f t="shared" si="18"/>
        <v>0</v>
      </c>
      <c r="BJ174" s="16" t="s">
        <v>77</v>
      </c>
      <c r="BK174" s="184">
        <f t="shared" si="19"/>
        <v>0</v>
      </c>
      <c r="BL174" s="16" t="s">
        <v>99</v>
      </c>
      <c r="BM174" s="16" t="s">
        <v>674</v>
      </c>
    </row>
    <row r="175" spans="2:65" s="1" customFormat="1" ht="16.5" customHeight="1" x14ac:dyDescent="0.15">
      <c r="B175" s="33"/>
      <c r="C175" s="174" t="s">
        <v>70</v>
      </c>
      <c r="D175" s="174" t="s">
        <v>288</v>
      </c>
      <c r="E175" s="175" t="s">
        <v>3168</v>
      </c>
      <c r="F175" s="176" t="s">
        <v>3169</v>
      </c>
      <c r="G175" s="177" t="s">
        <v>2614</v>
      </c>
      <c r="H175" s="178">
        <v>1</v>
      </c>
      <c r="I175" s="179"/>
      <c r="J175" s="178">
        <f t="shared" si="10"/>
        <v>0</v>
      </c>
      <c r="K175" s="176" t="s">
        <v>1</v>
      </c>
      <c r="L175" s="37"/>
      <c r="M175" s="180" t="s">
        <v>1</v>
      </c>
      <c r="N175" s="181" t="s">
        <v>41</v>
      </c>
      <c r="O175" s="59"/>
      <c r="P175" s="182">
        <f t="shared" si="11"/>
        <v>0</v>
      </c>
      <c r="Q175" s="182">
        <v>0</v>
      </c>
      <c r="R175" s="182">
        <f t="shared" si="12"/>
        <v>0</v>
      </c>
      <c r="S175" s="182">
        <v>0</v>
      </c>
      <c r="T175" s="183">
        <f t="shared" si="13"/>
        <v>0</v>
      </c>
      <c r="AR175" s="16" t="s">
        <v>99</v>
      </c>
      <c r="AT175" s="16" t="s">
        <v>288</v>
      </c>
      <c r="AU175" s="16" t="s">
        <v>77</v>
      </c>
      <c r="AY175" s="16" t="s">
        <v>287</v>
      </c>
      <c r="BE175" s="184">
        <f t="shared" si="14"/>
        <v>0</v>
      </c>
      <c r="BF175" s="184">
        <f t="shared" si="15"/>
        <v>0</v>
      </c>
      <c r="BG175" s="184">
        <f t="shared" si="16"/>
        <v>0</v>
      </c>
      <c r="BH175" s="184">
        <f t="shared" si="17"/>
        <v>0</v>
      </c>
      <c r="BI175" s="184">
        <f t="shared" si="18"/>
        <v>0</v>
      </c>
      <c r="BJ175" s="16" t="s">
        <v>77</v>
      </c>
      <c r="BK175" s="184">
        <f t="shared" si="19"/>
        <v>0</v>
      </c>
      <c r="BL175" s="16" t="s">
        <v>99</v>
      </c>
      <c r="BM175" s="16" t="s">
        <v>680</v>
      </c>
    </row>
    <row r="176" spans="2:65" s="1" customFormat="1" ht="16.5" customHeight="1" x14ac:dyDescent="0.15">
      <c r="B176" s="33"/>
      <c r="C176" s="174" t="s">
        <v>70</v>
      </c>
      <c r="D176" s="174" t="s">
        <v>288</v>
      </c>
      <c r="E176" s="175" t="s">
        <v>327</v>
      </c>
      <c r="F176" s="176" t="s">
        <v>2982</v>
      </c>
      <c r="G176" s="177" t="s">
        <v>612</v>
      </c>
      <c r="H176" s="178">
        <v>1</v>
      </c>
      <c r="I176" s="179"/>
      <c r="J176" s="178">
        <f t="shared" si="10"/>
        <v>0</v>
      </c>
      <c r="K176" s="176" t="s">
        <v>1</v>
      </c>
      <c r="L176" s="37"/>
      <c r="M176" s="180" t="s">
        <v>1</v>
      </c>
      <c r="N176" s="181" t="s">
        <v>41</v>
      </c>
      <c r="O176" s="59"/>
      <c r="P176" s="182">
        <f t="shared" si="11"/>
        <v>0</v>
      </c>
      <c r="Q176" s="182">
        <v>0</v>
      </c>
      <c r="R176" s="182">
        <f t="shared" si="12"/>
        <v>0</v>
      </c>
      <c r="S176" s="182">
        <v>0</v>
      </c>
      <c r="T176" s="183">
        <f t="shared" si="13"/>
        <v>0</v>
      </c>
      <c r="AR176" s="16" t="s">
        <v>99</v>
      </c>
      <c r="AT176" s="16" t="s">
        <v>288</v>
      </c>
      <c r="AU176" s="16" t="s">
        <v>77</v>
      </c>
      <c r="AY176" s="16" t="s">
        <v>287</v>
      </c>
      <c r="BE176" s="184">
        <f t="shared" si="14"/>
        <v>0</v>
      </c>
      <c r="BF176" s="184">
        <f t="shared" si="15"/>
        <v>0</v>
      </c>
      <c r="BG176" s="184">
        <f t="shared" si="16"/>
        <v>0</v>
      </c>
      <c r="BH176" s="184">
        <f t="shared" si="17"/>
        <v>0</v>
      </c>
      <c r="BI176" s="184">
        <f t="shared" si="18"/>
        <v>0</v>
      </c>
      <c r="BJ176" s="16" t="s">
        <v>77</v>
      </c>
      <c r="BK176" s="184">
        <f t="shared" si="19"/>
        <v>0</v>
      </c>
      <c r="BL176" s="16" t="s">
        <v>99</v>
      </c>
      <c r="BM176" s="16" t="s">
        <v>685</v>
      </c>
    </row>
    <row r="177" spans="2:65" s="1" customFormat="1" ht="16.5" customHeight="1" x14ac:dyDescent="0.15">
      <c r="B177" s="33"/>
      <c r="C177" s="174" t="s">
        <v>79</v>
      </c>
      <c r="D177" s="174" t="s">
        <v>288</v>
      </c>
      <c r="E177" s="175" t="s">
        <v>3187</v>
      </c>
      <c r="F177" s="176" t="s">
        <v>3188</v>
      </c>
      <c r="G177" s="177" t="s">
        <v>612</v>
      </c>
      <c r="H177" s="178">
        <v>1</v>
      </c>
      <c r="I177" s="179"/>
      <c r="J177" s="178">
        <f t="shared" si="10"/>
        <v>0</v>
      </c>
      <c r="K177" s="176" t="s">
        <v>1</v>
      </c>
      <c r="L177" s="37"/>
      <c r="M177" s="220" t="s">
        <v>1</v>
      </c>
      <c r="N177" s="221" t="s">
        <v>41</v>
      </c>
      <c r="O177" s="222"/>
      <c r="P177" s="223">
        <f t="shared" si="11"/>
        <v>0</v>
      </c>
      <c r="Q177" s="223">
        <v>0</v>
      </c>
      <c r="R177" s="223">
        <f t="shared" si="12"/>
        <v>0</v>
      </c>
      <c r="S177" s="223">
        <v>0</v>
      </c>
      <c r="T177" s="224">
        <f t="shared" si="13"/>
        <v>0</v>
      </c>
      <c r="AR177" s="16" t="s">
        <v>99</v>
      </c>
      <c r="AT177" s="16" t="s">
        <v>288</v>
      </c>
      <c r="AU177" s="16" t="s">
        <v>77</v>
      </c>
      <c r="AY177" s="16" t="s">
        <v>287</v>
      </c>
      <c r="BE177" s="184">
        <f t="shared" si="14"/>
        <v>0</v>
      </c>
      <c r="BF177" s="184">
        <f t="shared" si="15"/>
        <v>0</v>
      </c>
      <c r="BG177" s="184">
        <f t="shared" si="16"/>
        <v>0</v>
      </c>
      <c r="BH177" s="184">
        <f t="shared" si="17"/>
        <v>0</v>
      </c>
      <c r="BI177" s="184">
        <f t="shared" si="18"/>
        <v>0</v>
      </c>
      <c r="BJ177" s="16" t="s">
        <v>77</v>
      </c>
      <c r="BK177" s="184">
        <f t="shared" si="19"/>
        <v>0</v>
      </c>
      <c r="BL177" s="16" t="s">
        <v>99</v>
      </c>
      <c r="BM177" s="16" t="s">
        <v>3189</v>
      </c>
    </row>
    <row r="178" spans="2:65" s="1" customFormat="1" ht="7" customHeight="1" x14ac:dyDescent="0.15">
      <c r="B178" s="45"/>
      <c r="C178" s="46"/>
      <c r="D178" s="46"/>
      <c r="E178" s="46"/>
      <c r="F178" s="46"/>
      <c r="G178" s="46"/>
      <c r="H178" s="46"/>
      <c r="I178" s="133"/>
      <c r="J178" s="46"/>
      <c r="K178" s="46"/>
      <c r="L178" s="37"/>
    </row>
  </sheetData>
  <sheetProtection algorithmName="SHA-512" hashValue="FOI/Atd7EjCJJu8fuWA/IxTOyV2t5DqbLFFLyMBsredITM/DrsTqNCXSUD1MEolD1surUnDA9CNpr0/i0eeT9g==" saltValue="O8hiZiyIWHIfMZz4py3rnshhrxE1Zg1FYNgWJaRm1QHdsHPu2G/h65gBLUcB4/L3sgbVTNHBQ4Ad3Q/wWVsVeA==" spinCount="100000" sheet="1" objects="1" scenarios="1" formatColumns="0" formatRows="0" autoFilter="0"/>
  <autoFilter ref="C92:K17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139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3190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ROUND((SUM(BE94:BE127)),  2)</f>
        <v>0</v>
      </c>
      <c r="I37" s="122">
        <v>0.21</v>
      </c>
      <c r="J37" s="121">
        <f>ROUND(((SUM(BE94:BE127))*I37),  2)</f>
        <v>0</v>
      </c>
      <c r="L37" s="37"/>
    </row>
    <row r="38" spans="2:12" s="1" customFormat="1" ht="14.5" customHeight="1" x14ac:dyDescent="0.15">
      <c r="B38" s="37"/>
      <c r="E38" s="110" t="s">
        <v>42</v>
      </c>
      <c r="F38" s="121">
        <f>ROUND((SUM(BF94:BF127)),  2)</f>
        <v>0</v>
      </c>
      <c r="I38" s="122">
        <v>0.15</v>
      </c>
      <c r="J38" s="121">
        <f>ROUND(((SUM(BF94:BF127))*I38),  2)</f>
        <v>0</v>
      </c>
      <c r="L38" s="37"/>
    </row>
    <row r="39" spans="2:12" s="1" customFormat="1" ht="14.5" hidden="1" customHeight="1" x14ac:dyDescent="0.15">
      <c r="B39" s="37"/>
      <c r="E39" s="110" t="s">
        <v>43</v>
      </c>
      <c r="F39" s="121">
        <f>ROUND((SUM(BG94:BG127)),  2)</f>
        <v>0</v>
      </c>
      <c r="I39" s="122">
        <v>0.21</v>
      </c>
      <c r="J39" s="121">
        <f>0</f>
        <v>0</v>
      </c>
      <c r="L39" s="37"/>
    </row>
    <row r="40" spans="2:12" s="1" customFormat="1" ht="14.5" hidden="1" customHeight="1" x14ac:dyDescent="0.15">
      <c r="B40" s="37"/>
      <c r="E40" s="110" t="s">
        <v>44</v>
      </c>
      <c r="F40" s="121">
        <f>ROUND((SUM(BH94:BH127)),  2)</f>
        <v>0</v>
      </c>
      <c r="I40" s="122">
        <v>0.15</v>
      </c>
      <c r="J40" s="121">
        <f>0</f>
        <v>0</v>
      </c>
      <c r="L40" s="37"/>
    </row>
    <row r="41" spans="2:12" s="1" customFormat="1" ht="14.5" hidden="1" customHeight="1" x14ac:dyDescent="0.15">
      <c r="B41" s="37"/>
      <c r="E41" s="110" t="s">
        <v>45</v>
      </c>
      <c r="F41" s="121">
        <f>ROUND((SUM(BI94:BI127)),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06 - SO 03 - prodloužení podchodu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3004</v>
      </c>
      <c r="E68" s="145"/>
      <c r="F68" s="145"/>
      <c r="G68" s="145"/>
      <c r="H68" s="145"/>
      <c r="I68" s="146"/>
      <c r="J68" s="147">
        <f>J95</f>
        <v>0</v>
      </c>
      <c r="K68" s="143"/>
      <c r="L68" s="148"/>
    </row>
    <row r="69" spans="2:47" s="8" customFormat="1" ht="25" customHeight="1" x14ac:dyDescent="0.15">
      <c r="B69" s="142"/>
      <c r="C69" s="143"/>
      <c r="D69" s="144" t="s">
        <v>3005</v>
      </c>
      <c r="E69" s="145"/>
      <c r="F69" s="145"/>
      <c r="G69" s="145"/>
      <c r="H69" s="145"/>
      <c r="I69" s="146"/>
      <c r="J69" s="147">
        <f>J112</f>
        <v>0</v>
      </c>
      <c r="K69" s="143"/>
      <c r="L69" s="148"/>
    </row>
    <row r="70" spans="2:47" s="8" customFormat="1" ht="25" customHeight="1" x14ac:dyDescent="0.15">
      <c r="B70" s="142"/>
      <c r="C70" s="143"/>
      <c r="D70" s="144" t="s">
        <v>3066</v>
      </c>
      <c r="E70" s="145"/>
      <c r="F70" s="145"/>
      <c r="G70" s="145"/>
      <c r="H70" s="145"/>
      <c r="I70" s="146"/>
      <c r="J70" s="147">
        <f>J124</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240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06 - SO 03 - prodloužení podchodu</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P95+P112+P124</f>
        <v>0</v>
      </c>
      <c r="Q94" s="67"/>
      <c r="R94" s="157">
        <f>R95+R112+R124</f>
        <v>0</v>
      </c>
      <c r="S94" s="67"/>
      <c r="T94" s="158">
        <f>T95+T112+T124</f>
        <v>0</v>
      </c>
      <c r="AT94" s="16" t="s">
        <v>69</v>
      </c>
      <c r="AU94" s="16" t="s">
        <v>246</v>
      </c>
      <c r="BK94" s="159">
        <f>BK95+BK112+BK124</f>
        <v>0</v>
      </c>
    </row>
    <row r="95" spans="2:65" s="10" customFormat="1" ht="26" customHeight="1" x14ac:dyDescent="0.2">
      <c r="B95" s="160"/>
      <c r="C95" s="161"/>
      <c r="D95" s="162" t="s">
        <v>69</v>
      </c>
      <c r="E95" s="163" t="s">
        <v>1660</v>
      </c>
      <c r="F95" s="163" t="s">
        <v>2617</v>
      </c>
      <c r="G95" s="161"/>
      <c r="H95" s="161"/>
      <c r="I95" s="164"/>
      <c r="J95" s="165">
        <f>BK95</f>
        <v>0</v>
      </c>
      <c r="K95" s="161"/>
      <c r="L95" s="166"/>
      <c r="M95" s="167"/>
      <c r="N95" s="168"/>
      <c r="O95" s="168"/>
      <c r="P95" s="169">
        <f>SUM(P96:P111)</f>
        <v>0</v>
      </c>
      <c r="Q95" s="168"/>
      <c r="R95" s="169">
        <f>SUM(R96:R111)</f>
        <v>0</v>
      </c>
      <c r="S95" s="168"/>
      <c r="T95" s="170">
        <f>SUM(T96:T111)</f>
        <v>0</v>
      </c>
      <c r="AR95" s="171" t="s">
        <v>77</v>
      </c>
      <c r="AT95" s="172" t="s">
        <v>69</v>
      </c>
      <c r="AU95" s="172" t="s">
        <v>70</v>
      </c>
      <c r="AY95" s="171" t="s">
        <v>287</v>
      </c>
      <c r="BK95" s="173">
        <f>SUM(BK96:BK111)</f>
        <v>0</v>
      </c>
    </row>
    <row r="96" spans="2:65" s="1" customFormat="1" ht="16.5" customHeight="1" x14ac:dyDescent="0.15">
      <c r="B96" s="33"/>
      <c r="C96" s="174" t="s">
        <v>70</v>
      </c>
      <c r="D96" s="174" t="s">
        <v>288</v>
      </c>
      <c r="E96" s="175" t="s">
        <v>7</v>
      </c>
      <c r="F96" s="176" t="s">
        <v>3191</v>
      </c>
      <c r="G96" s="177" t="s">
        <v>490</v>
      </c>
      <c r="H96" s="178">
        <v>9</v>
      </c>
      <c r="I96" s="179"/>
      <c r="J96" s="178">
        <f t="shared" ref="J96:J111" si="0">ROUND(I96*H96,2)</f>
        <v>0</v>
      </c>
      <c r="K96" s="176" t="s">
        <v>1</v>
      </c>
      <c r="L96" s="37"/>
      <c r="M96" s="180" t="s">
        <v>1</v>
      </c>
      <c r="N96" s="181" t="s">
        <v>41</v>
      </c>
      <c r="O96" s="59"/>
      <c r="P96" s="182">
        <f t="shared" ref="P96:P111" si="1">O96*H96</f>
        <v>0</v>
      </c>
      <c r="Q96" s="182">
        <v>0</v>
      </c>
      <c r="R96" s="182">
        <f t="shared" ref="R96:R111" si="2">Q96*H96</f>
        <v>0</v>
      </c>
      <c r="S96" s="182">
        <v>0</v>
      </c>
      <c r="T96" s="183">
        <f t="shared" ref="T96:T111" si="3">S96*H96</f>
        <v>0</v>
      </c>
      <c r="AR96" s="16" t="s">
        <v>99</v>
      </c>
      <c r="AT96" s="16" t="s">
        <v>288</v>
      </c>
      <c r="AU96" s="16" t="s">
        <v>77</v>
      </c>
      <c r="AY96" s="16" t="s">
        <v>287</v>
      </c>
      <c r="BE96" s="184">
        <f t="shared" ref="BE96:BE111" si="4">IF(N96="základní",J96,0)</f>
        <v>0</v>
      </c>
      <c r="BF96" s="184">
        <f t="shared" ref="BF96:BF111" si="5">IF(N96="snížená",J96,0)</f>
        <v>0</v>
      </c>
      <c r="BG96" s="184">
        <f t="shared" ref="BG96:BG111" si="6">IF(N96="zákl. přenesená",J96,0)</f>
        <v>0</v>
      </c>
      <c r="BH96" s="184">
        <f t="shared" ref="BH96:BH111" si="7">IF(N96="sníž. přenesená",J96,0)</f>
        <v>0</v>
      </c>
      <c r="BI96" s="184">
        <f t="shared" ref="BI96:BI111" si="8">IF(N96="nulová",J96,0)</f>
        <v>0</v>
      </c>
      <c r="BJ96" s="16" t="s">
        <v>77</v>
      </c>
      <c r="BK96" s="184">
        <f t="shared" ref="BK96:BK111" si="9">ROUND(I96*H96,2)</f>
        <v>0</v>
      </c>
      <c r="BL96" s="16" t="s">
        <v>99</v>
      </c>
      <c r="BM96" s="16" t="s">
        <v>79</v>
      </c>
    </row>
    <row r="97" spans="2:65" s="1" customFormat="1" ht="16.5" customHeight="1" x14ac:dyDescent="0.15">
      <c r="B97" s="33"/>
      <c r="C97" s="174" t="s">
        <v>70</v>
      </c>
      <c r="D97" s="174" t="s">
        <v>288</v>
      </c>
      <c r="E97" s="175" t="s">
        <v>3192</v>
      </c>
      <c r="F97" s="176" t="s">
        <v>3193</v>
      </c>
      <c r="G97" s="177" t="s">
        <v>490</v>
      </c>
      <c r="H97" s="178">
        <v>16</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3075</v>
      </c>
      <c r="F98" s="176" t="s">
        <v>2635</v>
      </c>
      <c r="G98" s="177" t="s">
        <v>490</v>
      </c>
      <c r="H98" s="178">
        <v>64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3127</v>
      </c>
      <c r="F99" s="176" t="s">
        <v>2657</v>
      </c>
      <c r="G99" s="177" t="s">
        <v>362</v>
      </c>
      <c r="H99" s="178">
        <v>120</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3011</v>
      </c>
      <c r="F100" s="176" t="s">
        <v>2661</v>
      </c>
      <c r="G100" s="177" t="s">
        <v>362</v>
      </c>
      <c r="H100" s="178">
        <v>90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3015</v>
      </c>
      <c r="F101" s="176" t="s">
        <v>2677</v>
      </c>
      <c r="G101" s="177" t="s">
        <v>490</v>
      </c>
      <c r="H101" s="178">
        <v>8</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3016</v>
      </c>
      <c r="F102" s="176" t="s">
        <v>2679</v>
      </c>
      <c r="G102" s="177" t="s">
        <v>490</v>
      </c>
      <c r="H102" s="178">
        <v>6</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3194</v>
      </c>
      <c r="F103" s="176" t="s">
        <v>2693</v>
      </c>
      <c r="G103" s="177" t="s">
        <v>490</v>
      </c>
      <c r="H103" s="178">
        <v>10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3195</v>
      </c>
      <c r="F104" s="176" t="s">
        <v>2695</v>
      </c>
      <c r="G104" s="177" t="s">
        <v>490</v>
      </c>
      <c r="H104" s="178">
        <v>40</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3128</v>
      </c>
      <c r="F105" s="176" t="s">
        <v>2697</v>
      </c>
      <c r="G105" s="177" t="s">
        <v>490</v>
      </c>
      <c r="H105" s="178">
        <v>20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3123</v>
      </c>
      <c r="F106" s="176" t="s">
        <v>2699</v>
      </c>
      <c r="G106" s="177" t="s">
        <v>490</v>
      </c>
      <c r="H106" s="178">
        <v>20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70</v>
      </c>
      <c r="D107" s="174" t="s">
        <v>288</v>
      </c>
      <c r="E107" s="175" t="s">
        <v>3129</v>
      </c>
      <c r="F107" s="176" t="s">
        <v>2735</v>
      </c>
      <c r="G107" s="177" t="s">
        <v>490</v>
      </c>
      <c r="H107" s="178">
        <v>60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330</v>
      </c>
    </row>
    <row r="108" spans="2:65" s="1" customFormat="1" ht="16.5" customHeight="1" x14ac:dyDescent="0.15">
      <c r="B108" s="33"/>
      <c r="C108" s="174" t="s">
        <v>70</v>
      </c>
      <c r="D108" s="174" t="s">
        <v>288</v>
      </c>
      <c r="E108" s="175" t="s">
        <v>3196</v>
      </c>
      <c r="F108" s="176" t="s">
        <v>3197</v>
      </c>
      <c r="G108" s="177" t="s">
        <v>490</v>
      </c>
      <c r="H108" s="178">
        <v>60</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334</v>
      </c>
    </row>
    <row r="109" spans="2:65" s="1" customFormat="1" ht="16.5" customHeight="1" x14ac:dyDescent="0.15">
      <c r="B109" s="33"/>
      <c r="C109" s="174" t="s">
        <v>70</v>
      </c>
      <c r="D109" s="174" t="s">
        <v>288</v>
      </c>
      <c r="E109" s="175" t="s">
        <v>3021</v>
      </c>
      <c r="F109" s="176" t="s">
        <v>2753</v>
      </c>
      <c r="G109" s="177" t="s">
        <v>1845</v>
      </c>
      <c r="H109" s="178">
        <v>16</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337</v>
      </c>
    </row>
    <row r="110" spans="2:65" s="1" customFormat="1" ht="16.5" customHeight="1" x14ac:dyDescent="0.15">
      <c r="B110" s="33"/>
      <c r="C110" s="174" t="s">
        <v>70</v>
      </c>
      <c r="D110" s="174" t="s">
        <v>288</v>
      </c>
      <c r="E110" s="175" t="s">
        <v>3076</v>
      </c>
      <c r="F110" s="176" t="s">
        <v>2739</v>
      </c>
      <c r="G110" s="177" t="s">
        <v>1845</v>
      </c>
      <c r="H110" s="178">
        <v>10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340</v>
      </c>
    </row>
    <row r="111" spans="2:65" s="1" customFormat="1" ht="16.5" customHeight="1" x14ac:dyDescent="0.15">
      <c r="B111" s="33"/>
      <c r="C111" s="174" t="s">
        <v>77</v>
      </c>
      <c r="D111" s="174" t="s">
        <v>288</v>
      </c>
      <c r="E111" s="175" t="s">
        <v>3198</v>
      </c>
      <c r="F111" s="176" t="s">
        <v>3023</v>
      </c>
      <c r="G111" s="177" t="s">
        <v>490</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3199</v>
      </c>
    </row>
    <row r="112" spans="2:65" s="10" customFormat="1" ht="26" customHeight="1" x14ac:dyDescent="0.2">
      <c r="B112" s="160"/>
      <c r="C112" s="161"/>
      <c r="D112" s="162" t="s">
        <v>69</v>
      </c>
      <c r="E112" s="163" t="s">
        <v>2135</v>
      </c>
      <c r="F112" s="163" t="s">
        <v>2757</v>
      </c>
      <c r="G112" s="161"/>
      <c r="H112" s="161"/>
      <c r="I112" s="164"/>
      <c r="J112" s="165">
        <f>BK112</f>
        <v>0</v>
      </c>
      <c r="K112" s="161"/>
      <c r="L112" s="166"/>
      <c r="M112" s="167"/>
      <c r="N112" s="168"/>
      <c r="O112" s="168"/>
      <c r="P112" s="169">
        <f>SUM(P113:P123)</f>
        <v>0</v>
      </c>
      <c r="Q112" s="168"/>
      <c r="R112" s="169">
        <f>SUM(R113:R123)</f>
        <v>0</v>
      </c>
      <c r="S112" s="168"/>
      <c r="T112" s="170">
        <f>SUM(T113:T123)</f>
        <v>0</v>
      </c>
      <c r="AR112" s="171" t="s">
        <v>77</v>
      </c>
      <c r="AT112" s="172" t="s">
        <v>69</v>
      </c>
      <c r="AU112" s="172" t="s">
        <v>70</v>
      </c>
      <c r="AY112" s="171" t="s">
        <v>287</v>
      </c>
      <c r="BK112" s="173">
        <f>SUM(BK113:BK123)</f>
        <v>0</v>
      </c>
    </row>
    <row r="113" spans="2:65" s="1" customFormat="1" ht="16.5" customHeight="1" x14ac:dyDescent="0.15">
      <c r="B113" s="33"/>
      <c r="C113" s="174" t="s">
        <v>70</v>
      </c>
      <c r="D113" s="174" t="s">
        <v>288</v>
      </c>
      <c r="E113" s="175" t="s">
        <v>3088</v>
      </c>
      <c r="F113" s="176" t="s">
        <v>2797</v>
      </c>
      <c r="G113" s="177" t="s">
        <v>2614</v>
      </c>
      <c r="H113" s="178">
        <v>64</v>
      </c>
      <c r="I113" s="179"/>
      <c r="J113" s="178">
        <f t="shared" ref="J113:J123" si="10">ROUND(I113*H113,2)</f>
        <v>0</v>
      </c>
      <c r="K113" s="176" t="s">
        <v>1</v>
      </c>
      <c r="L113" s="37"/>
      <c r="M113" s="180" t="s">
        <v>1</v>
      </c>
      <c r="N113" s="181" t="s">
        <v>41</v>
      </c>
      <c r="O113" s="59"/>
      <c r="P113" s="182">
        <f t="shared" ref="P113:P123" si="11">O113*H113</f>
        <v>0</v>
      </c>
      <c r="Q113" s="182">
        <v>0</v>
      </c>
      <c r="R113" s="182">
        <f t="shared" ref="R113:R123" si="12">Q113*H113</f>
        <v>0</v>
      </c>
      <c r="S113" s="182">
        <v>0</v>
      </c>
      <c r="T113" s="183">
        <f t="shared" ref="T113:T123" si="13">S113*H113</f>
        <v>0</v>
      </c>
      <c r="AR113" s="16" t="s">
        <v>99</v>
      </c>
      <c r="AT113" s="16" t="s">
        <v>288</v>
      </c>
      <c r="AU113" s="16" t="s">
        <v>77</v>
      </c>
      <c r="AY113" s="16" t="s">
        <v>287</v>
      </c>
      <c r="BE113" s="184">
        <f t="shared" ref="BE113:BE123" si="14">IF(N113="základní",J113,0)</f>
        <v>0</v>
      </c>
      <c r="BF113" s="184">
        <f t="shared" ref="BF113:BF123" si="15">IF(N113="snížená",J113,0)</f>
        <v>0</v>
      </c>
      <c r="BG113" s="184">
        <f t="shared" ref="BG113:BG123" si="16">IF(N113="zákl. přenesená",J113,0)</f>
        <v>0</v>
      </c>
      <c r="BH113" s="184">
        <f t="shared" ref="BH113:BH123" si="17">IF(N113="sníž. přenesená",J113,0)</f>
        <v>0</v>
      </c>
      <c r="BI113" s="184">
        <f t="shared" ref="BI113:BI123" si="18">IF(N113="nulová",J113,0)</f>
        <v>0</v>
      </c>
      <c r="BJ113" s="16" t="s">
        <v>77</v>
      </c>
      <c r="BK113" s="184">
        <f t="shared" ref="BK113:BK123" si="19">ROUND(I113*H113,2)</f>
        <v>0</v>
      </c>
      <c r="BL113" s="16" t="s">
        <v>99</v>
      </c>
      <c r="BM113" s="16" t="s">
        <v>343</v>
      </c>
    </row>
    <row r="114" spans="2:65" s="1" customFormat="1" ht="16.5" customHeight="1" x14ac:dyDescent="0.15">
      <c r="B114" s="33"/>
      <c r="C114" s="174" t="s">
        <v>70</v>
      </c>
      <c r="D114" s="174" t="s">
        <v>288</v>
      </c>
      <c r="E114" s="175" t="s">
        <v>3089</v>
      </c>
      <c r="F114" s="176" t="s">
        <v>2799</v>
      </c>
      <c r="G114" s="177" t="s">
        <v>2614</v>
      </c>
      <c r="H114" s="178">
        <v>64</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3150</v>
      </c>
      <c r="F115" s="176" t="s">
        <v>2804</v>
      </c>
      <c r="G115" s="177" t="s">
        <v>2802</v>
      </c>
      <c r="H115" s="178">
        <v>120</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3029</v>
      </c>
      <c r="F116" s="176" t="s">
        <v>2808</v>
      </c>
      <c r="G116" s="177" t="s">
        <v>2802</v>
      </c>
      <c r="H116" s="178">
        <v>90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3200</v>
      </c>
      <c r="F117" s="176" t="s">
        <v>2830</v>
      </c>
      <c r="G117" s="177" t="s">
        <v>2614</v>
      </c>
      <c r="H117" s="178">
        <v>10</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3201</v>
      </c>
      <c r="F118" s="176" t="s">
        <v>3202</v>
      </c>
      <c r="G118" s="177" t="s">
        <v>2614</v>
      </c>
      <c r="H118" s="178">
        <v>40</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3151</v>
      </c>
      <c r="F119" s="176" t="s">
        <v>3203</v>
      </c>
      <c r="G119" s="177" t="s">
        <v>2614</v>
      </c>
      <c r="H119" s="178">
        <v>20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3153</v>
      </c>
      <c r="F120" s="176" t="s">
        <v>3204</v>
      </c>
      <c r="G120" s="177" t="s">
        <v>2614</v>
      </c>
      <c r="H120" s="178">
        <v>60</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 customFormat="1" ht="16.5" customHeight="1" x14ac:dyDescent="0.15">
      <c r="B121" s="33"/>
      <c r="C121" s="174" t="s">
        <v>70</v>
      </c>
      <c r="D121" s="174" t="s">
        <v>288</v>
      </c>
      <c r="E121" s="175" t="s">
        <v>3205</v>
      </c>
      <c r="F121" s="176" t="s">
        <v>3206</v>
      </c>
      <c r="G121" s="177" t="s">
        <v>2614</v>
      </c>
      <c r="H121" s="178">
        <v>60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382</v>
      </c>
    </row>
    <row r="122" spans="2:65" s="1" customFormat="1" ht="16.5" customHeight="1" x14ac:dyDescent="0.15">
      <c r="B122" s="33"/>
      <c r="C122" s="174" t="s">
        <v>70</v>
      </c>
      <c r="D122" s="174" t="s">
        <v>288</v>
      </c>
      <c r="E122" s="175" t="s">
        <v>3207</v>
      </c>
      <c r="F122" s="176" t="s">
        <v>3208</v>
      </c>
      <c r="G122" s="177" t="s">
        <v>2599</v>
      </c>
      <c r="H122" s="178">
        <v>40</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389</v>
      </c>
    </row>
    <row r="123" spans="2:65" s="1" customFormat="1" ht="16.5" customHeight="1" x14ac:dyDescent="0.15">
      <c r="B123" s="33"/>
      <c r="C123" s="174" t="s">
        <v>70</v>
      </c>
      <c r="D123" s="174" t="s">
        <v>288</v>
      </c>
      <c r="E123" s="175" t="s">
        <v>74</v>
      </c>
      <c r="F123" s="176" t="s">
        <v>2930</v>
      </c>
      <c r="G123" s="177" t="s">
        <v>612</v>
      </c>
      <c r="H123" s="178">
        <v>1</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397</v>
      </c>
    </row>
    <row r="124" spans="2:65" s="10" customFormat="1" ht="26" customHeight="1" x14ac:dyDescent="0.2">
      <c r="B124" s="160"/>
      <c r="C124" s="161"/>
      <c r="D124" s="162" t="s">
        <v>69</v>
      </c>
      <c r="E124" s="163" t="s">
        <v>2190</v>
      </c>
      <c r="F124" s="163" t="s">
        <v>2984</v>
      </c>
      <c r="G124" s="161"/>
      <c r="H124" s="161"/>
      <c r="I124" s="164"/>
      <c r="J124" s="165">
        <f>BK124</f>
        <v>0</v>
      </c>
      <c r="K124" s="161"/>
      <c r="L124" s="166"/>
      <c r="M124" s="167"/>
      <c r="N124" s="168"/>
      <c r="O124" s="168"/>
      <c r="P124" s="169">
        <f>SUM(P125:P127)</f>
        <v>0</v>
      </c>
      <c r="Q124" s="168"/>
      <c r="R124" s="169">
        <f>SUM(R125:R127)</f>
        <v>0</v>
      </c>
      <c r="S124" s="168"/>
      <c r="T124" s="170">
        <f>SUM(T125:T127)</f>
        <v>0</v>
      </c>
      <c r="AR124" s="171" t="s">
        <v>77</v>
      </c>
      <c r="AT124" s="172" t="s">
        <v>69</v>
      </c>
      <c r="AU124" s="172" t="s">
        <v>70</v>
      </c>
      <c r="AY124" s="171" t="s">
        <v>287</v>
      </c>
      <c r="BK124" s="173">
        <f>SUM(BK125:BK127)</f>
        <v>0</v>
      </c>
    </row>
    <row r="125" spans="2:65" s="1" customFormat="1" ht="16.5" customHeight="1" x14ac:dyDescent="0.15">
      <c r="B125" s="33"/>
      <c r="C125" s="174" t="s">
        <v>70</v>
      </c>
      <c r="D125" s="174" t="s">
        <v>288</v>
      </c>
      <c r="E125" s="175" t="s">
        <v>3209</v>
      </c>
      <c r="F125" s="176" t="s">
        <v>2986</v>
      </c>
      <c r="G125" s="177" t="s">
        <v>612</v>
      </c>
      <c r="H125" s="178">
        <v>16</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404</v>
      </c>
    </row>
    <row r="126" spans="2:65" s="1" customFormat="1" ht="16.5" customHeight="1" x14ac:dyDescent="0.15">
      <c r="B126" s="33"/>
      <c r="C126" s="174" t="s">
        <v>70</v>
      </c>
      <c r="D126" s="174" t="s">
        <v>288</v>
      </c>
      <c r="E126" s="175" t="s">
        <v>3091</v>
      </c>
      <c r="F126" s="176" t="s">
        <v>2992</v>
      </c>
      <c r="G126" s="177" t="s">
        <v>362</v>
      </c>
      <c r="H126" s="178">
        <v>160</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408</v>
      </c>
    </row>
    <row r="127" spans="2:65" s="1" customFormat="1" ht="16.5" customHeight="1" x14ac:dyDescent="0.15">
      <c r="B127" s="33"/>
      <c r="C127" s="174" t="s">
        <v>70</v>
      </c>
      <c r="D127" s="174" t="s">
        <v>288</v>
      </c>
      <c r="E127" s="175" t="s">
        <v>3210</v>
      </c>
      <c r="F127" s="176" t="s">
        <v>3211</v>
      </c>
      <c r="G127" s="177" t="s">
        <v>612</v>
      </c>
      <c r="H127" s="178">
        <v>2</v>
      </c>
      <c r="I127" s="179"/>
      <c r="J127" s="178">
        <f>ROUND(I127*H127,2)</f>
        <v>0</v>
      </c>
      <c r="K127" s="176" t="s">
        <v>1</v>
      </c>
      <c r="L127" s="37"/>
      <c r="M127" s="220" t="s">
        <v>1</v>
      </c>
      <c r="N127" s="221" t="s">
        <v>41</v>
      </c>
      <c r="O127" s="222"/>
      <c r="P127" s="223">
        <f>O127*H127</f>
        <v>0</v>
      </c>
      <c r="Q127" s="223">
        <v>0</v>
      </c>
      <c r="R127" s="223">
        <f>Q127*H127</f>
        <v>0</v>
      </c>
      <c r="S127" s="223">
        <v>0</v>
      </c>
      <c r="T127" s="224">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415</v>
      </c>
    </row>
    <row r="128" spans="2:65" s="1" customFormat="1" ht="7" customHeight="1" x14ac:dyDescent="0.15">
      <c r="B128" s="45"/>
      <c r="C128" s="46"/>
      <c r="D128" s="46"/>
      <c r="E128" s="46"/>
      <c r="F128" s="46"/>
      <c r="G128" s="46"/>
      <c r="H128" s="46"/>
      <c r="I128" s="133"/>
      <c r="J128" s="46"/>
      <c r="K128" s="46"/>
      <c r="L128" s="37"/>
    </row>
  </sheetData>
  <sheetProtection algorithmName="SHA-512" hashValue="C6Vq9qfG2Sn7jM6zRbvc+f+19YilyXsFbXJ0LbdS24gbSKa5g72fuOhOr0rcPVUNgatTfz1tdjY6IicQCVeLIA==" saltValue="1faYTZpY3o8n3EhNNU1a8aTI32AYwylDY1+FUxEK4saOqRKcKIcatp9YUilw2ITALd+bzaygUGsvKeuqIwT1Hg==" spinCount="100000" sheet="1" objects="1" scenarios="1" formatColumns="0" formatRows="0" autoFilter="0"/>
  <autoFilter ref="C93:K12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5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142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240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3212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ROUND(J99,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ROUND((SUM(BE99:BE250)),  2)</f>
        <v>0</v>
      </c>
      <c r="I37" s="122">
        <v>0.21</v>
      </c>
      <c r="J37" s="121">
        <f>ROUND(((SUM(BE99:BE250))*I37),  2)</f>
        <v>0</v>
      </c>
      <c r="L37" s="37"/>
    </row>
    <row r="38" spans="2:12" s="1" customFormat="1" ht="14.5" customHeight="1" x14ac:dyDescent="0.15">
      <c r="B38" s="37"/>
      <c r="E38" s="110" t="s">
        <v>42</v>
      </c>
      <c r="F38" s="121">
        <f>ROUND((SUM(BF99:BF250)),  2)</f>
        <v>0</v>
      </c>
      <c r="I38" s="122">
        <v>0.15</v>
      </c>
      <c r="J38" s="121">
        <f>ROUND(((SUM(BF99:BF250))*I38),  2)</f>
        <v>0</v>
      </c>
      <c r="L38" s="37"/>
    </row>
    <row r="39" spans="2:12" s="1" customFormat="1" ht="14.5" hidden="1" customHeight="1" x14ac:dyDescent="0.15">
      <c r="B39" s="37"/>
      <c r="E39" s="110" t="s">
        <v>43</v>
      </c>
      <c r="F39" s="121">
        <f>ROUND((SUM(BG99:BG250)),  2)</f>
        <v>0</v>
      </c>
      <c r="I39" s="122">
        <v>0.21</v>
      </c>
      <c r="J39" s="121">
        <f>0</f>
        <v>0</v>
      </c>
      <c r="L39" s="37"/>
    </row>
    <row r="40" spans="2:12" s="1" customFormat="1" ht="14.5" hidden="1" customHeight="1" x14ac:dyDescent="0.15">
      <c r="B40" s="37"/>
      <c r="E40" s="110" t="s">
        <v>44</v>
      </c>
      <c r="F40" s="121">
        <f>ROUND((SUM(BH99:BH250)),  2)</f>
        <v>0</v>
      </c>
      <c r="I40" s="122">
        <v>0.15</v>
      </c>
      <c r="J40" s="121">
        <f>0</f>
        <v>0</v>
      </c>
      <c r="L40" s="37"/>
    </row>
    <row r="41" spans="2:12" s="1" customFormat="1" ht="14.5" hidden="1" customHeight="1" x14ac:dyDescent="0.15">
      <c r="B41" s="37"/>
      <c r="E41" s="110" t="s">
        <v>45</v>
      </c>
      <c r="F41" s="121">
        <f>ROUND((SUM(BI99:BI250)),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240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D1.4h - Technika prostředí budov - elektroinstalace slaboproud, SO01, SO02, SO03</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J99</f>
        <v>0</v>
      </c>
      <c r="K67" s="34"/>
      <c r="L67" s="37"/>
      <c r="AU67" s="16" t="s">
        <v>246</v>
      </c>
    </row>
    <row r="68" spans="2:47" s="8" customFormat="1" ht="25" customHeight="1" x14ac:dyDescent="0.15">
      <c r="B68" s="142"/>
      <c r="C68" s="143"/>
      <c r="D68" s="144" t="s">
        <v>3213</v>
      </c>
      <c r="E68" s="145"/>
      <c r="F68" s="145"/>
      <c r="G68" s="145"/>
      <c r="H68" s="145"/>
      <c r="I68" s="146"/>
      <c r="J68" s="147">
        <f>J100</f>
        <v>0</v>
      </c>
      <c r="K68" s="143"/>
      <c r="L68" s="148"/>
    </row>
    <row r="69" spans="2:47" s="8" customFormat="1" ht="25" customHeight="1" x14ac:dyDescent="0.15">
      <c r="B69" s="142"/>
      <c r="C69" s="143"/>
      <c r="D69" s="144" t="s">
        <v>3214</v>
      </c>
      <c r="E69" s="145"/>
      <c r="F69" s="145"/>
      <c r="G69" s="145"/>
      <c r="H69" s="145"/>
      <c r="I69" s="146"/>
      <c r="J69" s="147">
        <f>J151</f>
        <v>0</v>
      </c>
      <c r="K69" s="143"/>
      <c r="L69" s="148"/>
    </row>
    <row r="70" spans="2:47" s="8" customFormat="1" ht="25" customHeight="1" x14ac:dyDescent="0.15">
      <c r="B70" s="142"/>
      <c r="C70" s="143"/>
      <c r="D70" s="144" t="s">
        <v>3215</v>
      </c>
      <c r="E70" s="145"/>
      <c r="F70" s="145"/>
      <c r="G70" s="145"/>
      <c r="H70" s="145"/>
      <c r="I70" s="146"/>
      <c r="J70" s="147">
        <f>J158</f>
        <v>0</v>
      </c>
      <c r="K70" s="143"/>
      <c r="L70" s="148"/>
    </row>
    <row r="71" spans="2:47" s="8" customFormat="1" ht="25" customHeight="1" x14ac:dyDescent="0.15">
      <c r="B71" s="142"/>
      <c r="C71" s="143"/>
      <c r="D71" s="144" t="s">
        <v>3216</v>
      </c>
      <c r="E71" s="145"/>
      <c r="F71" s="145"/>
      <c r="G71" s="145"/>
      <c r="H71" s="145"/>
      <c r="I71" s="146"/>
      <c r="J71" s="147">
        <f>J177</f>
        <v>0</v>
      </c>
      <c r="K71" s="143"/>
      <c r="L71" s="148"/>
    </row>
    <row r="72" spans="2:47" s="8" customFormat="1" ht="25" customHeight="1" x14ac:dyDescent="0.15">
      <c r="B72" s="142"/>
      <c r="C72" s="143"/>
      <c r="D72" s="144" t="s">
        <v>3217</v>
      </c>
      <c r="E72" s="145"/>
      <c r="F72" s="145"/>
      <c r="G72" s="145"/>
      <c r="H72" s="145"/>
      <c r="I72" s="146"/>
      <c r="J72" s="147">
        <f>J199</f>
        <v>0</v>
      </c>
      <c r="K72" s="143"/>
      <c r="L72" s="148"/>
    </row>
    <row r="73" spans="2:47" s="8" customFormat="1" ht="25" customHeight="1" x14ac:dyDescent="0.15">
      <c r="B73" s="142"/>
      <c r="C73" s="143"/>
      <c r="D73" s="144" t="s">
        <v>3218</v>
      </c>
      <c r="E73" s="145"/>
      <c r="F73" s="145"/>
      <c r="G73" s="145"/>
      <c r="H73" s="145"/>
      <c r="I73" s="146"/>
      <c r="J73" s="147">
        <f>J229</f>
        <v>0</v>
      </c>
      <c r="K73" s="143"/>
      <c r="L73" s="148"/>
    </row>
    <row r="74" spans="2:47" s="8" customFormat="1" ht="25" customHeight="1" x14ac:dyDescent="0.15">
      <c r="B74" s="142"/>
      <c r="C74" s="143"/>
      <c r="D74" s="144" t="s">
        <v>3219</v>
      </c>
      <c r="E74" s="145"/>
      <c r="F74" s="145"/>
      <c r="G74" s="145"/>
      <c r="H74" s="145"/>
      <c r="I74" s="146"/>
      <c r="J74" s="147">
        <f>J233</f>
        <v>0</v>
      </c>
      <c r="K74" s="143"/>
      <c r="L74" s="148"/>
    </row>
    <row r="75" spans="2:47" s="8" customFormat="1" ht="25" customHeight="1" x14ac:dyDescent="0.15">
      <c r="B75" s="142"/>
      <c r="C75" s="143"/>
      <c r="D75" s="144" t="s">
        <v>3220</v>
      </c>
      <c r="E75" s="145"/>
      <c r="F75" s="145"/>
      <c r="G75" s="145"/>
      <c r="H75" s="145"/>
      <c r="I75" s="146"/>
      <c r="J75" s="147">
        <f>J246</f>
        <v>0</v>
      </c>
      <c r="K75" s="143"/>
      <c r="L75" s="148"/>
    </row>
    <row r="76" spans="2:47" s="1" customFormat="1" ht="21.75" customHeight="1" x14ac:dyDescent="0.15">
      <c r="B76" s="33"/>
      <c r="C76" s="34"/>
      <c r="D76" s="34"/>
      <c r="E76" s="34"/>
      <c r="F76" s="34"/>
      <c r="G76" s="34"/>
      <c r="H76" s="34"/>
      <c r="I76" s="111"/>
      <c r="J76" s="34"/>
      <c r="K76" s="34"/>
      <c r="L76" s="37"/>
    </row>
    <row r="77" spans="2:47" s="1" customFormat="1" ht="7" customHeight="1" x14ac:dyDescent="0.15">
      <c r="B77" s="45"/>
      <c r="C77" s="46"/>
      <c r="D77" s="46"/>
      <c r="E77" s="46"/>
      <c r="F77" s="46"/>
      <c r="G77" s="46"/>
      <c r="H77" s="46"/>
      <c r="I77" s="133"/>
      <c r="J77" s="46"/>
      <c r="K77" s="46"/>
      <c r="L77" s="37"/>
    </row>
    <row r="81" spans="2:12" s="1" customFormat="1" ht="7" customHeight="1" x14ac:dyDescent="0.15">
      <c r="B81" s="47"/>
      <c r="C81" s="48"/>
      <c r="D81" s="48"/>
      <c r="E81" s="48"/>
      <c r="F81" s="48"/>
      <c r="G81" s="48"/>
      <c r="H81" s="48"/>
      <c r="I81" s="136"/>
      <c r="J81" s="48"/>
      <c r="K81" s="48"/>
      <c r="L81" s="37"/>
    </row>
    <row r="82" spans="2:12" s="1" customFormat="1" ht="25" customHeight="1" x14ac:dyDescent="0.15">
      <c r="B82" s="33"/>
      <c r="C82" s="22" t="s">
        <v>273</v>
      </c>
      <c r="D82" s="34"/>
      <c r="E82" s="34"/>
      <c r="F82" s="34"/>
      <c r="G82" s="34"/>
      <c r="H82" s="34"/>
      <c r="I82" s="111"/>
      <c r="J82" s="34"/>
      <c r="K82" s="34"/>
      <c r="L82" s="37"/>
    </row>
    <row r="83" spans="2:12" s="1" customFormat="1" ht="7" customHeight="1" x14ac:dyDescent="0.15">
      <c r="B83" s="33"/>
      <c r="C83" s="34"/>
      <c r="D83" s="34"/>
      <c r="E83" s="34"/>
      <c r="F83" s="34"/>
      <c r="G83" s="34"/>
      <c r="H83" s="34"/>
      <c r="I83" s="111"/>
      <c r="J83" s="34"/>
      <c r="K83" s="34"/>
      <c r="L83" s="37"/>
    </row>
    <row r="84" spans="2:12" s="1" customFormat="1" ht="12" customHeight="1" x14ac:dyDescent="0.15">
      <c r="B84" s="33"/>
      <c r="C84" s="28" t="s">
        <v>15</v>
      </c>
      <c r="D84" s="34"/>
      <c r="E84" s="34"/>
      <c r="F84" s="34"/>
      <c r="G84" s="34"/>
      <c r="H84" s="34"/>
      <c r="I84" s="111"/>
      <c r="J84" s="34"/>
      <c r="K84" s="34"/>
      <c r="L84" s="37"/>
    </row>
    <row r="85" spans="2:12" s="1" customFormat="1" ht="16.5" customHeight="1" x14ac:dyDescent="0.15">
      <c r="B85" s="33"/>
      <c r="C85" s="34"/>
      <c r="D85" s="34"/>
      <c r="E85" s="302" t="str">
        <f>E7</f>
        <v>Terminál Benešov I.Etapa</v>
      </c>
      <c r="F85" s="303"/>
      <c r="G85" s="303"/>
      <c r="H85" s="303"/>
      <c r="I85" s="111"/>
      <c r="J85" s="34"/>
      <c r="K85" s="34"/>
      <c r="L85" s="37"/>
    </row>
    <row r="86" spans="2:12" ht="12" customHeight="1" x14ac:dyDescent="0.15">
      <c r="B86" s="20"/>
      <c r="C86" s="28" t="s">
        <v>237</v>
      </c>
      <c r="D86" s="21"/>
      <c r="E86" s="21"/>
      <c r="F86" s="21"/>
      <c r="G86" s="21"/>
      <c r="H86" s="21"/>
      <c r="J86" s="21"/>
      <c r="K86" s="21"/>
      <c r="L86" s="19"/>
    </row>
    <row r="87" spans="2:12" ht="16.5" customHeight="1" x14ac:dyDescent="0.15">
      <c r="B87" s="20"/>
      <c r="C87" s="21"/>
      <c r="D87" s="21"/>
      <c r="E87" s="302" t="s">
        <v>238</v>
      </c>
      <c r="F87" s="259"/>
      <c r="G87" s="259"/>
      <c r="H87" s="259"/>
      <c r="J87" s="21"/>
      <c r="K87" s="21"/>
      <c r="L87" s="19"/>
    </row>
    <row r="88" spans="2:12" ht="12" customHeight="1" x14ac:dyDescent="0.15">
      <c r="B88" s="20"/>
      <c r="C88" s="28" t="s">
        <v>239</v>
      </c>
      <c r="D88" s="21"/>
      <c r="E88" s="21"/>
      <c r="F88" s="21"/>
      <c r="G88" s="21"/>
      <c r="H88" s="21"/>
      <c r="J88" s="21"/>
      <c r="K88" s="21"/>
      <c r="L88" s="19"/>
    </row>
    <row r="89" spans="2:12" s="1" customFormat="1" ht="16.5" customHeight="1" x14ac:dyDescent="0.15">
      <c r="B89" s="33"/>
      <c r="C89" s="34"/>
      <c r="D89" s="34"/>
      <c r="E89" s="303" t="s">
        <v>240</v>
      </c>
      <c r="F89" s="284"/>
      <c r="G89" s="284"/>
      <c r="H89" s="284"/>
      <c r="I89" s="111"/>
      <c r="J89" s="34"/>
      <c r="K89" s="34"/>
      <c r="L89" s="37"/>
    </row>
    <row r="90" spans="2:12" s="1" customFormat="1" ht="12" customHeight="1" x14ac:dyDescent="0.15">
      <c r="B90" s="33"/>
      <c r="C90" s="28" t="s">
        <v>241</v>
      </c>
      <c r="D90" s="34"/>
      <c r="E90" s="34"/>
      <c r="F90" s="34"/>
      <c r="G90" s="34"/>
      <c r="H90" s="34"/>
      <c r="I90" s="111"/>
      <c r="J90" s="34"/>
      <c r="K90" s="34"/>
      <c r="L90" s="37"/>
    </row>
    <row r="91" spans="2:12" s="1" customFormat="1" ht="16.5" customHeight="1" x14ac:dyDescent="0.15">
      <c r="B91" s="33"/>
      <c r="C91" s="34"/>
      <c r="D91" s="34"/>
      <c r="E91" s="285" t="str">
        <f>E13</f>
        <v>D1.4h - Technika prostředí budov - elektroinstalace slaboproud, SO01, SO02, SO03</v>
      </c>
      <c r="F91" s="284"/>
      <c r="G91" s="284"/>
      <c r="H91" s="284"/>
      <c r="I91" s="111"/>
      <c r="J91" s="34"/>
      <c r="K91" s="34"/>
      <c r="L91" s="37"/>
    </row>
    <row r="92" spans="2:12" s="1" customFormat="1" ht="7" customHeight="1" x14ac:dyDescent="0.15">
      <c r="B92" s="33"/>
      <c r="C92" s="34"/>
      <c r="D92" s="34"/>
      <c r="E92" s="34"/>
      <c r="F92" s="34"/>
      <c r="G92" s="34"/>
      <c r="H92" s="34"/>
      <c r="I92" s="111"/>
      <c r="J92" s="34"/>
      <c r="K92" s="34"/>
      <c r="L92" s="37"/>
    </row>
    <row r="93" spans="2:12" s="1" customFormat="1" ht="12" customHeight="1" x14ac:dyDescent="0.15">
      <c r="B93" s="33"/>
      <c r="C93" s="28" t="s">
        <v>20</v>
      </c>
      <c r="D93" s="34"/>
      <c r="E93" s="34"/>
      <c r="F93" s="26" t="str">
        <f>F16</f>
        <v xml:space="preserve"> </v>
      </c>
      <c r="G93" s="34"/>
      <c r="H93" s="34"/>
      <c r="I93" s="112" t="s">
        <v>22</v>
      </c>
      <c r="J93" s="54" t="str">
        <f>IF(J16="","",J16)</f>
        <v>13. 8. 2018</v>
      </c>
      <c r="K93" s="34"/>
      <c r="L93" s="37"/>
    </row>
    <row r="94" spans="2:12" s="1" customFormat="1" ht="7" customHeight="1" x14ac:dyDescent="0.15">
      <c r="B94" s="33"/>
      <c r="C94" s="34"/>
      <c r="D94" s="34"/>
      <c r="E94" s="34"/>
      <c r="F94" s="34"/>
      <c r="G94" s="34"/>
      <c r="H94" s="34"/>
      <c r="I94" s="111"/>
      <c r="J94" s="34"/>
      <c r="K94" s="34"/>
      <c r="L94" s="37"/>
    </row>
    <row r="95" spans="2:12" s="1" customFormat="1" ht="13.75" customHeight="1" x14ac:dyDescent="0.15">
      <c r="B95" s="33"/>
      <c r="C95" s="28" t="s">
        <v>24</v>
      </c>
      <c r="D95" s="34"/>
      <c r="E95" s="34"/>
      <c r="F95" s="26" t="str">
        <f>E19</f>
        <v>Město Benešov</v>
      </c>
      <c r="G95" s="34"/>
      <c r="H95" s="34"/>
      <c r="I95" s="112" t="s">
        <v>31</v>
      </c>
      <c r="J95" s="31" t="str">
        <f>E25</f>
        <v xml:space="preserve"> </v>
      </c>
      <c r="K95" s="34"/>
      <c r="L95" s="37"/>
    </row>
    <row r="96" spans="2:12" s="1" customFormat="1" ht="13.75" customHeight="1" x14ac:dyDescent="0.15">
      <c r="B96" s="33"/>
      <c r="C96" s="28" t="s">
        <v>29</v>
      </c>
      <c r="D96" s="34"/>
      <c r="E96" s="34"/>
      <c r="F96" s="26" t="str">
        <f>IF(E22="","",E22)</f>
        <v>Vyplň údaj</v>
      </c>
      <c r="G96" s="34"/>
      <c r="H96" s="34"/>
      <c r="I96" s="112" t="s">
        <v>34</v>
      </c>
      <c r="J96" s="31" t="str">
        <f>E28</f>
        <v xml:space="preserve"> </v>
      </c>
      <c r="K96" s="34"/>
      <c r="L96" s="37"/>
    </row>
    <row r="97" spans="2:65" s="1" customFormat="1" ht="10.25" customHeight="1" x14ac:dyDescent="0.15">
      <c r="B97" s="33"/>
      <c r="C97" s="34"/>
      <c r="D97" s="34"/>
      <c r="E97" s="34"/>
      <c r="F97" s="34"/>
      <c r="G97" s="34"/>
      <c r="H97" s="34"/>
      <c r="I97" s="111"/>
      <c r="J97" s="34"/>
      <c r="K97" s="34"/>
      <c r="L97" s="37"/>
    </row>
    <row r="98" spans="2:65" s="9" customFormat="1" ht="29.25" customHeight="1" x14ac:dyDescent="0.15">
      <c r="B98" s="149"/>
      <c r="C98" s="150" t="s">
        <v>274</v>
      </c>
      <c r="D98" s="151" t="s">
        <v>55</v>
      </c>
      <c r="E98" s="151" t="s">
        <v>51</v>
      </c>
      <c r="F98" s="151" t="s">
        <v>52</v>
      </c>
      <c r="G98" s="151" t="s">
        <v>275</v>
      </c>
      <c r="H98" s="151" t="s">
        <v>276</v>
      </c>
      <c r="I98" s="152" t="s">
        <v>277</v>
      </c>
      <c r="J98" s="153" t="s">
        <v>244</v>
      </c>
      <c r="K98" s="154" t="s">
        <v>278</v>
      </c>
      <c r="L98" s="155"/>
      <c r="M98" s="63" t="s">
        <v>1</v>
      </c>
      <c r="N98" s="64" t="s">
        <v>40</v>
      </c>
      <c r="O98" s="64" t="s">
        <v>279</v>
      </c>
      <c r="P98" s="64" t="s">
        <v>280</v>
      </c>
      <c r="Q98" s="64" t="s">
        <v>281</v>
      </c>
      <c r="R98" s="64" t="s">
        <v>282</v>
      </c>
      <c r="S98" s="64" t="s">
        <v>283</v>
      </c>
      <c r="T98" s="65" t="s">
        <v>284</v>
      </c>
    </row>
    <row r="99" spans="2:65" s="1" customFormat="1" ht="22.75" customHeight="1" x14ac:dyDescent="0.2">
      <c r="B99" s="33"/>
      <c r="C99" s="70" t="s">
        <v>285</v>
      </c>
      <c r="D99" s="34"/>
      <c r="E99" s="34"/>
      <c r="F99" s="34"/>
      <c r="G99" s="34"/>
      <c r="H99" s="34"/>
      <c r="I99" s="111"/>
      <c r="J99" s="156">
        <f>BK99</f>
        <v>0</v>
      </c>
      <c r="K99" s="34"/>
      <c r="L99" s="37"/>
      <c r="M99" s="66"/>
      <c r="N99" s="67"/>
      <c r="O99" s="67"/>
      <c r="P99" s="157">
        <f>P100+P151+P158+P177+P199+P229+P233+P246</f>
        <v>0</v>
      </c>
      <c r="Q99" s="67"/>
      <c r="R99" s="157">
        <f>R100+R151+R158+R177+R199+R229+R233+R246</f>
        <v>0</v>
      </c>
      <c r="S99" s="67"/>
      <c r="T99" s="158">
        <f>T100+T151+T158+T177+T199+T229+T233+T246</f>
        <v>0</v>
      </c>
      <c r="AT99" s="16" t="s">
        <v>69</v>
      </c>
      <c r="AU99" s="16" t="s">
        <v>246</v>
      </c>
      <c r="BK99" s="159">
        <f>BK100+BK151+BK158+BK177+BK199+BK229+BK233+BK246</f>
        <v>0</v>
      </c>
    </row>
    <row r="100" spans="2:65" s="10" customFormat="1" ht="26" customHeight="1" x14ac:dyDescent="0.2">
      <c r="B100" s="160"/>
      <c r="C100" s="161"/>
      <c r="D100" s="162" t="s">
        <v>69</v>
      </c>
      <c r="E100" s="163" t="s">
        <v>1660</v>
      </c>
      <c r="F100" s="163" t="s">
        <v>3221</v>
      </c>
      <c r="G100" s="161"/>
      <c r="H100" s="161"/>
      <c r="I100" s="164"/>
      <c r="J100" s="165">
        <f>BK100</f>
        <v>0</v>
      </c>
      <c r="K100" s="161"/>
      <c r="L100" s="166"/>
      <c r="M100" s="167"/>
      <c r="N100" s="168"/>
      <c r="O100" s="168"/>
      <c r="P100" s="169">
        <f>SUM(P101:P150)</f>
        <v>0</v>
      </c>
      <c r="Q100" s="168"/>
      <c r="R100" s="169">
        <f>SUM(R101:R150)</f>
        <v>0</v>
      </c>
      <c r="S100" s="168"/>
      <c r="T100" s="170">
        <f>SUM(T101:T150)</f>
        <v>0</v>
      </c>
      <c r="AR100" s="171" t="s">
        <v>77</v>
      </c>
      <c r="AT100" s="172" t="s">
        <v>69</v>
      </c>
      <c r="AU100" s="172" t="s">
        <v>70</v>
      </c>
      <c r="AY100" s="171" t="s">
        <v>287</v>
      </c>
      <c r="BK100" s="173">
        <f>SUM(BK101:BK150)</f>
        <v>0</v>
      </c>
    </row>
    <row r="101" spans="2:65" s="1" customFormat="1" ht="16.5" customHeight="1" x14ac:dyDescent="0.15">
      <c r="B101" s="33"/>
      <c r="C101" s="174" t="s">
        <v>802</v>
      </c>
      <c r="D101" s="174" t="s">
        <v>288</v>
      </c>
      <c r="E101" s="175" t="s">
        <v>3222</v>
      </c>
      <c r="F101" s="176" t="s">
        <v>3223</v>
      </c>
      <c r="G101" s="177" t="s">
        <v>612</v>
      </c>
      <c r="H101" s="178">
        <v>38</v>
      </c>
      <c r="I101" s="179"/>
      <c r="J101" s="178">
        <f t="shared" ref="J101:J132" si="0">ROUND(I101*H101,2)</f>
        <v>0</v>
      </c>
      <c r="K101" s="176" t="s">
        <v>1</v>
      </c>
      <c r="L101" s="37"/>
      <c r="M101" s="180" t="s">
        <v>1</v>
      </c>
      <c r="N101" s="181" t="s">
        <v>41</v>
      </c>
      <c r="O101" s="59"/>
      <c r="P101" s="182">
        <f t="shared" ref="P101:P132" si="1">O101*H101</f>
        <v>0</v>
      </c>
      <c r="Q101" s="182">
        <v>0</v>
      </c>
      <c r="R101" s="182">
        <f t="shared" ref="R101:R132" si="2">Q101*H101</f>
        <v>0</v>
      </c>
      <c r="S101" s="182">
        <v>0</v>
      </c>
      <c r="T101" s="183">
        <f t="shared" ref="T101:T132" si="3">S101*H101</f>
        <v>0</v>
      </c>
      <c r="AR101" s="16" t="s">
        <v>99</v>
      </c>
      <c r="AT101" s="16" t="s">
        <v>288</v>
      </c>
      <c r="AU101" s="16" t="s">
        <v>77</v>
      </c>
      <c r="AY101" s="16" t="s">
        <v>287</v>
      </c>
      <c r="BE101" s="184">
        <f t="shared" ref="BE101:BE132" si="4">IF(N101="základní",J101,0)</f>
        <v>0</v>
      </c>
      <c r="BF101" s="184">
        <f t="shared" ref="BF101:BF132" si="5">IF(N101="snížená",J101,0)</f>
        <v>0</v>
      </c>
      <c r="BG101" s="184">
        <f t="shared" ref="BG101:BG132" si="6">IF(N101="zákl. přenesená",J101,0)</f>
        <v>0</v>
      </c>
      <c r="BH101" s="184">
        <f t="shared" ref="BH101:BH132" si="7">IF(N101="sníž. přenesená",J101,0)</f>
        <v>0</v>
      </c>
      <c r="BI101" s="184">
        <f t="shared" ref="BI101:BI132" si="8">IF(N101="nulová",J101,0)</f>
        <v>0</v>
      </c>
      <c r="BJ101" s="16" t="s">
        <v>77</v>
      </c>
      <c r="BK101" s="184">
        <f t="shared" ref="BK101:BK132" si="9">ROUND(I101*H101,2)</f>
        <v>0</v>
      </c>
      <c r="BL101" s="16" t="s">
        <v>99</v>
      </c>
      <c r="BM101" s="16" t="s">
        <v>79</v>
      </c>
    </row>
    <row r="102" spans="2:65" s="1" customFormat="1" ht="16.5" customHeight="1" x14ac:dyDescent="0.15">
      <c r="B102" s="33"/>
      <c r="C102" s="174" t="s">
        <v>537</v>
      </c>
      <c r="D102" s="174" t="s">
        <v>288</v>
      </c>
      <c r="E102" s="175" t="s">
        <v>3224</v>
      </c>
      <c r="F102" s="176" t="s">
        <v>3225</v>
      </c>
      <c r="G102" s="177" t="s">
        <v>612</v>
      </c>
      <c r="H102" s="178">
        <v>38</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99</v>
      </c>
    </row>
    <row r="103" spans="2:65" s="1" customFormat="1" ht="16.5" customHeight="1" x14ac:dyDescent="0.15">
      <c r="B103" s="33"/>
      <c r="C103" s="174" t="s">
        <v>811</v>
      </c>
      <c r="D103" s="174" t="s">
        <v>288</v>
      </c>
      <c r="E103" s="175" t="s">
        <v>3226</v>
      </c>
      <c r="F103" s="176" t="s">
        <v>3227</v>
      </c>
      <c r="G103" s="177" t="s">
        <v>612</v>
      </c>
      <c r="H103" s="178">
        <v>152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296</v>
      </c>
    </row>
    <row r="104" spans="2:65" s="1" customFormat="1" ht="16.5" customHeight="1" x14ac:dyDescent="0.15">
      <c r="B104" s="33"/>
      <c r="C104" s="174" t="s">
        <v>544</v>
      </c>
      <c r="D104" s="174" t="s">
        <v>288</v>
      </c>
      <c r="E104" s="175" t="s">
        <v>3228</v>
      </c>
      <c r="F104" s="176" t="s">
        <v>3229</v>
      </c>
      <c r="G104" s="177" t="s">
        <v>612</v>
      </c>
      <c r="H104" s="178">
        <v>76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300</v>
      </c>
    </row>
    <row r="105" spans="2:65" s="1" customFormat="1" ht="16.5" customHeight="1" x14ac:dyDescent="0.15">
      <c r="B105" s="33"/>
      <c r="C105" s="174" t="s">
        <v>823</v>
      </c>
      <c r="D105" s="174" t="s">
        <v>288</v>
      </c>
      <c r="E105" s="175" t="s">
        <v>3230</v>
      </c>
      <c r="F105" s="176" t="s">
        <v>3231</v>
      </c>
      <c r="G105" s="177" t="s">
        <v>3232</v>
      </c>
      <c r="H105" s="178">
        <v>1</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305</v>
      </c>
    </row>
    <row r="106" spans="2:65" s="1" customFormat="1" ht="16.5" customHeight="1" x14ac:dyDescent="0.15">
      <c r="B106" s="33"/>
      <c r="C106" s="174" t="s">
        <v>551</v>
      </c>
      <c r="D106" s="174" t="s">
        <v>288</v>
      </c>
      <c r="E106" s="175" t="s">
        <v>3233</v>
      </c>
      <c r="F106" s="176" t="s">
        <v>3234</v>
      </c>
      <c r="G106" s="177" t="s">
        <v>612</v>
      </c>
      <c r="H106" s="178">
        <v>4</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840</v>
      </c>
      <c r="D107" s="174" t="s">
        <v>288</v>
      </c>
      <c r="E107" s="175" t="s">
        <v>3235</v>
      </c>
      <c r="F107" s="176" t="s">
        <v>3236</v>
      </c>
      <c r="G107" s="177" t="s">
        <v>612</v>
      </c>
      <c r="H107" s="178">
        <v>2</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556</v>
      </c>
      <c r="D108" s="174" t="s">
        <v>288</v>
      </c>
      <c r="E108" s="175" t="s">
        <v>3237</v>
      </c>
      <c r="F108" s="176" t="s">
        <v>3238</v>
      </c>
      <c r="G108" s="177" t="s">
        <v>612</v>
      </c>
      <c r="H108" s="178">
        <v>6</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849</v>
      </c>
      <c r="D109" s="174" t="s">
        <v>288</v>
      </c>
      <c r="E109" s="175" t="s">
        <v>3239</v>
      </c>
      <c r="F109" s="176" t="s">
        <v>3240</v>
      </c>
      <c r="G109" s="177" t="s">
        <v>612</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 customFormat="1" ht="16.5" customHeight="1" x14ac:dyDescent="0.15">
      <c r="B110" s="33"/>
      <c r="C110" s="174" t="s">
        <v>560</v>
      </c>
      <c r="D110" s="174" t="s">
        <v>288</v>
      </c>
      <c r="E110" s="175" t="s">
        <v>3241</v>
      </c>
      <c r="F110" s="176" t="s">
        <v>3242</v>
      </c>
      <c r="G110" s="177" t="s">
        <v>612</v>
      </c>
      <c r="H110" s="178">
        <v>14</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323</v>
      </c>
    </row>
    <row r="111" spans="2:65" s="1" customFormat="1" ht="16.5" customHeight="1" x14ac:dyDescent="0.15">
      <c r="B111" s="33"/>
      <c r="C111" s="174" t="s">
        <v>858</v>
      </c>
      <c r="D111" s="174" t="s">
        <v>288</v>
      </c>
      <c r="E111" s="175" t="s">
        <v>3243</v>
      </c>
      <c r="F111" s="176" t="s">
        <v>3244</v>
      </c>
      <c r="G111" s="177" t="s">
        <v>612</v>
      </c>
      <c r="H111" s="178">
        <v>2400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327</v>
      </c>
    </row>
    <row r="112" spans="2:65" s="1" customFormat="1" ht="16.5" customHeight="1" x14ac:dyDescent="0.15">
      <c r="B112" s="33"/>
      <c r="C112" s="174" t="s">
        <v>567</v>
      </c>
      <c r="D112" s="174" t="s">
        <v>288</v>
      </c>
      <c r="E112" s="175" t="s">
        <v>3245</v>
      </c>
      <c r="F112" s="176" t="s">
        <v>3246</v>
      </c>
      <c r="G112" s="177" t="s">
        <v>362</v>
      </c>
      <c r="H112" s="178">
        <v>2400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330</v>
      </c>
    </row>
    <row r="113" spans="2:65" s="1" customFormat="1" ht="16.5" customHeight="1" x14ac:dyDescent="0.15">
      <c r="B113" s="33"/>
      <c r="C113" s="174" t="s">
        <v>868</v>
      </c>
      <c r="D113" s="174" t="s">
        <v>288</v>
      </c>
      <c r="E113" s="175" t="s">
        <v>3247</v>
      </c>
      <c r="F113" s="176" t="s">
        <v>3248</v>
      </c>
      <c r="G113" s="177" t="s">
        <v>612</v>
      </c>
      <c r="H113" s="178">
        <v>20</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334</v>
      </c>
    </row>
    <row r="114" spans="2:65" s="1" customFormat="1" ht="16.5" customHeight="1" x14ac:dyDescent="0.15">
      <c r="B114" s="33"/>
      <c r="C114" s="174" t="s">
        <v>573</v>
      </c>
      <c r="D114" s="174" t="s">
        <v>288</v>
      </c>
      <c r="E114" s="175" t="s">
        <v>3249</v>
      </c>
      <c r="F114" s="176" t="s">
        <v>3250</v>
      </c>
      <c r="G114" s="177" t="s">
        <v>612</v>
      </c>
      <c r="H114" s="178">
        <v>10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337</v>
      </c>
    </row>
    <row r="115" spans="2:65" s="1" customFormat="1" ht="16.5" customHeight="1" x14ac:dyDescent="0.15">
      <c r="B115" s="33"/>
      <c r="C115" s="174" t="s">
        <v>878</v>
      </c>
      <c r="D115" s="174" t="s">
        <v>288</v>
      </c>
      <c r="E115" s="175" t="s">
        <v>3251</v>
      </c>
      <c r="F115" s="176" t="s">
        <v>3250</v>
      </c>
      <c r="G115" s="177" t="s">
        <v>612</v>
      </c>
      <c r="H115" s="178">
        <v>10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340</v>
      </c>
    </row>
    <row r="116" spans="2:65" s="1" customFormat="1" ht="16.5" customHeight="1" x14ac:dyDescent="0.15">
      <c r="B116" s="33"/>
      <c r="C116" s="174" t="s">
        <v>577</v>
      </c>
      <c r="D116" s="174" t="s">
        <v>288</v>
      </c>
      <c r="E116" s="175" t="s">
        <v>3252</v>
      </c>
      <c r="F116" s="176" t="s">
        <v>3253</v>
      </c>
      <c r="G116" s="177" t="s">
        <v>612</v>
      </c>
      <c r="H116" s="178">
        <v>80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343</v>
      </c>
    </row>
    <row r="117" spans="2:65" s="1" customFormat="1" ht="16.5" customHeight="1" x14ac:dyDescent="0.15">
      <c r="B117" s="33"/>
      <c r="C117" s="174" t="s">
        <v>888</v>
      </c>
      <c r="D117" s="174" t="s">
        <v>288</v>
      </c>
      <c r="E117" s="175" t="s">
        <v>3254</v>
      </c>
      <c r="F117" s="176" t="s">
        <v>3255</v>
      </c>
      <c r="G117" s="177" t="s">
        <v>362</v>
      </c>
      <c r="H117" s="178">
        <v>405</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347</v>
      </c>
    </row>
    <row r="118" spans="2:65" s="1" customFormat="1" ht="16.5" customHeight="1" x14ac:dyDescent="0.15">
      <c r="B118" s="33"/>
      <c r="C118" s="174" t="s">
        <v>585</v>
      </c>
      <c r="D118" s="174" t="s">
        <v>288</v>
      </c>
      <c r="E118" s="175" t="s">
        <v>3256</v>
      </c>
      <c r="F118" s="176" t="s">
        <v>3257</v>
      </c>
      <c r="G118" s="177" t="s">
        <v>362</v>
      </c>
      <c r="H118" s="178">
        <v>405</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350</v>
      </c>
    </row>
    <row r="119" spans="2:65" s="1" customFormat="1" ht="16.5" customHeight="1" x14ac:dyDescent="0.15">
      <c r="B119" s="33"/>
      <c r="C119" s="174" t="s">
        <v>899</v>
      </c>
      <c r="D119" s="174" t="s">
        <v>288</v>
      </c>
      <c r="E119" s="175" t="s">
        <v>3258</v>
      </c>
      <c r="F119" s="176" t="s">
        <v>3259</v>
      </c>
      <c r="G119" s="177" t="s">
        <v>362</v>
      </c>
      <c r="H119" s="178">
        <v>405</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355</v>
      </c>
    </row>
    <row r="120" spans="2:65" s="1" customFormat="1" ht="16.5" customHeight="1" x14ac:dyDescent="0.15">
      <c r="B120" s="33"/>
      <c r="C120" s="174" t="s">
        <v>590</v>
      </c>
      <c r="D120" s="174" t="s">
        <v>288</v>
      </c>
      <c r="E120" s="175" t="s">
        <v>3260</v>
      </c>
      <c r="F120" s="176" t="s">
        <v>3261</v>
      </c>
      <c r="G120" s="177" t="s">
        <v>362</v>
      </c>
      <c r="H120" s="178">
        <v>20</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363</v>
      </c>
    </row>
    <row r="121" spans="2:65" s="1" customFormat="1" ht="16.5" customHeight="1" x14ac:dyDescent="0.15">
      <c r="B121" s="33"/>
      <c r="C121" s="174" t="s">
        <v>909</v>
      </c>
      <c r="D121" s="174" t="s">
        <v>288</v>
      </c>
      <c r="E121" s="175" t="s">
        <v>3262</v>
      </c>
      <c r="F121" s="176" t="s">
        <v>3263</v>
      </c>
      <c r="G121" s="177" t="s">
        <v>612</v>
      </c>
      <c r="H121" s="178">
        <v>1</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367</v>
      </c>
    </row>
    <row r="122" spans="2:65" s="1" customFormat="1" ht="16.5" customHeight="1" x14ac:dyDescent="0.15">
      <c r="B122" s="33"/>
      <c r="C122" s="174" t="s">
        <v>595</v>
      </c>
      <c r="D122" s="174" t="s">
        <v>288</v>
      </c>
      <c r="E122" s="175" t="s">
        <v>3264</v>
      </c>
      <c r="F122" s="176" t="s">
        <v>3265</v>
      </c>
      <c r="G122" s="177" t="s">
        <v>1845</v>
      </c>
      <c r="H122" s="178">
        <v>4</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371</v>
      </c>
    </row>
    <row r="123" spans="2:65" s="1" customFormat="1" ht="16.5" customHeight="1" x14ac:dyDescent="0.15">
      <c r="B123" s="33"/>
      <c r="C123" s="174" t="s">
        <v>920</v>
      </c>
      <c r="D123" s="174" t="s">
        <v>288</v>
      </c>
      <c r="E123" s="175" t="s">
        <v>3266</v>
      </c>
      <c r="F123" s="176" t="s">
        <v>3267</v>
      </c>
      <c r="G123" s="177" t="s">
        <v>1845</v>
      </c>
      <c r="H123" s="178">
        <v>4</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377</v>
      </c>
    </row>
    <row r="124" spans="2:65" s="1" customFormat="1" ht="16.5" customHeight="1" x14ac:dyDescent="0.15">
      <c r="B124" s="33"/>
      <c r="C124" s="174" t="s">
        <v>598</v>
      </c>
      <c r="D124" s="174" t="s">
        <v>288</v>
      </c>
      <c r="E124" s="175" t="s">
        <v>3268</v>
      </c>
      <c r="F124" s="176" t="s">
        <v>3269</v>
      </c>
      <c r="G124" s="177" t="s">
        <v>362</v>
      </c>
      <c r="H124" s="178">
        <v>65</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382</v>
      </c>
    </row>
    <row r="125" spans="2:65" s="1" customFormat="1" ht="16.5" customHeight="1" x14ac:dyDescent="0.15">
      <c r="B125" s="33"/>
      <c r="C125" s="174" t="s">
        <v>931</v>
      </c>
      <c r="D125" s="174" t="s">
        <v>288</v>
      </c>
      <c r="E125" s="175" t="s">
        <v>3270</v>
      </c>
      <c r="F125" s="176" t="s">
        <v>3271</v>
      </c>
      <c r="G125" s="177" t="s">
        <v>362</v>
      </c>
      <c r="H125" s="178">
        <v>60</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389</v>
      </c>
    </row>
    <row r="126" spans="2:65" s="1" customFormat="1" ht="16.5" customHeight="1" x14ac:dyDescent="0.15">
      <c r="B126" s="33"/>
      <c r="C126" s="174" t="s">
        <v>602</v>
      </c>
      <c r="D126" s="174" t="s">
        <v>288</v>
      </c>
      <c r="E126" s="175" t="s">
        <v>3272</v>
      </c>
      <c r="F126" s="176" t="s">
        <v>3273</v>
      </c>
      <c r="G126" s="177" t="s">
        <v>362</v>
      </c>
      <c r="H126" s="178">
        <v>420</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397</v>
      </c>
    </row>
    <row r="127" spans="2:65" s="1" customFormat="1" ht="16.5" customHeight="1" x14ac:dyDescent="0.15">
      <c r="B127" s="33"/>
      <c r="C127" s="174" t="s">
        <v>938</v>
      </c>
      <c r="D127" s="174" t="s">
        <v>288</v>
      </c>
      <c r="E127" s="175" t="s">
        <v>3274</v>
      </c>
      <c r="F127" s="176" t="s">
        <v>3275</v>
      </c>
      <c r="G127" s="177" t="s">
        <v>362</v>
      </c>
      <c r="H127" s="178">
        <v>220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404</v>
      </c>
    </row>
    <row r="128" spans="2:65" s="1" customFormat="1" ht="16.5" customHeight="1" x14ac:dyDescent="0.15">
      <c r="B128" s="33"/>
      <c r="C128" s="174" t="s">
        <v>605</v>
      </c>
      <c r="D128" s="174" t="s">
        <v>288</v>
      </c>
      <c r="E128" s="175" t="s">
        <v>3276</v>
      </c>
      <c r="F128" s="176" t="s">
        <v>3277</v>
      </c>
      <c r="G128" s="177" t="s">
        <v>362</v>
      </c>
      <c r="H128" s="178">
        <v>400</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408</v>
      </c>
    </row>
    <row r="129" spans="2:65" s="1" customFormat="1" ht="16.5" customHeight="1" x14ac:dyDescent="0.15">
      <c r="B129" s="33"/>
      <c r="C129" s="174" t="s">
        <v>945</v>
      </c>
      <c r="D129" s="174" t="s">
        <v>288</v>
      </c>
      <c r="E129" s="175" t="s">
        <v>3278</v>
      </c>
      <c r="F129" s="176" t="s">
        <v>3279</v>
      </c>
      <c r="G129" s="177" t="s">
        <v>362</v>
      </c>
      <c r="H129" s="178">
        <v>1040</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415</v>
      </c>
    </row>
    <row r="130" spans="2:65" s="1" customFormat="1" ht="16.5" customHeight="1" x14ac:dyDescent="0.15">
      <c r="B130" s="33"/>
      <c r="C130" s="174" t="s">
        <v>609</v>
      </c>
      <c r="D130" s="174" t="s">
        <v>288</v>
      </c>
      <c r="E130" s="175" t="s">
        <v>3280</v>
      </c>
      <c r="F130" s="176" t="s">
        <v>3281</v>
      </c>
      <c r="G130" s="177" t="s">
        <v>612</v>
      </c>
      <c r="H130" s="178">
        <v>96</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419</v>
      </c>
    </row>
    <row r="131" spans="2:65" s="1" customFormat="1" ht="16.5" customHeight="1" x14ac:dyDescent="0.15">
      <c r="B131" s="33"/>
      <c r="C131" s="174" t="s">
        <v>958</v>
      </c>
      <c r="D131" s="174" t="s">
        <v>288</v>
      </c>
      <c r="E131" s="175" t="s">
        <v>3282</v>
      </c>
      <c r="F131" s="176" t="s">
        <v>3283</v>
      </c>
      <c r="G131" s="177" t="s">
        <v>612</v>
      </c>
      <c r="H131" s="178">
        <v>48</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424</v>
      </c>
    </row>
    <row r="132" spans="2:65" s="1" customFormat="1" ht="16.5" customHeight="1" x14ac:dyDescent="0.15">
      <c r="B132" s="33"/>
      <c r="C132" s="174" t="s">
        <v>613</v>
      </c>
      <c r="D132" s="174" t="s">
        <v>288</v>
      </c>
      <c r="E132" s="175" t="s">
        <v>3284</v>
      </c>
      <c r="F132" s="176" t="s">
        <v>3285</v>
      </c>
      <c r="G132" s="177" t="s">
        <v>1845</v>
      </c>
      <c r="H132" s="178">
        <v>16</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428</v>
      </c>
    </row>
    <row r="133" spans="2:65" s="1" customFormat="1" ht="16.5" customHeight="1" x14ac:dyDescent="0.15">
      <c r="B133" s="33"/>
      <c r="C133" s="174" t="s">
        <v>967</v>
      </c>
      <c r="D133" s="174" t="s">
        <v>288</v>
      </c>
      <c r="E133" s="175" t="s">
        <v>3286</v>
      </c>
      <c r="F133" s="176" t="s">
        <v>3287</v>
      </c>
      <c r="G133" s="177" t="s">
        <v>612</v>
      </c>
      <c r="H133" s="178">
        <v>3</v>
      </c>
      <c r="I133" s="179"/>
      <c r="J133" s="178">
        <f t="shared" ref="J133:J164" si="10">ROUND(I133*H133,2)</f>
        <v>0</v>
      </c>
      <c r="K133" s="176" t="s">
        <v>1</v>
      </c>
      <c r="L133" s="37"/>
      <c r="M133" s="180" t="s">
        <v>1</v>
      </c>
      <c r="N133" s="181" t="s">
        <v>41</v>
      </c>
      <c r="O133" s="59"/>
      <c r="P133" s="182">
        <f t="shared" ref="P133:P164" si="11">O133*H133</f>
        <v>0</v>
      </c>
      <c r="Q133" s="182">
        <v>0</v>
      </c>
      <c r="R133" s="182">
        <f t="shared" ref="R133:R164" si="12">Q133*H133</f>
        <v>0</v>
      </c>
      <c r="S133" s="182">
        <v>0</v>
      </c>
      <c r="T133" s="183">
        <f t="shared" ref="T133:T164" si="13">S133*H133</f>
        <v>0</v>
      </c>
      <c r="AR133" s="16" t="s">
        <v>99</v>
      </c>
      <c r="AT133" s="16" t="s">
        <v>288</v>
      </c>
      <c r="AU133" s="16" t="s">
        <v>77</v>
      </c>
      <c r="AY133" s="16" t="s">
        <v>287</v>
      </c>
      <c r="BE133" s="184">
        <f t="shared" ref="BE133:BE150" si="14">IF(N133="základní",J133,0)</f>
        <v>0</v>
      </c>
      <c r="BF133" s="184">
        <f t="shared" ref="BF133:BF150" si="15">IF(N133="snížená",J133,0)</f>
        <v>0</v>
      </c>
      <c r="BG133" s="184">
        <f t="shared" ref="BG133:BG150" si="16">IF(N133="zákl. přenesená",J133,0)</f>
        <v>0</v>
      </c>
      <c r="BH133" s="184">
        <f t="shared" ref="BH133:BH150" si="17">IF(N133="sníž. přenesená",J133,0)</f>
        <v>0</v>
      </c>
      <c r="BI133" s="184">
        <f t="shared" ref="BI133:BI150" si="18">IF(N133="nulová",J133,0)</f>
        <v>0</v>
      </c>
      <c r="BJ133" s="16" t="s">
        <v>77</v>
      </c>
      <c r="BK133" s="184">
        <f t="shared" ref="BK133:BK150" si="19">ROUND(I133*H133,2)</f>
        <v>0</v>
      </c>
      <c r="BL133" s="16" t="s">
        <v>99</v>
      </c>
      <c r="BM133" s="16" t="s">
        <v>434</v>
      </c>
    </row>
    <row r="134" spans="2:65" s="1" customFormat="1" ht="16.5" customHeight="1" x14ac:dyDescent="0.15">
      <c r="B134" s="33"/>
      <c r="C134" s="174" t="s">
        <v>617</v>
      </c>
      <c r="D134" s="174" t="s">
        <v>288</v>
      </c>
      <c r="E134" s="175" t="s">
        <v>3288</v>
      </c>
      <c r="F134" s="176" t="s">
        <v>3289</v>
      </c>
      <c r="G134" s="177" t="s">
        <v>612</v>
      </c>
      <c r="H134" s="178">
        <v>1</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440</v>
      </c>
    </row>
    <row r="135" spans="2:65" s="1" customFormat="1" ht="16.5" customHeight="1" x14ac:dyDescent="0.15">
      <c r="B135" s="33"/>
      <c r="C135" s="174" t="s">
        <v>985</v>
      </c>
      <c r="D135" s="174" t="s">
        <v>288</v>
      </c>
      <c r="E135" s="175" t="s">
        <v>3290</v>
      </c>
      <c r="F135" s="176" t="s">
        <v>3291</v>
      </c>
      <c r="G135" s="177" t="s">
        <v>612</v>
      </c>
      <c r="H135" s="178">
        <v>1</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445</v>
      </c>
    </row>
    <row r="136" spans="2:65" s="1" customFormat="1" ht="16.5" customHeight="1" x14ac:dyDescent="0.15">
      <c r="B136" s="33"/>
      <c r="C136" s="174" t="s">
        <v>621</v>
      </c>
      <c r="D136" s="174" t="s">
        <v>288</v>
      </c>
      <c r="E136" s="175" t="s">
        <v>3292</v>
      </c>
      <c r="F136" s="176" t="s">
        <v>3293</v>
      </c>
      <c r="G136" s="177" t="s">
        <v>3294</v>
      </c>
      <c r="H136" s="178">
        <v>2</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449</v>
      </c>
    </row>
    <row r="137" spans="2:65" s="1" customFormat="1" ht="16.5" customHeight="1" x14ac:dyDescent="0.15">
      <c r="B137" s="33"/>
      <c r="C137" s="174" t="s">
        <v>996</v>
      </c>
      <c r="D137" s="174" t="s">
        <v>288</v>
      </c>
      <c r="E137" s="175" t="s">
        <v>3295</v>
      </c>
      <c r="F137" s="176" t="s">
        <v>3296</v>
      </c>
      <c r="G137" s="177" t="s">
        <v>612</v>
      </c>
      <c r="H137" s="178">
        <v>6</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455</v>
      </c>
    </row>
    <row r="138" spans="2:65" s="1" customFormat="1" ht="16.5" customHeight="1" x14ac:dyDescent="0.15">
      <c r="B138" s="33"/>
      <c r="C138" s="174" t="s">
        <v>630</v>
      </c>
      <c r="D138" s="174" t="s">
        <v>288</v>
      </c>
      <c r="E138" s="175" t="s">
        <v>3297</v>
      </c>
      <c r="F138" s="176" t="s">
        <v>3298</v>
      </c>
      <c r="G138" s="177" t="s">
        <v>612</v>
      </c>
      <c r="H138" s="178">
        <v>1</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473</v>
      </c>
    </row>
    <row r="139" spans="2:65" s="1" customFormat="1" ht="16.5" customHeight="1" x14ac:dyDescent="0.15">
      <c r="B139" s="33"/>
      <c r="C139" s="174" t="s">
        <v>1009</v>
      </c>
      <c r="D139" s="174" t="s">
        <v>288</v>
      </c>
      <c r="E139" s="175" t="s">
        <v>3299</v>
      </c>
      <c r="F139" s="176" t="s">
        <v>3300</v>
      </c>
      <c r="G139" s="177" t="s">
        <v>612</v>
      </c>
      <c r="H139" s="178">
        <v>1</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478</v>
      </c>
    </row>
    <row r="140" spans="2:65" s="1" customFormat="1" ht="16.5" customHeight="1" x14ac:dyDescent="0.15">
      <c r="B140" s="33"/>
      <c r="C140" s="174" t="s">
        <v>633</v>
      </c>
      <c r="D140" s="174" t="s">
        <v>288</v>
      </c>
      <c r="E140" s="175" t="s">
        <v>3301</v>
      </c>
      <c r="F140" s="176" t="s">
        <v>3302</v>
      </c>
      <c r="G140" s="177" t="s">
        <v>612</v>
      </c>
      <c r="H140" s="178">
        <v>1</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484</v>
      </c>
    </row>
    <row r="141" spans="2:65" s="1" customFormat="1" ht="16.5" customHeight="1" x14ac:dyDescent="0.15">
      <c r="B141" s="33"/>
      <c r="C141" s="174" t="s">
        <v>1026</v>
      </c>
      <c r="D141" s="174" t="s">
        <v>288</v>
      </c>
      <c r="E141" s="175" t="s">
        <v>3303</v>
      </c>
      <c r="F141" s="176" t="s">
        <v>3304</v>
      </c>
      <c r="G141" s="177" t="s">
        <v>612</v>
      </c>
      <c r="H141" s="178">
        <v>2</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491</v>
      </c>
    </row>
    <row r="142" spans="2:65" s="1" customFormat="1" ht="16.5" customHeight="1" x14ac:dyDescent="0.15">
      <c r="B142" s="33"/>
      <c r="C142" s="174" t="s">
        <v>643</v>
      </c>
      <c r="D142" s="174" t="s">
        <v>288</v>
      </c>
      <c r="E142" s="175" t="s">
        <v>3305</v>
      </c>
      <c r="F142" s="176" t="s">
        <v>3306</v>
      </c>
      <c r="G142" s="177" t="s">
        <v>612</v>
      </c>
      <c r="H142" s="178">
        <v>2</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496</v>
      </c>
    </row>
    <row r="143" spans="2:65" s="1" customFormat="1" ht="16.5" customHeight="1" x14ac:dyDescent="0.15">
      <c r="B143" s="33"/>
      <c r="C143" s="174" t="s">
        <v>1035</v>
      </c>
      <c r="D143" s="174" t="s">
        <v>288</v>
      </c>
      <c r="E143" s="175" t="s">
        <v>3307</v>
      </c>
      <c r="F143" s="176" t="s">
        <v>3308</v>
      </c>
      <c r="G143" s="177" t="s">
        <v>612</v>
      </c>
      <c r="H143" s="178">
        <v>1</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500</v>
      </c>
    </row>
    <row r="144" spans="2:65" s="1" customFormat="1" ht="22.5" customHeight="1" x14ac:dyDescent="0.15">
      <c r="B144" s="33"/>
      <c r="C144" s="174" t="s">
        <v>649</v>
      </c>
      <c r="D144" s="174" t="s">
        <v>288</v>
      </c>
      <c r="E144" s="175" t="s">
        <v>3309</v>
      </c>
      <c r="F144" s="176" t="s">
        <v>3310</v>
      </c>
      <c r="G144" s="177" t="s">
        <v>490</v>
      </c>
      <c r="H144" s="178">
        <v>1</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503</v>
      </c>
    </row>
    <row r="145" spans="2:65" s="1" customFormat="1" ht="16.5" customHeight="1" x14ac:dyDescent="0.15">
      <c r="B145" s="33"/>
      <c r="C145" s="174" t="s">
        <v>1045</v>
      </c>
      <c r="D145" s="174" t="s">
        <v>288</v>
      </c>
      <c r="E145" s="175" t="s">
        <v>3311</v>
      </c>
      <c r="F145" s="176" t="s">
        <v>3312</v>
      </c>
      <c r="G145" s="177" t="s">
        <v>612</v>
      </c>
      <c r="H145" s="178">
        <v>4</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509</v>
      </c>
    </row>
    <row r="146" spans="2:65" s="1" customFormat="1" ht="16.5" customHeight="1" x14ac:dyDescent="0.15">
      <c r="B146" s="33"/>
      <c r="C146" s="174" t="s">
        <v>655</v>
      </c>
      <c r="D146" s="174" t="s">
        <v>288</v>
      </c>
      <c r="E146" s="175" t="s">
        <v>3313</v>
      </c>
      <c r="F146" s="176" t="s">
        <v>3314</v>
      </c>
      <c r="G146" s="177" t="s">
        <v>612</v>
      </c>
      <c r="H146" s="178">
        <v>4</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513</v>
      </c>
    </row>
    <row r="147" spans="2:65" s="1" customFormat="1" ht="16.5" customHeight="1" x14ac:dyDescent="0.15">
      <c r="B147" s="33"/>
      <c r="C147" s="174" t="s">
        <v>1055</v>
      </c>
      <c r="D147" s="174" t="s">
        <v>288</v>
      </c>
      <c r="E147" s="175" t="s">
        <v>3315</v>
      </c>
      <c r="F147" s="176" t="s">
        <v>3316</v>
      </c>
      <c r="G147" s="177" t="s">
        <v>612</v>
      </c>
      <c r="H147" s="178">
        <v>6</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517</v>
      </c>
    </row>
    <row r="148" spans="2:65" s="1" customFormat="1" ht="16.5" customHeight="1" x14ac:dyDescent="0.15">
      <c r="B148" s="33"/>
      <c r="C148" s="174" t="s">
        <v>658</v>
      </c>
      <c r="D148" s="174" t="s">
        <v>288</v>
      </c>
      <c r="E148" s="175" t="s">
        <v>3317</v>
      </c>
      <c r="F148" s="176" t="s">
        <v>3318</v>
      </c>
      <c r="G148" s="177" t="s">
        <v>612</v>
      </c>
      <c r="H148" s="178">
        <v>1</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521</v>
      </c>
    </row>
    <row r="149" spans="2:65" s="1" customFormat="1" ht="16.5" customHeight="1" x14ac:dyDescent="0.15">
      <c r="B149" s="33"/>
      <c r="C149" s="174" t="s">
        <v>1066</v>
      </c>
      <c r="D149" s="174" t="s">
        <v>288</v>
      </c>
      <c r="E149" s="175" t="s">
        <v>3319</v>
      </c>
      <c r="F149" s="176" t="s">
        <v>3320</v>
      </c>
      <c r="G149" s="177" t="s">
        <v>1845</v>
      </c>
      <c r="H149" s="178">
        <v>32</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526</v>
      </c>
    </row>
    <row r="150" spans="2:65" s="1" customFormat="1" ht="16.5" customHeight="1" x14ac:dyDescent="0.15">
      <c r="B150" s="33"/>
      <c r="C150" s="174" t="s">
        <v>663</v>
      </c>
      <c r="D150" s="174" t="s">
        <v>288</v>
      </c>
      <c r="E150" s="175" t="s">
        <v>3321</v>
      </c>
      <c r="F150" s="176" t="s">
        <v>3322</v>
      </c>
      <c r="G150" s="177" t="s">
        <v>612</v>
      </c>
      <c r="H150" s="178">
        <v>45</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530</v>
      </c>
    </row>
    <row r="151" spans="2:65" s="10" customFormat="1" ht="26" customHeight="1" x14ac:dyDescent="0.2">
      <c r="B151" s="160"/>
      <c r="C151" s="161"/>
      <c r="D151" s="162" t="s">
        <v>69</v>
      </c>
      <c r="E151" s="163" t="s">
        <v>2135</v>
      </c>
      <c r="F151" s="163" t="s">
        <v>3323</v>
      </c>
      <c r="G151" s="161"/>
      <c r="H151" s="161"/>
      <c r="I151" s="164"/>
      <c r="J151" s="165">
        <f>BK151</f>
        <v>0</v>
      </c>
      <c r="K151" s="161"/>
      <c r="L151" s="166"/>
      <c r="M151" s="167"/>
      <c r="N151" s="168"/>
      <c r="O151" s="168"/>
      <c r="P151" s="169">
        <f>SUM(P152:P157)</f>
        <v>0</v>
      </c>
      <c r="Q151" s="168"/>
      <c r="R151" s="169">
        <f>SUM(R152:R157)</f>
        <v>0</v>
      </c>
      <c r="S151" s="168"/>
      <c r="T151" s="170">
        <f>SUM(T152:T157)</f>
        <v>0</v>
      </c>
      <c r="AR151" s="171" t="s">
        <v>77</v>
      </c>
      <c r="AT151" s="172" t="s">
        <v>69</v>
      </c>
      <c r="AU151" s="172" t="s">
        <v>70</v>
      </c>
      <c r="AY151" s="171" t="s">
        <v>287</v>
      </c>
      <c r="BK151" s="173">
        <f>SUM(BK152:BK157)</f>
        <v>0</v>
      </c>
    </row>
    <row r="152" spans="2:65" s="1" customFormat="1" ht="16.5" customHeight="1" x14ac:dyDescent="0.15">
      <c r="B152" s="33"/>
      <c r="C152" s="174" t="s">
        <v>3324</v>
      </c>
      <c r="D152" s="174" t="s">
        <v>288</v>
      </c>
      <c r="E152" s="175" t="s">
        <v>3325</v>
      </c>
      <c r="F152" s="176" t="s">
        <v>3326</v>
      </c>
      <c r="G152" s="177" t="s">
        <v>612</v>
      </c>
      <c r="H152" s="178">
        <v>3</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537</v>
      </c>
    </row>
    <row r="153" spans="2:65" s="1" customFormat="1" ht="16.5" customHeight="1" x14ac:dyDescent="0.15">
      <c r="B153" s="33"/>
      <c r="C153" s="174" t="s">
        <v>805</v>
      </c>
      <c r="D153" s="174" t="s">
        <v>288</v>
      </c>
      <c r="E153" s="175" t="s">
        <v>3327</v>
      </c>
      <c r="F153" s="176" t="s">
        <v>3328</v>
      </c>
      <c r="G153" s="177" t="s">
        <v>612</v>
      </c>
      <c r="H153" s="178">
        <v>17</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544</v>
      </c>
    </row>
    <row r="154" spans="2:65" s="1" customFormat="1" ht="33.75" customHeight="1" x14ac:dyDescent="0.15">
      <c r="B154" s="33"/>
      <c r="C154" s="174" t="s">
        <v>3329</v>
      </c>
      <c r="D154" s="174" t="s">
        <v>288</v>
      </c>
      <c r="E154" s="175" t="s">
        <v>3330</v>
      </c>
      <c r="F154" s="176" t="s">
        <v>3331</v>
      </c>
      <c r="G154" s="177" t="s">
        <v>612</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551</v>
      </c>
    </row>
    <row r="155" spans="2:65" s="1" customFormat="1" ht="16.5" customHeight="1" x14ac:dyDescent="0.15">
      <c r="B155" s="33"/>
      <c r="C155" s="174" t="s">
        <v>810</v>
      </c>
      <c r="D155" s="174" t="s">
        <v>288</v>
      </c>
      <c r="E155" s="175" t="s">
        <v>3332</v>
      </c>
      <c r="F155" s="176" t="s">
        <v>3333</v>
      </c>
      <c r="G155" s="177" t="s">
        <v>612</v>
      </c>
      <c r="H155" s="178">
        <v>1</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556</v>
      </c>
    </row>
    <row r="156" spans="2:65" s="1" customFormat="1" ht="16.5" customHeight="1" x14ac:dyDescent="0.15">
      <c r="B156" s="33"/>
      <c r="C156" s="174" t="s">
        <v>3334</v>
      </c>
      <c r="D156" s="174" t="s">
        <v>288</v>
      </c>
      <c r="E156" s="175" t="s">
        <v>3335</v>
      </c>
      <c r="F156" s="176" t="s">
        <v>3336</v>
      </c>
      <c r="G156" s="177" t="s">
        <v>1845</v>
      </c>
      <c r="H156" s="178">
        <v>16</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560</v>
      </c>
    </row>
    <row r="157" spans="2:65" s="1" customFormat="1" ht="30" x14ac:dyDescent="0.15">
      <c r="B157" s="33"/>
      <c r="C157" s="34"/>
      <c r="D157" s="187" t="s">
        <v>383</v>
      </c>
      <c r="E157" s="34"/>
      <c r="F157" s="208" t="s">
        <v>3337</v>
      </c>
      <c r="G157" s="34"/>
      <c r="H157" s="34"/>
      <c r="I157" s="111"/>
      <c r="J157" s="34"/>
      <c r="K157" s="34"/>
      <c r="L157" s="37"/>
      <c r="M157" s="209"/>
      <c r="N157" s="59"/>
      <c r="O157" s="59"/>
      <c r="P157" s="59"/>
      <c r="Q157" s="59"/>
      <c r="R157" s="59"/>
      <c r="S157" s="59"/>
      <c r="T157" s="60"/>
      <c r="AT157" s="16" t="s">
        <v>383</v>
      </c>
      <c r="AU157" s="16" t="s">
        <v>77</v>
      </c>
    </row>
    <row r="158" spans="2:65" s="10" customFormat="1" ht="26" customHeight="1" x14ac:dyDescent="0.2">
      <c r="B158" s="160"/>
      <c r="C158" s="161"/>
      <c r="D158" s="162" t="s">
        <v>69</v>
      </c>
      <c r="E158" s="163" t="s">
        <v>2190</v>
      </c>
      <c r="F158" s="163" t="s">
        <v>3338</v>
      </c>
      <c r="G158" s="161"/>
      <c r="H158" s="161"/>
      <c r="I158" s="164"/>
      <c r="J158" s="165">
        <f>BK158</f>
        <v>0</v>
      </c>
      <c r="K158" s="161"/>
      <c r="L158" s="166"/>
      <c r="M158" s="167"/>
      <c r="N158" s="168"/>
      <c r="O158" s="168"/>
      <c r="P158" s="169">
        <f>SUM(P159:P176)</f>
        <v>0</v>
      </c>
      <c r="Q158" s="168"/>
      <c r="R158" s="169">
        <f>SUM(R159:R176)</f>
        <v>0</v>
      </c>
      <c r="S158" s="168"/>
      <c r="T158" s="170">
        <f>SUM(T159:T176)</f>
        <v>0</v>
      </c>
      <c r="AR158" s="171" t="s">
        <v>77</v>
      </c>
      <c r="AT158" s="172" t="s">
        <v>69</v>
      </c>
      <c r="AU158" s="172" t="s">
        <v>70</v>
      </c>
      <c r="AY158" s="171" t="s">
        <v>287</v>
      </c>
      <c r="BK158" s="173">
        <f>SUM(BK159:BK176)</f>
        <v>0</v>
      </c>
    </row>
    <row r="159" spans="2:65" s="1" customFormat="1" ht="16.5" customHeight="1" x14ac:dyDescent="0.15">
      <c r="B159" s="33"/>
      <c r="C159" s="174" t="s">
        <v>3339</v>
      </c>
      <c r="D159" s="174" t="s">
        <v>288</v>
      </c>
      <c r="E159" s="175" t="s">
        <v>3340</v>
      </c>
      <c r="F159" s="176" t="s">
        <v>3341</v>
      </c>
      <c r="G159" s="177" t="s">
        <v>612</v>
      </c>
      <c r="H159" s="178">
        <v>12</v>
      </c>
      <c r="I159" s="179"/>
      <c r="J159" s="178">
        <f t="shared" ref="J159:J176" si="20">ROUND(I159*H159,2)</f>
        <v>0</v>
      </c>
      <c r="K159" s="176" t="s">
        <v>1</v>
      </c>
      <c r="L159" s="37"/>
      <c r="M159" s="180" t="s">
        <v>1</v>
      </c>
      <c r="N159" s="181" t="s">
        <v>41</v>
      </c>
      <c r="O159" s="59"/>
      <c r="P159" s="182">
        <f t="shared" ref="P159:P176" si="21">O159*H159</f>
        <v>0</v>
      </c>
      <c r="Q159" s="182">
        <v>0</v>
      </c>
      <c r="R159" s="182">
        <f t="shared" ref="R159:R176" si="22">Q159*H159</f>
        <v>0</v>
      </c>
      <c r="S159" s="182">
        <v>0</v>
      </c>
      <c r="T159" s="183">
        <f t="shared" ref="T159:T176" si="23">S159*H159</f>
        <v>0</v>
      </c>
      <c r="AR159" s="16" t="s">
        <v>99</v>
      </c>
      <c r="AT159" s="16" t="s">
        <v>288</v>
      </c>
      <c r="AU159" s="16" t="s">
        <v>77</v>
      </c>
      <c r="AY159" s="16" t="s">
        <v>287</v>
      </c>
      <c r="BE159" s="184">
        <f t="shared" ref="BE159:BE176" si="24">IF(N159="základní",J159,0)</f>
        <v>0</v>
      </c>
      <c r="BF159" s="184">
        <f t="shared" ref="BF159:BF176" si="25">IF(N159="snížená",J159,0)</f>
        <v>0</v>
      </c>
      <c r="BG159" s="184">
        <f t="shared" ref="BG159:BG176" si="26">IF(N159="zákl. přenesená",J159,0)</f>
        <v>0</v>
      </c>
      <c r="BH159" s="184">
        <f t="shared" ref="BH159:BH176" si="27">IF(N159="sníž. přenesená",J159,0)</f>
        <v>0</v>
      </c>
      <c r="BI159" s="184">
        <f t="shared" ref="BI159:BI176" si="28">IF(N159="nulová",J159,0)</f>
        <v>0</v>
      </c>
      <c r="BJ159" s="16" t="s">
        <v>77</v>
      </c>
      <c r="BK159" s="184">
        <f t="shared" ref="BK159:BK176" si="29">ROUND(I159*H159,2)</f>
        <v>0</v>
      </c>
      <c r="BL159" s="16" t="s">
        <v>99</v>
      </c>
      <c r="BM159" s="16" t="s">
        <v>567</v>
      </c>
    </row>
    <row r="160" spans="2:65" s="1" customFormat="1" ht="16.5" customHeight="1" x14ac:dyDescent="0.15">
      <c r="B160" s="33"/>
      <c r="C160" s="174" t="s">
        <v>1082</v>
      </c>
      <c r="D160" s="174" t="s">
        <v>288</v>
      </c>
      <c r="E160" s="175" t="s">
        <v>3342</v>
      </c>
      <c r="F160" s="176" t="s">
        <v>3343</v>
      </c>
      <c r="G160" s="177" t="s">
        <v>612</v>
      </c>
      <c r="H160" s="178">
        <v>4</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573</v>
      </c>
    </row>
    <row r="161" spans="2:65" s="1" customFormat="1" ht="16.5" customHeight="1" x14ac:dyDescent="0.15">
      <c r="B161" s="33"/>
      <c r="C161" s="174" t="s">
        <v>3344</v>
      </c>
      <c r="D161" s="174" t="s">
        <v>288</v>
      </c>
      <c r="E161" s="175" t="s">
        <v>3345</v>
      </c>
      <c r="F161" s="176" t="s">
        <v>3346</v>
      </c>
      <c r="G161" s="177" t="s">
        <v>612</v>
      </c>
      <c r="H161" s="178">
        <v>10</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577</v>
      </c>
    </row>
    <row r="162" spans="2:65" s="1" customFormat="1" ht="16.5" customHeight="1" x14ac:dyDescent="0.15">
      <c r="B162" s="33"/>
      <c r="C162" s="174" t="s">
        <v>1088</v>
      </c>
      <c r="D162" s="174" t="s">
        <v>288</v>
      </c>
      <c r="E162" s="175" t="s">
        <v>3347</v>
      </c>
      <c r="F162" s="176" t="s">
        <v>3348</v>
      </c>
      <c r="G162" s="177" t="s">
        <v>362</v>
      </c>
      <c r="H162" s="178">
        <v>140</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585</v>
      </c>
    </row>
    <row r="163" spans="2:65" s="1" customFormat="1" ht="16.5" customHeight="1" x14ac:dyDescent="0.15">
      <c r="B163" s="33"/>
      <c r="C163" s="174" t="s">
        <v>3349</v>
      </c>
      <c r="D163" s="174" t="s">
        <v>288</v>
      </c>
      <c r="E163" s="175" t="s">
        <v>3350</v>
      </c>
      <c r="F163" s="176" t="s">
        <v>3351</v>
      </c>
      <c r="G163" s="177" t="s">
        <v>362</v>
      </c>
      <c r="H163" s="178">
        <v>40</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590</v>
      </c>
    </row>
    <row r="164" spans="2:65" s="1" customFormat="1" ht="16.5" customHeight="1" x14ac:dyDescent="0.15">
      <c r="B164" s="33"/>
      <c r="C164" s="174" t="s">
        <v>1093</v>
      </c>
      <c r="D164" s="174" t="s">
        <v>288</v>
      </c>
      <c r="E164" s="175" t="s">
        <v>3352</v>
      </c>
      <c r="F164" s="176" t="s">
        <v>3353</v>
      </c>
      <c r="G164" s="177" t="s">
        <v>362</v>
      </c>
      <c r="H164" s="178">
        <v>180</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595</v>
      </c>
    </row>
    <row r="165" spans="2:65" s="1" customFormat="1" ht="16.5" customHeight="1" x14ac:dyDescent="0.15">
      <c r="B165" s="33"/>
      <c r="C165" s="174" t="s">
        <v>3354</v>
      </c>
      <c r="D165" s="174" t="s">
        <v>288</v>
      </c>
      <c r="E165" s="175" t="s">
        <v>3355</v>
      </c>
      <c r="F165" s="176" t="s">
        <v>3356</v>
      </c>
      <c r="G165" s="177" t="s">
        <v>362</v>
      </c>
      <c r="H165" s="178">
        <v>100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598</v>
      </c>
    </row>
    <row r="166" spans="2:65" s="1" customFormat="1" ht="16.5" customHeight="1" x14ac:dyDescent="0.15">
      <c r="B166" s="33"/>
      <c r="C166" s="174" t="s">
        <v>1097</v>
      </c>
      <c r="D166" s="174" t="s">
        <v>288</v>
      </c>
      <c r="E166" s="175" t="s">
        <v>3357</v>
      </c>
      <c r="F166" s="176" t="s">
        <v>3358</v>
      </c>
      <c r="G166" s="177" t="s">
        <v>612</v>
      </c>
      <c r="H166" s="178">
        <v>30</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602</v>
      </c>
    </row>
    <row r="167" spans="2:65" s="1" customFormat="1" ht="16.5" customHeight="1" x14ac:dyDescent="0.15">
      <c r="B167" s="33"/>
      <c r="C167" s="174" t="s">
        <v>3359</v>
      </c>
      <c r="D167" s="174" t="s">
        <v>288</v>
      </c>
      <c r="E167" s="175" t="s">
        <v>3360</v>
      </c>
      <c r="F167" s="176" t="s">
        <v>3361</v>
      </c>
      <c r="G167" s="177" t="s">
        <v>362</v>
      </c>
      <c r="H167" s="178">
        <v>20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605</v>
      </c>
    </row>
    <row r="168" spans="2:65" s="1" customFormat="1" ht="16.5" customHeight="1" x14ac:dyDescent="0.15">
      <c r="B168" s="33"/>
      <c r="C168" s="174" t="s">
        <v>1101</v>
      </c>
      <c r="D168" s="174" t="s">
        <v>288</v>
      </c>
      <c r="E168" s="175" t="s">
        <v>3362</v>
      </c>
      <c r="F168" s="176" t="s">
        <v>3363</v>
      </c>
      <c r="G168" s="177" t="s">
        <v>362</v>
      </c>
      <c r="H168" s="178">
        <v>140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609</v>
      </c>
    </row>
    <row r="169" spans="2:65" s="1" customFormat="1" ht="16.5" customHeight="1" x14ac:dyDescent="0.15">
      <c r="B169" s="33"/>
      <c r="C169" s="174" t="s">
        <v>580</v>
      </c>
      <c r="D169" s="174" t="s">
        <v>288</v>
      </c>
      <c r="E169" s="175" t="s">
        <v>3364</v>
      </c>
      <c r="F169" s="176" t="s">
        <v>3365</v>
      </c>
      <c r="G169" s="177" t="s">
        <v>362</v>
      </c>
      <c r="H169" s="178">
        <v>140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613</v>
      </c>
    </row>
    <row r="170" spans="2:65" s="1" customFormat="1" ht="16.5" customHeight="1" x14ac:dyDescent="0.15">
      <c r="B170" s="33"/>
      <c r="C170" s="174" t="s">
        <v>1105</v>
      </c>
      <c r="D170" s="174" t="s">
        <v>288</v>
      </c>
      <c r="E170" s="175" t="s">
        <v>3258</v>
      </c>
      <c r="F170" s="176" t="s">
        <v>3259</v>
      </c>
      <c r="G170" s="177" t="s">
        <v>362</v>
      </c>
      <c r="H170" s="178">
        <v>140</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617</v>
      </c>
    </row>
    <row r="171" spans="2:65" s="1" customFormat="1" ht="16.5" customHeight="1" x14ac:dyDescent="0.15">
      <c r="B171" s="33"/>
      <c r="C171" s="174" t="s">
        <v>3366</v>
      </c>
      <c r="D171" s="174" t="s">
        <v>288</v>
      </c>
      <c r="E171" s="175" t="s">
        <v>3367</v>
      </c>
      <c r="F171" s="176" t="s">
        <v>3368</v>
      </c>
      <c r="G171" s="177" t="s">
        <v>612</v>
      </c>
      <c r="H171" s="178">
        <v>1</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621</v>
      </c>
    </row>
    <row r="172" spans="2:65" s="1" customFormat="1" ht="22.5" customHeight="1" x14ac:dyDescent="0.15">
      <c r="B172" s="33"/>
      <c r="C172" s="174" t="s">
        <v>1111</v>
      </c>
      <c r="D172" s="174" t="s">
        <v>288</v>
      </c>
      <c r="E172" s="175" t="s">
        <v>3369</v>
      </c>
      <c r="F172" s="176" t="s">
        <v>3370</v>
      </c>
      <c r="G172" s="177" t="s">
        <v>490</v>
      </c>
      <c r="H172" s="178">
        <v>1</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630</v>
      </c>
    </row>
    <row r="173" spans="2:65" s="1" customFormat="1" ht="16.5" customHeight="1" x14ac:dyDescent="0.15">
      <c r="B173" s="33"/>
      <c r="C173" s="174" t="s">
        <v>3371</v>
      </c>
      <c r="D173" s="174" t="s">
        <v>288</v>
      </c>
      <c r="E173" s="175" t="s">
        <v>3372</v>
      </c>
      <c r="F173" s="176" t="s">
        <v>3373</v>
      </c>
      <c r="G173" s="177" t="s">
        <v>612</v>
      </c>
      <c r="H173" s="178">
        <v>1</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633</v>
      </c>
    </row>
    <row r="174" spans="2:65" s="1" customFormat="1" ht="16.5" customHeight="1" x14ac:dyDescent="0.15">
      <c r="B174" s="33"/>
      <c r="C174" s="174" t="s">
        <v>1116</v>
      </c>
      <c r="D174" s="174" t="s">
        <v>288</v>
      </c>
      <c r="E174" s="175" t="s">
        <v>3374</v>
      </c>
      <c r="F174" s="176" t="s">
        <v>3375</v>
      </c>
      <c r="G174" s="177" t="s">
        <v>3232</v>
      </c>
      <c r="H174" s="178">
        <v>1</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643</v>
      </c>
    </row>
    <row r="175" spans="2:65" s="1" customFormat="1" ht="16.5" customHeight="1" x14ac:dyDescent="0.15">
      <c r="B175" s="33"/>
      <c r="C175" s="174" t="s">
        <v>3376</v>
      </c>
      <c r="D175" s="174" t="s">
        <v>288</v>
      </c>
      <c r="E175" s="175" t="s">
        <v>3377</v>
      </c>
      <c r="F175" s="176" t="s">
        <v>3378</v>
      </c>
      <c r="G175" s="177" t="s">
        <v>1845</v>
      </c>
      <c r="H175" s="178">
        <v>16</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649</v>
      </c>
    </row>
    <row r="176" spans="2:65" s="1" customFormat="1" ht="16.5" customHeight="1" x14ac:dyDescent="0.15">
      <c r="B176" s="33"/>
      <c r="C176" s="174" t="s">
        <v>1120</v>
      </c>
      <c r="D176" s="174" t="s">
        <v>288</v>
      </c>
      <c r="E176" s="175" t="s">
        <v>3321</v>
      </c>
      <c r="F176" s="176" t="s">
        <v>3322</v>
      </c>
      <c r="G176" s="177" t="s">
        <v>612</v>
      </c>
      <c r="H176" s="178">
        <v>20</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655</v>
      </c>
    </row>
    <row r="177" spans="2:65" s="10" customFormat="1" ht="26" customHeight="1" x14ac:dyDescent="0.2">
      <c r="B177" s="160"/>
      <c r="C177" s="161"/>
      <c r="D177" s="162" t="s">
        <v>69</v>
      </c>
      <c r="E177" s="163" t="s">
        <v>2194</v>
      </c>
      <c r="F177" s="163" t="s">
        <v>3379</v>
      </c>
      <c r="G177" s="161"/>
      <c r="H177" s="161"/>
      <c r="I177" s="164"/>
      <c r="J177" s="165">
        <f>BK177</f>
        <v>0</v>
      </c>
      <c r="K177" s="161"/>
      <c r="L177" s="166"/>
      <c r="M177" s="167"/>
      <c r="N177" s="168"/>
      <c r="O177" s="168"/>
      <c r="P177" s="169">
        <f>SUM(P178:P198)</f>
        <v>0</v>
      </c>
      <c r="Q177" s="168"/>
      <c r="R177" s="169">
        <f>SUM(R178:R198)</f>
        <v>0</v>
      </c>
      <c r="S177" s="168"/>
      <c r="T177" s="170">
        <f>SUM(T178:T198)</f>
        <v>0</v>
      </c>
      <c r="AR177" s="171" t="s">
        <v>77</v>
      </c>
      <c r="AT177" s="172" t="s">
        <v>69</v>
      </c>
      <c r="AU177" s="172" t="s">
        <v>70</v>
      </c>
      <c r="AY177" s="171" t="s">
        <v>287</v>
      </c>
      <c r="BK177" s="173">
        <f>SUM(BK178:BK198)</f>
        <v>0</v>
      </c>
    </row>
    <row r="178" spans="2:65" s="1" customFormat="1" ht="16.5" customHeight="1" x14ac:dyDescent="0.15">
      <c r="B178" s="33"/>
      <c r="C178" s="174" t="s">
        <v>70</v>
      </c>
      <c r="D178" s="174" t="s">
        <v>288</v>
      </c>
      <c r="E178" s="175" t="s">
        <v>3380</v>
      </c>
      <c r="F178" s="176" t="s">
        <v>3381</v>
      </c>
      <c r="G178" s="177" t="s">
        <v>612</v>
      </c>
      <c r="H178" s="178">
        <v>1</v>
      </c>
      <c r="I178" s="179"/>
      <c r="J178" s="178">
        <f t="shared" ref="J178:J195" si="30">ROUND(I178*H178,2)</f>
        <v>0</v>
      </c>
      <c r="K178" s="176" t="s">
        <v>1</v>
      </c>
      <c r="L178" s="37"/>
      <c r="M178" s="180" t="s">
        <v>1</v>
      </c>
      <c r="N178" s="181" t="s">
        <v>41</v>
      </c>
      <c r="O178" s="59"/>
      <c r="P178" s="182">
        <f t="shared" ref="P178:P195" si="31">O178*H178</f>
        <v>0</v>
      </c>
      <c r="Q178" s="182">
        <v>0</v>
      </c>
      <c r="R178" s="182">
        <f t="shared" ref="R178:R195" si="32">Q178*H178</f>
        <v>0</v>
      </c>
      <c r="S178" s="182">
        <v>0</v>
      </c>
      <c r="T178" s="183">
        <f t="shared" ref="T178:T195" si="33">S178*H178</f>
        <v>0</v>
      </c>
      <c r="AR178" s="16" t="s">
        <v>99</v>
      </c>
      <c r="AT178" s="16" t="s">
        <v>288</v>
      </c>
      <c r="AU178" s="16" t="s">
        <v>77</v>
      </c>
      <c r="AY178" s="16" t="s">
        <v>287</v>
      </c>
      <c r="BE178" s="184">
        <f t="shared" ref="BE178:BE195" si="34">IF(N178="základní",J178,0)</f>
        <v>0</v>
      </c>
      <c r="BF178" s="184">
        <f t="shared" ref="BF178:BF195" si="35">IF(N178="snížená",J178,0)</f>
        <v>0</v>
      </c>
      <c r="BG178" s="184">
        <f t="shared" ref="BG178:BG195" si="36">IF(N178="zákl. přenesená",J178,0)</f>
        <v>0</v>
      </c>
      <c r="BH178" s="184">
        <f t="shared" ref="BH178:BH195" si="37">IF(N178="sníž. přenesená",J178,0)</f>
        <v>0</v>
      </c>
      <c r="BI178" s="184">
        <f t="shared" ref="BI178:BI195" si="38">IF(N178="nulová",J178,0)</f>
        <v>0</v>
      </c>
      <c r="BJ178" s="16" t="s">
        <v>77</v>
      </c>
      <c r="BK178" s="184">
        <f t="shared" ref="BK178:BK195" si="39">ROUND(I178*H178,2)</f>
        <v>0</v>
      </c>
      <c r="BL178" s="16" t="s">
        <v>99</v>
      </c>
      <c r="BM178" s="16" t="s">
        <v>658</v>
      </c>
    </row>
    <row r="179" spans="2:65" s="1" customFormat="1" ht="16.5" customHeight="1" x14ac:dyDescent="0.15">
      <c r="B179" s="33"/>
      <c r="C179" s="174" t="s">
        <v>70</v>
      </c>
      <c r="D179" s="174" t="s">
        <v>288</v>
      </c>
      <c r="E179" s="175" t="s">
        <v>3382</v>
      </c>
      <c r="F179" s="176" t="s">
        <v>3383</v>
      </c>
      <c r="G179" s="177" t="s">
        <v>612</v>
      </c>
      <c r="H179" s="178">
        <v>1</v>
      </c>
      <c r="I179" s="179"/>
      <c r="J179" s="178">
        <f t="shared" si="30"/>
        <v>0</v>
      </c>
      <c r="K179" s="176" t="s">
        <v>1</v>
      </c>
      <c r="L179" s="37"/>
      <c r="M179" s="180" t="s">
        <v>1</v>
      </c>
      <c r="N179" s="181" t="s">
        <v>41</v>
      </c>
      <c r="O179" s="59"/>
      <c r="P179" s="182">
        <f t="shared" si="31"/>
        <v>0</v>
      </c>
      <c r="Q179" s="182">
        <v>0</v>
      </c>
      <c r="R179" s="182">
        <f t="shared" si="32"/>
        <v>0</v>
      </c>
      <c r="S179" s="182">
        <v>0</v>
      </c>
      <c r="T179" s="183">
        <f t="shared" si="33"/>
        <v>0</v>
      </c>
      <c r="AR179" s="16" t="s">
        <v>99</v>
      </c>
      <c r="AT179" s="16" t="s">
        <v>288</v>
      </c>
      <c r="AU179" s="16" t="s">
        <v>77</v>
      </c>
      <c r="AY179" s="16" t="s">
        <v>287</v>
      </c>
      <c r="BE179" s="184">
        <f t="shared" si="34"/>
        <v>0</v>
      </c>
      <c r="BF179" s="184">
        <f t="shared" si="35"/>
        <v>0</v>
      </c>
      <c r="BG179" s="184">
        <f t="shared" si="36"/>
        <v>0</v>
      </c>
      <c r="BH179" s="184">
        <f t="shared" si="37"/>
        <v>0</v>
      </c>
      <c r="BI179" s="184">
        <f t="shared" si="38"/>
        <v>0</v>
      </c>
      <c r="BJ179" s="16" t="s">
        <v>77</v>
      </c>
      <c r="BK179" s="184">
        <f t="shared" si="39"/>
        <v>0</v>
      </c>
      <c r="BL179" s="16" t="s">
        <v>99</v>
      </c>
      <c r="BM179" s="16" t="s">
        <v>663</v>
      </c>
    </row>
    <row r="180" spans="2:65" s="1" customFormat="1" ht="16.5" customHeight="1" x14ac:dyDescent="0.15">
      <c r="B180" s="33"/>
      <c r="C180" s="174" t="s">
        <v>70</v>
      </c>
      <c r="D180" s="174" t="s">
        <v>288</v>
      </c>
      <c r="E180" s="175" t="s">
        <v>3384</v>
      </c>
      <c r="F180" s="176" t="s">
        <v>3385</v>
      </c>
      <c r="G180" s="177" t="s">
        <v>612</v>
      </c>
      <c r="H180" s="178">
        <v>1</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77</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666</v>
      </c>
    </row>
    <row r="181" spans="2:65" s="1" customFormat="1" ht="16.5" customHeight="1" x14ac:dyDescent="0.15">
      <c r="B181" s="33"/>
      <c r="C181" s="174" t="s">
        <v>70</v>
      </c>
      <c r="D181" s="174" t="s">
        <v>288</v>
      </c>
      <c r="E181" s="175" t="s">
        <v>3386</v>
      </c>
      <c r="F181" s="176" t="s">
        <v>3387</v>
      </c>
      <c r="G181" s="177" t="s">
        <v>612</v>
      </c>
      <c r="H181" s="178">
        <v>1</v>
      </c>
      <c r="I181" s="179"/>
      <c r="J181" s="178">
        <f t="shared" si="30"/>
        <v>0</v>
      </c>
      <c r="K181" s="176" t="s">
        <v>1</v>
      </c>
      <c r="L181" s="37"/>
      <c r="M181" s="180" t="s">
        <v>1</v>
      </c>
      <c r="N181" s="181" t="s">
        <v>41</v>
      </c>
      <c r="O181" s="59"/>
      <c r="P181" s="182">
        <f t="shared" si="31"/>
        <v>0</v>
      </c>
      <c r="Q181" s="182">
        <v>0</v>
      </c>
      <c r="R181" s="182">
        <f t="shared" si="32"/>
        <v>0</v>
      </c>
      <c r="S181" s="182">
        <v>0</v>
      </c>
      <c r="T181" s="183">
        <f t="shared" si="33"/>
        <v>0</v>
      </c>
      <c r="AR181" s="16" t="s">
        <v>99</v>
      </c>
      <c r="AT181" s="16" t="s">
        <v>288</v>
      </c>
      <c r="AU181" s="16" t="s">
        <v>77</v>
      </c>
      <c r="AY181" s="16" t="s">
        <v>287</v>
      </c>
      <c r="BE181" s="184">
        <f t="shared" si="34"/>
        <v>0</v>
      </c>
      <c r="BF181" s="184">
        <f t="shared" si="35"/>
        <v>0</v>
      </c>
      <c r="BG181" s="184">
        <f t="shared" si="36"/>
        <v>0</v>
      </c>
      <c r="BH181" s="184">
        <f t="shared" si="37"/>
        <v>0</v>
      </c>
      <c r="BI181" s="184">
        <f t="shared" si="38"/>
        <v>0</v>
      </c>
      <c r="BJ181" s="16" t="s">
        <v>77</v>
      </c>
      <c r="BK181" s="184">
        <f t="shared" si="39"/>
        <v>0</v>
      </c>
      <c r="BL181" s="16" t="s">
        <v>99</v>
      </c>
      <c r="BM181" s="16" t="s">
        <v>671</v>
      </c>
    </row>
    <row r="182" spans="2:65" s="1" customFormat="1" ht="16.5" customHeight="1" x14ac:dyDescent="0.15">
      <c r="B182" s="33"/>
      <c r="C182" s="174" t="s">
        <v>70</v>
      </c>
      <c r="D182" s="174" t="s">
        <v>288</v>
      </c>
      <c r="E182" s="175" t="s">
        <v>3388</v>
      </c>
      <c r="F182" s="176" t="s">
        <v>3389</v>
      </c>
      <c r="G182" s="177" t="s">
        <v>612</v>
      </c>
      <c r="H182" s="178">
        <v>1</v>
      </c>
      <c r="I182" s="179"/>
      <c r="J182" s="178">
        <f t="shared" si="30"/>
        <v>0</v>
      </c>
      <c r="K182" s="176" t="s">
        <v>1</v>
      </c>
      <c r="L182" s="37"/>
      <c r="M182" s="180" t="s">
        <v>1</v>
      </c>
      <c r="N182" s="181" t="s">
        <v>41</v>
      </c>
      <c r="O182" s="59"/>
      <c r="P182" s="182">
        <f t="shared" si="31"/>
        <v>0</v>
      </c>
      <c r="Q182" s="182">
        <v>0</v>
      </c>
      <c r="R182" s="182">
        <f t="shared" si="32"/>
        <v>0</v>
      </c>
      <c r="S182" s="182">
        <v>0</v>
      </c>
      <c r="T182" s="183">
        <f t="shared" si="33"/>
        <v>0</v>
      </c>
      <c r="AR182" s="16" t="s">
        <v>99</v>
      </c>
      <c r="AT182" s="16" t="s">
        <v>288</v>
      </c>
      <c r="AU182" s="16" t="s">
        <v>77</v>
      </c>
      <c r="AY182" s="16" t="s">
        <v>287</v>
      </c>
      <c r="BE182" s="184">
        <f t="shared" si="34"/>
        <v>0</v>
      </c>
      <c r="BF182" s="184">
        <f t="shared" si="35"/>
        <v>0</v>
      </c>
      <c r="BG182" s="184">
        <f t="shared" si="36"/>
        <v>0</v>
      </c>
      <c r="BH182" s="184">
        <f t="shared" si="37"/>
        <v>0</v>
      </c>
      <c r="BI182" s="184">
        <f t="shared" si="38"/>
        <v>0</v>
      </c>
      <c r="BJ182" s="16" t="s">
        <v>77</v>
      </c>
      <c r="BK182" s="184">
        <f t="shared" si="39"/>
        <v>0</v>
      </c>
      <c r="BL182" s="16" t="s">
        <v>99</v>
      </c>
      <c r="BM182" s="16" t="s">
        <v>674</v>
      </c>
    </row>
    <row r="183" spans="2:65" s="1" customFormat="1" ht="16.5" customHeight="1" x14ac:dyDescent="0.15">
      <c r="B183" s="33"/>
      <c r="C183" s="174" t="s">
        <v>70</v>
      </c>
      <c r="D183" s="174" t="s">
        <v>288</v>
      </c>
      <c r="E183" s="175" t="s">
        <v>3390</v>
      </c>
      <c r="F183" s="176" t="s">
        <v>3391</v>
      </c>
      <c r="G183" s="177" t="s">
        <v>612</v>
      </c>
      <c r="H183" s="178">
        <v>1</v>
      </c>
      <c r="I183" s="179"/>
      <c r="J183" s="178">
        <f t="shared" si="30"/>
        <v>0</v>
      </c>
      <c r="K183" s="176" t="s">
        <v>1</v>
      </c>
      <c r="L183" s="37"/>
      <c r="M183" s="180" t="s">
        <v>1</v>
      </c>
      <c r="N183" s="181" t="s">
        <v>41</v>
      </c>
      <c r="O183" s="59"/>
      <c r="P183" s="182">
        <f t="shared" si="31"/>
        <v>0</v>
      </c>
      <c r="Q183" s="182">
        <v>0</v>
      </c>
      <c r="R183" s="182">
        <f t="shared" si="32"/>
        <v>0</v>
      </c>
      <c r="S183" s="182">
        <v>0</v>
      </c>
      <c r="T183" s="183">
        <f t="shared" si="33"/>
        <v>0</v>
      </c>
      <c r="AR183" s="16" t="s">
        <v>99</v>
      </c>
      <c r="AT183" s="16" t="s">
        <v>288</v>
      </c>
      <c r="AU183" s="16" t="s">
        <v>77</v>
      </c>
      <c r="AY183" s="16" t="s">
        <v>287</v>
      </c>
      <c r="BE183" s="184">
        <f t="shared" si="34"/>
        <v>0</v>
      </c>
      <c r="BF183" s="184">
        <f t="shared" si="35"/>
        <v>0</v>
      </c>
      <c r="BG183" s="184">
        <f t="shared" si="36"/>
        <v>0</v>
      </c>
      <c r="BH183" s="184">
        <f t="shared" si="37"/>
        <v>0</v>
      </c>
      <c r="BI183" s="184">
        <f t="shared" si="38"/>
        <v>0</v>
      </c>
      <c r="BJ183" s="16" t="s">
        <v>77</v>
      </c>
      <c r="BK183" s="184">
        <f t="shared" si="39"/>
        <v>0</v>
      </c>
      <c r="BL183" s="16" t="s">
        <v>99</v>
      </c>
      <c r="BM183" s="16" t="s">
        <v>680</v>
      </c>
    </row>
    <row r="184" spans="2:65" s="1" customFormat="1" ht="16.5" customHeight="1" x14ac:dyDescent="0.15">
      <c r="B184" s="33"/>
      <c r="C184" s="174" t="s">
        <v>70</v>
      </c>
      <c r="D184" s="174" t="s">
        <v>288</v>
      </c>
      <c r="E184" s="175" t="s">
        <v>3392</v>
      </c>
      <c r="F184" s="176" t="s">
        <v>3393</v>
      </c>
      <c r="G184" s="177" t="s">
        <v>612</v>
      </c>
      <c r="H184" s="178">
        <v>1</v>
      </c>
      <c r="I184" s="179"/>
      <c r="J184" s="178">
        <f t="shared" si="30"/>
        <v>0</v>
      </c>
      <c r="K184" s="176" t="s">
        <v>1</v>
      </c>
      <c r="L184" s="37"/>
      <c r="M184" s="180" t="s">
        <v>1</v>
      </c>
      <c r="N184" s="181" t="s">
        <v>41</v>
      </c>
      <c r="O184" s="59"/>
      <c r="P184" s="182">
        <f t="shared" si="31"/>
        <v>0</v>
      </c>
      <c r="Q184" s="182">
        <v>0</v>
      </c>
      <c r="R184" s="182">
        <f t="shared" si="32"/>
        <v>0</v>
      </c>
      <c r="S184" s="182">
        <v>0</v>
      </c>
      <c r="T184" s="183">
        <f t="shared" si="33"/>
        <v>0</v>
      </c>
      <c r="AR184" s="16" t="s">
        <v>99</v>
      </c>
      <c r="AT184" s="16" t="s">
        <v>288</v>
      </c>
      <c r="AU184" s="16" t="s">
        <v>77</v>
      </c>
      <c r="AY184" s="16" t="s">
        <v>287</v>
      </c>
      <c r="BE184" s="184">
        <f t="shared" si="34"/>
        <v>0</v>
      </c>
      <c r="BF184" s="184">
        <f t="shared" si="35"/>
        <v>0</v>
      </c>
      <c r="BG184" s="184">
        <f t="shared" si="36"/>
        <v>0</v>
      </c>
      <c r="BH184" s="184">
        <f t="shared" si="37"/>
        <v>0</v>
      </c>
      <c r="BI184" s="184">
        <f t="shared" si="38"/>
        <v>0</v>
      </c>
      <c r="BJ184" s="16" t="s">
        <v>77</v>
      </c>
      <c r="BK184" s="184">
        <f t="shared" si="39"/>
        <v>0</v>
      </c>
      <c r="BL184" s="16" t="s">
        <v>99</v>
      </c>
      <c r="BM184" s="16" t="s">
        <v>685</v>
      </c>
    </row>
    <row r="185" spans="2:65" s="1" customFormat="1" ht="16.5" customHeight="1" x14ac:dyDescent="0.15">
      <c r="B185" s="33"/>
      <c r="C185" s="174" t="s">
        <v>70</v>
      </c>
      <c r="D185" s="174" t="s">
        <v>288</v>
      </c>
      <c r="E185" s="175" t="s">
        <v>3394</v>
      </c>
      <c r="F185" s="176" t="s">
        <v>3395</v>
      </c>
      <c r="G185" s="177" t="s">
        <v>612</v>
      </c>
      <c r="H185" s="178">
        <v>1</v>
      </c>
      <c r="I185" s="179"/>
      <c r="J185" s="178">
        <f t="shared" si="30"/>
        <v>0</v>
      </c>
      <c r="K185" s="176" t="s">
        <v>1</v>
      </c>
      <c r="L185" s="37"/>
      <c r="M185" s="180" t="s">
        <v>1</v>
      </c>
      <c r="N185" s="181" t="s">
        <v>41</v>
      </c>
      <c r="O185" s="59"/>
      <c r="P185" s="182">
        <f t="shared" si="31"/>
        <v>0</v>
      </c>
      <c r="Q185" s="182">
        <v>0</v>
      </c>
      <c r="R185" s="182">
        <f t="shared" si="32"/>
        <v>0</v>
      </c>
      <c r="S185" s="182">
        <v>0</v>
      </c>
      <c r="T185" s="183">
        <f t="shared" si="33"/>
        <v>0</v>
      </c>
      <c r="AR185" s="16" t="s">
        <v>99</v>
      </c>
      <c r="AT185" s="16" t="s">
        <v>288</v>
      </c>
      <c r="AU185" s="16" t="s">
        <v>77</v>
      </c>
      <c r="AY185" s="16" t="s">
        <v>287</v>
      </c>
      <c r="BE185" s="184">
        <f t="shared" si="34"/>
        <v>0</v>
      </c>
      <c r="BF185" s="184">
        <f t="shared" si="35"/>
        <v>0</v>
      </c>
      <c r="BG185" s="184">
        <f t="shared" si="36"/>
        <v>0</v>
      </c>
      <c r="BH185" s="184">
        <f t="shared" si="37"/>
        <v>0</v>
      </c>
      <c r="BI185" s="184">
        <f t="shared" si="38"/>
        <v>0</v>
      </c>
      <c r="BJ185" s="16" t="s">
        <v>77</v>
      </c>
      <c r="BK185" s="184">
        <f t="shared" si="39"/>
        <v>0</v>
      </c>
      <c r="BL185" s="16" t="s">
        <v>99</v>
      </c>
      <c r="BM185" s="16" t="s">
        <v>689</v>
      </c>
    </row>
    <row r="186" spans="2:65" s="1" customFormat="1" ht="16.5" customHeight="1" x14ac:dyDescent="0.15">
      <c r="B186" s="33"/>
      <c r="C186" s="174" t="s">
        <v>70</v>
      </c>
      <c r="D186" s="174" t="s">
        <v>288</v>
      </c>
      <c r="E186" s="175" t="s">
        <v>3396</v>
      </c>
      <c r="F186" s="176" t="s">
        <v>3397</v>
      </c>
      <c r="G186" s="177" t="s">
        <v>612</v>
      </c>
      <c r="H186" s="178">
        <v>1</v>
      </c>
      <c r="I186" s="179"/>
      <c r="J186" s="178">
        <f t="shared" si="30"/>
        <v>0</v>
      </c>
      <c r="K186" s="176" t="s">
        <v>1</v>
      </c>
      <c r="L186" s="37"/>
      <c r="M186" s="180" t="s">
        <v>1</v>
      </c>
      <c r="N186" s="181" t="s">
        <v>41</v>
      </c>
      <c r="O186" s="59"/>
      <c r="P186" s="182">
        <f t="shared" si="31"/>
        <v>0</v>
      </c>
      <c r="Q186" s="182">
        <v>0</v>
      </c>
      <c r="R186" s="182">
        <f t="shared" si="32"/>
        <v>0</v>
      </c>
      <c r="S186" s="182">
        <v>0</v>
      </c>
      <c r="T186" s="183">
        <f t="shared" si="33"/>
        <v>0</v>
      </c>
      <c r="AR186" s="16" t="s">
        <v>99</v>
      </c>
      <c r="AT186" s="16" t="s">
        <v>288</v>
      </c>
      <c r="AU186" s="16" t="s">
        <v>77</v>
      </c>
      <c r="AY186" s="16" t="s">
        <v>287</v>
      </c>
      <c r="BE186" s="184">
        <f t="shared" si="34"/>
        <v>0</v>
      </c>
      <c r="BF186" s="184">
        <f t="shared" si="35"/>
        <v>0</v>
      </c>
      <c r="BG186" s="184">
        <f t="shared" si="36"/>
        <v>0</v>
      </c>
      <c r="BH186" s="184">
        <f t="shared" si="37"/>
        <v>0</v>
      </c>
      <c r="BI186" s="184">
        <f t="shared" si="38"/>
        <v>0</v>
      </c>
      <c r="BJ186" s="16" t="s">
        <v>77</v>
      </c>
      <c r="BK186" s="184">
        <f t="shared" si="39"/>
        <v>0</v>
      </c>
      <c r="BL186" s="16" t="s">
        <v>99</v>
      </c>
      <c r="BM186" s="16" t="s">
        <v>692</v>
      </c>
    </row>
    <row r="187" spans="2:65" s="1" customFormat="1" ht="16.5" customHeight="1" x14ac:dyDescent="0.15">
      <c r="B187" s="33"/>
      <c r="C187" s="174" t="s">
        <v>70</v>
      </c>
      <c r="D187" s="174" t="s">
        <v>288</v>
      </c>
      <c r="E187" s="175" t="s">
        <v>3398</v>
      </c>
      <c r="F187" s="176" t="s">
        <v>3399</v>
      </c>
      <c r="G187" s="177" t="s">
        <v>612</v>
      </c>
      <c r="H187" s="178">
        <v>1</v>
      </c>
      <c r="I187" s="179"/>
      <c r="J187" s="178">
        <f t="shared" si="30"/>
        <v>0</v>
      </c>
      <c r="K187" s="176" t="s">
        <v>1</v>
      </c>
      <c r="L187" s="37"/>
      <c r="M187" s="180" t="s">
        <v>1</v>
      </c>
      <c r="N187" s="181" t="s">
        <v>41</v>
      </c>
      <c r="O187" s="59"/>
      <c r="P187" s="182">
        <f t="shared" si="31"/>
        <v>0</v>
      </c>
      <c r="Q187" s="182">
        <v>0</v>
      </c>
      <c r="R187" s="182">
        <f t="shared" si="32"/>
        <v>0</v>
      </c>
      <c r="S187" s="182">
        <v>0</v>
      </c>
      <c r="T187" s="183">
        <f t="shared" si="33"/>
        <v>0</v>
      </c>
      <c r="AR187" s="16" t="s">
        <v>99</v>
      </c>
      <c r="AT187" s="16" t="s">
        <v>288</v>
      </c>
      <c r="AU187" s="16" t="s">
        <v>77</v>
      </c>
      <c r="AY187" s="16" t="s">
        <v>287</v>
      </c>
      <c r="BE187" s="184">
        <f t="shared" si="34"/>
        <v>0</v>
      </c>
      <c r="BF187" s="184">
        <f t="shared" si="35"/>
        <v>0</v>
      </c>
      <c r="BG187" s="184">
        <f t="shared" si="36"/>
        <v>0</v>
      </c>
      <c r="BH187" s="184">
        <f t="shared" si="37"/>
        <v>0</v>
      </c>
      <c r="BI187" s="184">
        <f t="shared" si="38"/>
        <v>0</v>
      </c>
      <c r="BJ187" s="16" t="s">
        <v>77</v>
      </c>
      <c r="BK187" s="184">
        <f t="shared" si="39"/>
        <v>0</v>
      </c>
      <c r="BL187" s="16" t="s">
        <v>99</v>
      </c>
      <c r="BM187" s="16" t="s">
        <v>698</v>
      </c>
    </row>
    <row r="188" spans="2:65" s="1" customFormat="1" ht="16.5" customHeight="1" x14ac:dyDescent="0.15">
      <c r="B188" s="33"/>
      <c r="C188" s="174" t="s">
        <v>70</v>
      </c>
      <c r="D188" s="174" t="s">
        <v>288</v>
      </c>
      <c r="E188" s="175" t="s">
        <v>3400</v>
      </c>
      <c r="F188" s="176" t="s">
        <v>3401</v>
      </c>
      <c r="G188" s="177" t="s">
        <v>612</v>
      </c>
      <c r="H188" s="178">
        <v>1</v>
      </c>
      <c r="I188" s="179"/>
      <c r="J188" s="178">
        <f t="shared" si="30"/>
        <v>0</v>
      </c>
      <c r="K188" s="176" t="s">
        <v>1</v>
      </c>
      <c r="L188" s="37"/>
      <c r="M188" s="180" t="s">
        <v>1</v>
      </c>
      <c r="N188" s="181" t="s">
        <v>41</v>
      </c>
      <c r="O188" s="59"/>
      <c r="P188" s="182">
        <f t="shared" si="31"/>
        <v>0</v>
      </c>
      <c r="Q188" s="182">
        <v>0</v>
      </c>
      <c r="R188" s="182">
        <f t="shared" si="32"/>
        <v>0</v>
      </c>
      <c r="S188" s="182">
        <v>0</v>
      </c>
      <c r="T188" s="183">
        <f t="shared" si="33"/>
        <v>0</v>
      </c>
      <c r="AR188" s="16" t="s">
        <v>99</v>
      </c>
      <c r="AT188" s="16" t="s">
        <v>288</v>
      </c>
      <c r="AU188" s="16" t="s">
        <v>77</v>
      </c>
      <c r="AY188" s="16" t="s">
        <v>287</v>
      </c>
      <c r="BE188" s="184">
        <f t="shared" si="34"/>
        <v>0</v>
      </c>
      <c r="BF188" s="184">
        <f t="shared" si="35"/>
        <v>0</v>
      </c>
      <c r="BG188" s="184">
        <f t="shared" si="36"/>
        <v>0</v>
      </c>
      <c r="BH188" s="184">
        <f t="shared" si="37"/>
        <v>0</v>
      </c>
      <c r="BI188" s="184">
        <f t="shared" si="38"/>
        <v>0</v>
      </c>
      <c r="BJ188" s="16" t="s">
        <v>77</v>
      </c>
      <c r="BK188" s="184">
        <f t="shared" si="39"/>
        <v>0</v>
      </c>
      <c r="BL188" s="16" t="s">
        <v>99</v>
      </c>
      <c r="BM188" s="16" t="s">
        <v>702</v>
      </c>
    </row>
    <row r="189" spans="2:65" s="1" customFormat="1" ht="16.5" customHeight="1" x14ac:dyDescent="0.15">
      <c r="B189" s="33"/>
      <c r="C189" s="174" t="s">
        <v>70</v>
      </c>
      <c r="D189" s="174" t="s">
        <v>288</v>
      </c>
      <c r="E189" s="175" t="s">
        <v>3402</v>
      </c>
      <c r="F189" s="176" t="s">
        <v>3403</v>
      </c>
      <c r="G189" s="177" t="s">
        <v>612</v>
      </c>
      <c r="H189" s="178">
        <v>1</v>
      </c>
      <c r="I189" s="179"/>
      <c r="J189" s="178">
        <f t="shared" si="30"/>
        <v>0</v>
      </c>
      <c r="K189" s="176" t="s">
        <v>1</v>
      </c>
      <c r="L189" s="37"/>
      <c r="M189" s="180" t="s">
        <v>1</v>
      </c>
      <c r="N189" s="181" t="s">
        <v>41</v>
      </c>
      <c r="O189" s="59"/>
      <c r="P189" s="182">
        <f t="shared" si="31"/>
        <v>0</v>
      </c>
      <c r="Q189" s="182">
        <v>0</v>
      </c>
      <c r="R189" s="182">
        <f t="shared" si="32"/>
        <v>0</v>
      </c>
      <c r="S189" s="182">
        <v>0</v>
      </c>
      <c r="T189" s="183">
        <f t="shared" si="33"/>
        <v>0</v>
      </c>
      <c r="AR189" s="16" t="s">
        <v>99</v>
      </c>
      <c r="AT189" s="16" t="s">
        <v>288</v>
      </c>
      <c r="AU189" s="16" t="s">
        <v>77</v>
      </c>
      <c r="AY189" s="16" t="s">
        <v>287</v>
      </c>
      <c r="BE189" s="184">
        <f t="shared" si="34"/>
        <v>0</v>
      </c>
      <c r="BF189" s="184">
        <f t="shared" si="35"/>
        <v>0</v>
      </c>
      <c r="BG189" s="184">
        <f t="shared" si="36"/>
        <v>0</v>
      </c>
      <c r="BH189" s="184">
        <f t="shared" si="37"/>
        <v>0</v>
      </c>
      <c r="BI189" s="184">
        <f t="shared" si="38"/>
        <v>0</v>
      </c>
      <c r="BJ189" s="16" t="s">
        <v>77</v>
      </c>
      <c r="BK189" s="184">
        <f t="shared" si="39"/>
        <v>0</v>
      </c>
      <c r="BL189" s="16" t="s">
        <v>99</v>
      </c>
      <c r="BM189" s="16" t="s">
        <v>706</v>
      </c>
    </row>
    <row r="190" spans="2:65" s="1" customFormat="1" ht="16.5" customHeight="1" x14ac:dyDescent="0.15">
      <c r="B190" s="33"/>
      <c r="C190" s="174" t="s">
        <v>70</v>
      </c>
      <c r="D190" s="174" t="s">
        <v>288</v>
      </c>
      <c r="E190" s="175" t="s">
        <v>3404</v>
      </c>
      <c r="F190" s="176" t="s">
        <v>3405</v>
      </c>
      <c r="G190" s="177" t="s">
        <v>612</v>
      </c>
      <c r="H190" s="178">
        <v>1</v>
      </c>
      <c r="I190" s="179"/>
      <c r="J190" s="178">
        <f t="shared" si="30"/>
        <v>0</v>
      </c>
      <c r="K190" s="176" t="s">
        <v>1</v>
      </c>
      <c r="L190" s="37"/>
      <c r="M190" s="180" t="s">
        <v>1</v>
      </c>
      <c r="N190" s="181" t="s">
        <v>41</v>
      </c>
      <c r="O190" s="59"/>
      <c r="P190" s="182">
        <f t="shared" si="31"/>
        <v>0</v>
      </c>
      <c r="Q190" s="182">
        <v>0</v>
      </c>
      <c r="R190" s="182">
        <f t="shared" si="32"/>
        <v>0</v>
      </c>
      <c r="S190" s="182">
        <v>0</v>
      </c>
      <c r="T190" s="183">
        <f t="shared" si="33"/>
        <v>0</v>
      </c>
      <c r="AR190" s="16" t="s">
        <v>99</v>
      </c>
      <c r="AT190" s="16" t="s">
        <v>288</v>
      </c>
      <c r="AU190" s="16" t="s">
        <v>77</v>
      </c>
      <c r="AY190" s="16" t="s">
        <v>287</v>
      </c>
      <c r="BE190" s="184">
        <f t="shared" si="34"/>
        <v>0</v>
      </c>
      <c r="BF190" s="184">
        <f t="shared" si="35"/>
        <v>0</v>
      </c>
      <c r="BG190" s="184">
        <f t="shared" si="36"/>
        <v>0</v>
      </c>
      <c r="BH190" s="184">
        <f t="shared" si="37"/>
        <v>0</v>
      </c>
      <c r="BI190" s="184">
        <f t="shared" si="38"/>
        <v>0</v>
      </c>
      <c r="BJ190" s="16" t="s">
        <v>77</v>
      </c>
      <c r="BK190" s="184">
        <f t="shared" si="39"/>
        <v>0</v>
      </c>
      <c r="BL190" s="16" t="s">
        <v>99</v>
      </c>
      <c r="BM190" s="16" t="s">
        <v>709</v>
      </c>
    </row>
    <row r="191" spans="2:65" s="1" customFormat="1" ht="16.5" customHeight="1" x14ac:dyDescent="0.15">
      <c r="B191" s="33"/>
      <c r="C191" s="174" t="s">
        <v>70</v>
      </c>
      <c r="D191" s="174" t="s">
        <v>288</v>
      </c>
      <c r="E191" s="175" t="s">
        <v>3406</v>
      </c>
      <c r="F191" s="176" t="s">
        <v>3407</v>
      </c>
      <c r="G191" s="177" t="s">
        <v>612</v>
      </c>
      <c r="H191" s="178">
        <v>1</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713</v>
      </c>
    </row>
    <row r="192" spans="2:65" s="1" customFormat="1" ht="16.5" customHeight="1" x14ac:dyDescent="0.15">
      <c r="B192" s="33"/>
      <c r="C192" s="174" t="s">
        <v>70</v>
      </c>
      <c r="D192" s="174" t="s">
        <v>288</v>
      </c>
      <c r="E192" s="175" t="s">
        <v>3408</v>
      </c>
      <c r="F192" s="176" t="s">
        <v>3409</v>
      </c>
      <c r="G192" s="177" t="s">
        <v>612</v>
      </c>
      <c r="H192" s="178">
        <v>1</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716</v>
      </c>
    </row>
    <row r="193" spans="2:65" s="1" customFormat="1" ht="16.5" customHeight="1" x14ac:dyDescent="0.15">
      <c r="B193" s="33"/>
      <c r="C193" s="174" t="s">
        <v>70</v>
      </c>
      <c r="D193" s="174" t="s">
        <v>288</v>
      </c>
      <c r="E193" s="175" t="s">
        <v>3410</v>
      </c>
      <c r="F193" s="176" t="s">
        <v>3411</v>
      </c>
      <c r="G193" s="177" t="s">
        <v>612</v>
      </c>
      <c r="H193" s="178">
        <v>1</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721</v>
      </c>
    </row>
    <row r="194" spans="2:65" s="1" customFormat="1" ht="16.5" customHeight="1" x14ac:dyDescent="0.15">
      <c r="B194" s="33"/>
      <c r="C194" s="174" t="s">
        <v>70</v>
      </c>
      <c r="D194" s="174" t="s">
        <v>288</v>
      </c>
      <c r="E194" s="175" t="s">
        <v>3412</v>
      </c>
      <c r="F194" s="176" t="s">
        <v>3413</v>
      </c>
      <c r="G194" s="177" t="s">
        <v>612</v>
      </c>
      <c r="H194" s="178">
        <v>1</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724</v>
      </c>
    </row>
    <row r="195" spans="2:65" s="1" customFormat="1" ht="16.5" customHeight="1" x14ac:dyDescent="0.15">
      <c r="B195" s="33"/>
      <c r="C195" s="174" t="s">
        <v>70</v>
      </c>
      <c r="D195" s="174" t="s">
        <v>288</v>
      </c>
      <c r="E195" s="175" t="s">
        <v>3414</v>
      </c>
      <c r="F195" s="176" t="s">
        <v>3415</v>
      </c>
      <c r="G195" s="177" t="s">
        <v>612</v>
      </c>
      <c r="H195" s="178">
        <v>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731</v>
      </c>
    </row>
    <row r="196" spans="2:65" s="1" customFormat="1" ht="30" x14ac:dyDescent="0.15">
      <c r="B196" s="33"/>
      <c r="C196" s="34"/>
      <c r="D196" s="187" t="s">
        <v>383</v>
      </c>
      <c r="E196" s="34"/>
      <c r="F196" s="208" t="s">
        <v>3416</v>
      </c>
      <c r="G196" s="34"/>
      <c r="H196" s="34"/>
      <c r="I196" s="111"/>
      <c r="J196" s="34"/>
      <c r="K196" s="34"/>
      <c r="L196" s="37"/>
      <c r="M196" s="209"/>
      <c r="N196" s="59"/>
      <c r="O196" s="59"/>
      <c r="P196" s="59"/>
      <c r="Q196" s="59"/>
      <c r="R196" s="59"/>
      <c r="S196" s="59"/>
      <c r="T196" s="60"/>
      <c r="AT196" s="16" t="s">
        <v>383</v>
      </c>
      <c r="AU196" s="16" t="s">
        <v>77</v>
      </c>
    </row>
    <row r="197" spans="2:65" s="1" customFormat="1" ht="16.5" customHeight="1" x14ac:dyDescent="0.15">
      <c r="B197" s="33"/>
      <c r="C197" s="174" t="s">
        <v>70</v>
      </c>
      <c r="D197" s="174" t="s">
        <v>288</v>
      </c>
      <c r="E197" s="175" t="s">
        <v>3417</v>
      </c>
      <c r="F197" s="176" t="s">
        <v>3418</v>
      </c>
      <c r="G197" s="177" t="s">
        <v>1845</v>
      </c>
      <c r="H197" s="178">
        <v>32</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735</v>
      </c>
    </row>
    <row r="198" spans="2:65" s="1" customFormat="1" ht="16.5" customHeight="1" x14ac:dyDescent="0.15">
      <c r="B198" s="33"/>
      <c r="C198" s="174" t="s">
        <v>70</v>
      </c>
      <c r="D198" s="174" t="s">
        <v>288</v>
      </c>
      <c r="E198" s="175" t="s">
        <v>3419</v>
      </c>
      <c r="F198" s="176" t="s">
        <v>2254</v>
      </c>
      <c r="G198" s="177" t="s">
        <v>1845</v>
      </c>
      <c r="H198" s="178">
        <v>4</v>
      </c>
      <c r="I198" s="179"/>
      <c r="J198" s="178">
        <f>ROUND(I198*H198,2)</f>
        <v>0</v>
      </c>
      <c r="K198" s="176" t="s">
        <v>1</v>
      </c>
      <c r="L198" s="37"/>
      <c r="M198" s="180" t="s">
        <v>1</v>
      </c>
      <c r="N198" s="181" t="s">
        <v>41</v>
      </c>
      <c r="O198" s="59"/>
      <c r="P198" s="182">
        <f>O198*H198</f>
        <v>0</v>
      </c>
      <c r="Q198" s="182">
        <v>0</v>
      </c>
      <c r="R198" s="182">
        <f>Q198*H198</f>
        <v>0</v>
      </c>
      <c r="S198" s="182">
        <v>0</v>
      </c>
      <c r="T198" s="183">
        <f>S198*H198</f>
        <v>0</v>
      </c>
      <c r="AR198" s="16" t="s">
        <v>99</v>
      </c>
      <c r="AT198" s="16" t="s">
        <v>288</v>
      </c>
      <c r="AU198" s="16" t="s">
        <v>77</v>
      </c>
      <c r="AY198" s="16" t="s">
        <v>287</v>
      </c>
      <c r="BE198" s="184">
        <f>IF(N198="základní",J198,0)</f>
        <v>0</v>
      </c>
      <c r="BF198" s="184">
        <f>IF(N198="snížená",J198,0)</f>
        <v>0</v>
      </c>
      <c r="BG198" s="184">
        <f>IF(N198="zákl. přenesená",J198,0)</f>
        <v>0</v>
      </c>
      <c r="BH198" s="184">
        <f>IF(N198="sníž. přenesená",J198,0)</f>
        <v>0</v>
      </c>
      <c r="BI198" s="184">
        <f>IF(N198="nulová",J198,0)</f>
        <v>0</v>
      </c>
      <c r="BJ198" s="16" t="s">
        <v>77</v>
      </c>
      <c r="BK198" s="184">
        <f>ROUND(I198*H198,2)</f>
        <v>0</v>
      </c>
      <c r="BL198" s="16" t="s">
        <v>99</v>
      </c>
      <c r="BM198" s="16" t="s">
        <v>747</v>
      </c>
    </row>
    <row r="199" spans="2:65" s="10" customFormat="1" ht="26" customHeight="1" x14ac:dyDescent="0.2">
      <c r="B199" s="160"/>
      <c r="C199" s="161"/>
      <c r="D199" s="162" t="s">
        <v>69</v>
      </c>
      <c r="E199" s="163" t="s">
        <v>2222</v>
      </c>
      <c r="F199" s="163" t="s">
        <v>3420</v>
      </c>
      <c r="G199" s="161"/>
      <c r="H199" s="161"/>
      <c r="I199" s="164"/>
      <c r="J199" s="165">
        <f>BK199</f>
        <v>0</v>
      </c>
      <c r="K199" s="161"/>
      <c r="L199" s="166"/>
      <c r="M199" s="167"/>
      <c r="N199" s="168"/>
      <c r="O199" s="168"/>
      <c r="P199" s="169">
        <f>SUM(P200:P228)</f>
        <v>0</v>
      </c>
      <c r="Q199" s="168"/>
      <c r="R199" s="169">
        <f>SUM(R200:R228)</f>
        <v>0</v>
      </c>
      <c r="S199" s="168"/>
      <c r="T199" s="170">
        <f>SUM(T200:T228)</f>
        <v>0</v>
      </c>
      <c r="AR199" s="171" t="s">
        <v>77</v>
      </c>
      <c r="AT199" s="172" t="s">
        <v>69</v>
      </c>
      <c r="AU199" s="172" t="s">
        <v>70</v>
      </c>
      <c r="AY199" s="171" t="s">
        <v>287</v>
      </c>
      <c r="BK199" s="173">
        <f>SUM(BK200:BK228)</f>
        <v>0</v>
      </c>
    </row>
    <row r="200" spans="2:65" s="1" customFormat="1" ht="16.5" customHeight="1" x14ac:dyDescent="0.15">
      <c r="B200" s="33"/>
      <c r="C200" s="174" t="s">
        <v>3421</v>
      </c>
      <c r="D200" s="174" t="s">
        <v>288</v>
      </c>
      <c r="E200" s="175" t="s">
        <v>3422</v>
      </c>
      <c r="F200" s="176" t="s">
        <v>3423</v>
      </c>
      <c r="G200" s="177" t="s">
        <v>612</v>
      </c>
      <c r="H200" s="178">
        <v>7</v>
      </c>
      <c r="I200" s="179"/>
      <c r="J200" s="178">
        <f t="shared" ref="J200:J228" si="40">ROUND(I200*H200,2)</f>
        <v>0</v>
      </c>
      <c r="K200" s="176" t="s">
        <v>1</v>
      </c>
      <c r="L200" s="37"/>
      <c r="M200" s="180" t="s">
        <v>1</v>
      </c>
      <c r="N200" s="181" t="s">
        <v>41</v>
      </c>
      <c r="O200" s="59"/>
      <c r="P200" s="182">
        <f t="shared" ref="P200:P228" si="41">O200*H200</f>
        <v>0</v>
      </c>
      <c r="Q200" s="182">
        <v>0</v>
      </c>
      <c r="R200" s="182">
        <f t="shared" ref="R200:R228" si="42">Q200*H200</f>
        <v>0</v>
      </c>
      <c r="S200" s="182">
        <v>0</v>
      </c>
      <c r="T200" s="183">
        <f t="shared" ref="T200:T228" si="43">S200*H200</f>
        <v>0</v>
      </c>
      <c r="AR200" s="16" t="s">
        <v>99</v>
      </c>
      <c r="AT200" s="16" t="s">
        <v>288</v>
      </c>
      <c r="AU200" s="16" t="s">
        <v>77</v>
      </c>
      <c r="AY200" s="16" t="s">
        <v>287</v>
      </c>
      <c r="BE200" s="184">
        <f t="shared" ref="BE200:BE228" si="44">IF(N200="základní",J200,0)</f>
        <v>0</v>
      </c>
      <c r="BF200" s="184">
        <f t="shared" ref="BF200:BF228" si="45">IF(N200="snížená",J200,0)</f>
        <v>0</v>
      </c>
      <c r="BG200" s="184">
        <f t="shared" ref="BG200:BG228" si="46">IF(N200="zákl. přenesená",J200,0)</f>
        <v>0</v>
      </c>
      <c r="BH200" s="184">
        <f t="shared" ref="BH200:BH228" si="47">IF(N200="sníž. přenesená",J200,0)</f>
        <v>0</v>
      </c>
      <c r="BI200" s="184">
        <f t="shared" ref="BI200:BI228" si="48">IF(N200="nulová",J200,0)</f>
        <v>0</v>
      </c>
      <c r="BJ200" s="16" t="s">
        <v>77</v>
      </c>
      <c r="BK200" s="184">
        <f t="shared" ref="BK200:BK228" si="49">ROUND(I200*H200,2)</f>
        <v>0</v>
      </c>
      <c r="BL200" s="16" t="s">
        <v>99</v>
      </c>
      <c r="BM200" s="16" t="s">
        <v>762</v>
      </c>
    </row>
    <row r="201" spans="2:65" s="1" customFormat="1" ht="16.5" customHeight="1" x14ac:dyDescent="0.15">
      <c r="B201" s="33"/>
      <c r="C201" s="174" t="s">
        <v>3424</v>
      </c>
      <c r="D201" s="174" t="s">
        <v>288</v>
      </c>
      <c r="E201" s="175" t="s">
        <v>3425</v>
      </c>
      <c r="F201" s="176" t="s">
        <v>3426</v>
      </c>
      <c r="G201" s="177" t="s">
        <v>612</v>
      </c>
      <c r="H201" s="178">
        <v>12</v>
      </c>
      <c r="I201" s="179"/>
      <c r="J201" s="178">
        <f t="shared" si="40"/>
        <v>0</v>
      </c>
      <c r="K201" s="176" t="s">
        <v>1</v>
      </c>
      <c r="L201" s="37"/>
      <c r="M201" s="180" t="s">
        <v>1</v>
      </c>
      <c r="N201" s="181" t="s">
        <v>41</v>
      </c>
      <c r="O201" s="59"/>
      <c r="P201" s="182">
        <f t="shared" si="41"/>
        <v>0</v>
      </c>
      <c r="Q201" s="182">
        <v>0</v>
      </c>
      <c r="R201" s="182">
        <f t="shared" si="42"/>
        <v>0</v>
      </c>
      <c r="S201" s="182">
        <v>0</v>
      </c>
      <c r="T201" s="183">
        <f t="shared" si="43"/>
        <v>0</v>
      </c>
      <c r="AR201" s="16" t="s">
        <v>99</v>
      </c>
      <c r="AT201" s="16" t="s">
        <v>288</v>
      </c>
      <c r="AU201" s="16" t="s">
        <v>77</v>
      </c>
      <c r="AY201" s="16" t="s">
        <v>287</v>
      </c>
      <c r="BE201" s="184">
        <f t="shared" si="44"/>
        <v>0</v>
      </c>
      <c r="BF201" s="184">
        <f t="shared" si="45"/>
        <v>0</v>
      </c>
      <c r="BG201" s="184">
        <f t="shared" si="46"/>
        <v>0</v>
      </c>
      <c r="BH201" s="184">
        <f t="shared" si="47"/>
        <v>0</v>
      </c>
      <c r="BI201" s="184">
        <f t="shared" si="48"/>
        <v>0</v>
      </c>
      <c r="BJ201" s="16" t="s">
        <v>77</v>
      </c>
      <c r="BK201" s="184">
        <f t="shared" si="49"/>
        <v>0</v>
      </c>
      <c r="BL201" s="16" t="s">
        <v>99</v>
      </c>
      <c r="BM201" s="16" t="s">
        <v>768</v>
      </c>
    </row>
    <row r="202" spans="2:65" s="1" customFormat="1" ht="16.5" customHeight="1" x14ac:dyDescent="0.15">
      <c r="B202" s="33"/>
      <c r="C202" s="174" t="s">
        <v>3427</v>
      </c>
      <c r="D202" s="174" t="s">
        <v>288</v>
      </c>
      <c r="E202" s="175" t="s">
        <v>3428</v>
      </c>
      <c r="F202" s="176" t="s">
        <v>3429</v>
      </c>
      <c r="G202" s="177" t="s">
        <v>612</v>
      </c>
      <c r="H202" s="178">
        <v>19</v>
      </c>
      <c r="I202" s="179"/>
      <c r="J202" s="178">
        <f t="shared" si="40"/>
        <v>0</v>
      </c>
      <c r="K202" s="176" t="s">
        <v>1</v>
      </c>
      <c r="L202" s="37"/>
      <c r="M202" s="180" t="s">
        <v>1</v>
      </c>
      <c r="N202" s="181" t="s">
        <v>41</v>
      </c>
      <c r="O202" s="59"/>
      <c r="P202" s="182">
        <f t="shared" si="41"/>
        <v>0</v>
      </c>
      <c r="Q202" s="182">
        <v>0</v>
      </c>
      <c r="R202" s="182">
        <f t="shared" si="42"/>
        <v>0</v>
      </c>
      <c r="S202" s="182">
        <v>0</v>
      </c>
      <c r="T202" s="183">
        <f t="shared" si="43"/>
        <v>0</v>
      </c>
      <c r="AR202" s="16" t="s">
        <v>99</v>
      </c>
      <c r="AT202" s="16" t="s">
        <v>288</v>
      </c>
      <c r="AU202" s="16" t="s">
        <v>77</v>
      </c>
      <c r="AY202" s="16" t="s">
        <v>287</v>
      </c>
      <c r="BE202" s="184">
        <f t="shared" si="44"/>
        <v>0</v>
      </c>
      <c r="BF202" s="184">
        <f t="shared" si="45"/>
        <v>0</v>
      </c>
      <c r="BG202" s="184">
        <f t="shared" si="46"/>
        <v>0</v>
      </c>
      <c r="BH202" s="184">
        <f t="shared" si="47"/>
        <v>0</v>
      </c>
      <c r="BI202" s="184">
        <f t="shared" si="48"/>
        <v>0</v>
      </c>
      <c r="BJ202" s="16" t="s">
        <v>77</v>
      </c>
      <c r="BK202" s="184">
        <f t="shared" si="49"/>
        <v>0</v>
      </c>
      <c r="BL202" s="16" t="s">
        <v>99</v>
      </c>
      <c r="BM202" s="16" t="s">
        <v>775</v>
      </c>
    </row>
    <row r="203" spans="2:65" s="1" customFormat="1" ht="16.5" customHeight="1" x14ac:dyDescent="0.15">
      <c r="B203" s="33"/>
      <c r="C203" s="174" t="s">
        <v>3430</v>
      </c>
      <c r="D203" s="174" t="s">
        <v>288</v>
      </c>
      <c r="E203" s="175" t="s">
        <v>3431</v>
      </c>
      <c r="F203" s="176" t="s">
        <v>3432</v>
      </c>
      <c r="G203" s="177" t="s">
        <v>612</v>
      </c>
      <c r="H203" s="178">
        <v>2</v>
      </c>
      <c r="I203" s="179"/>
      <c r="J203" s="178">
        <f t="shared" si="40"/>
        <v>0</v>
      </c>
      <c r="K203" s="176" t="s">
        <v>1</v>
      </c>
      <c r="L203" s="37"/>
      <c r="M203" s="180" t="s">
        <v>1</v>
      </c>
      <c r="N203" s="181" t="s">
        <v>41</v>
      </c>
      <c r="O203" s="59"/>
      <c r="P203" s="182">
        <f t="shared" si="41"/>
        <v>0</v>
      </c>
      <c r="Q203" s="182">
        <v>0</v>
      </c>
      <c r="R203" s="182">
        <f t="shared" si="42"/>
        <v>0</v>
      </c>
      <c r="S203" s="182">
        <v>0</v>
      </c>
      <c r="T203" s="183">
        <f t="shared" si="43"/>
        <v>0</v>
      </c>
      <c r="AR203" s="16" t="s">
        <v>99</v>
      </c>
      <c r="AT203" s="16" t="s">
        <v>288</v>
      </c>
      <c r="AU203" s="16" t="s">
        <v>77</v>
      </c>
      <c r="AY203" s="16" t="s">
        <v>287</v>
      </c>
      <c r="BE203" s="184">
        <f t="shared" si="44"/>
        <v>0</v>
      </c>
      <c r="BF203" s="184">
        <f t="shared" si="45"/>
        <v>0</v>
      </c>
      <c r="BG203" s="184">
        <f t="shared" si="46"/>
        <v>0</v>
      </c>
      <c r="BH203" s="184">
        <f t="shared" si="47"/>
        <v>0</v>
      </c>
      <c r="BI203" s="184">
        <f t="shared" si="48"/>
        <v>0</v>
      </c>
      <c r="BJ203" s="16" t="s">
        <v>77</v>
      </c>
      <c r="BK203" s="184">
        <f t="shared" si="49"/>
        <v>0</v>
      </c>
      <c r="BL203" s="16" t="s">
        <v>99</v>
      </c>
      <c r="BM203" s="16" t="s">
        <v>781</v>
      </c>
    </row>
    <row r="204" spans="2:65" s="1" customFormat="1" ht="16.5" customHeight="1" x14ac:dyDescent="0.15">
      <c r="B204" s="33"/>
      <c r="C204" s="174" t="s">
        <v>3433</v>
      </c>
      <c r="D204" s="174" t="s">
        <v>288</v>
      </c>
      <c r="E204" s="175" t="s">
        <v>3428</v>
      </c>
      <c r="F204" s="176" t="s">
        <v>3429</v>
      </c>
      <c r="G204" s="177" t="s">
        <v>612</v>
      </c>
      <c r="H204" s="178">
        <v>2</v>
      </c>
      <c r="I204" s="179"/>
      <c r="J204" s="178">
        <f t="shared" si="40"/>
        <v>0</v>
      </c>
      <c r="K204" s="176" t="s">
        <v>1</v>
      </c>
      <c r="L204" s="37"/>
      <c r="M204" s="180" t="s">
        <v>1</v>
      </c>
      <c r="N204" s="181" t="s">
        <v>41</v>
      </c>
      <c r="O204" s="59"/>
      <c r="P204" s="182">
        <f t="shared" si="41"/>
        <v>0</v>
      </c>
      <c r="Q204" s="182">
        <v>0</v>
      </c>
      <c r="R204" s="182">
        <f t="shared" si="42"/>
        <v>0</v>
      </c>
      <c r="S204" s="182">
        <v>0</v>
      </c>
      <c r="T204" s="183">
        <f t="shared" si="43"/>
        <v>0</v>
      </c>
      <c r="AR204" s="16" t="s">
        <v>99</v>
      </c>
      <c r="AT204" s="16" t="s">
        <v>288</v>
      </c>
      <c r="AU204" s="16" t="s">
        <v>77</v>
      </c>
      <c r="AY204" s="16" t="s">
        <v>287</v>
      </c>
      <c r="BE204" s="184">
        <f t="shared" si="44"/>
        <v>0</v>
      </c>
      <c r="BF204" s="184">
        <f t="shared" si="45"/>
        <v>0</v>
      </c>
      <c r="BG204" s="184">
        <f t="shared" si="46"/>
        <v>0</v>
      </c>
      <c r="BH204" s="184">
        <f t="shared" si="47"/>
        <v>0</v>
      </c>
      <c r="BI204" s="184">
        <f t="shared" si="48"/>
        <v>0</v>
      </c>
      <c r="BJ204" s="16" t="s">
        <v>77</v>
      </c>
      <c r="BK204" s="184">
        <f t="shared" si="49"/>
        <v>0</v>
      </c>
      <c r="BL204" s="16" t="s">
        <v>99</v>
      </c>
      <c r="BM204" s="16" t="s">
        <v>787</v>
      </c>
    </row>
    <row r="205" spans="2:65" s="1" customFormat="1" ht="16.5" customHeight="1" x14ac:dyDescent="0.15">
      <c r="B205" s="33"/>
      <c r="C205" s="174" t="s">
        <v>3434</v>
      </c>
      <c r="D205" s="174" t="s">
        <v>288</v>
      </c>
      <c r="E205" s="175" t="s">
        <v>3435</v>
      </c>
      <c r="F205" s="176" t="s">
        <v>3436</v>
      </c>
      <c r="G205" s="177" t="s">
        <v>612</v>
      </c>
      <c r="H205" s="178">
        <v>1</v>
      </c>
      <c r="I205" s="179"/>
      <c r="J205" s="178">
        <f t="shared" si="40"/>
        <v>0</v>
      </c>
      <c r="K205" s="176" t="s">
        <v>1</v>
      </c>
      <c r="L205" s="37"/>
      <c r="M205" s="180" t="s">
        <v>1</v>
      </c>
      <c r="N205" s="181" t="s">
        <v>41</v>
      </c>
      <c r="O205" s="59"/>
      <c r="P205" s="182">
        <f t="shared" si="41"/>
        <v>0</v>
      </c>
      <c r="Q205" s="182">
        <v>0</v>
      </c>
      <c r="R205" s="182">
        <f t="shared" si="42"/>
        <v>0</v>
      </c>
      <c r="S205" s="182">
        <v>0</v>
      </c>
      <c r="T205" s="183">
        <f t="shared" si="43"/>
        <v>0</v>
      </c>
      <c r="AR205" s="16" t="s">
        <v>99</v>
      </c>
      <c r="AT205" s="16" t="s">
        <v>288</v>
      </c>
      <c r="AU205" s="16" t="s">
        <v>77</v>
      </c>
      <c r="AY205" s="16" t="s">
        <v>287</v>
      </c>
      <c r="BE205" s="184">
        <f t="shared" si="44"/>
        <v>0</v>
      </c>
      <c r="BF205" s="184">
        <f t="shared" si="45"/>
        <v>0</v>
      </c>
      <c r="BG205" s="184">
        <f t="shared" si="46"/>
        <v>0</v>
      </c>
      <c r="BH205" s="184">
        <f t="shared" si="47"/>
        <v>0</v>
      </c>
      <c r="BI205" s="184">
        <f t="shared" si="48"/>
        <v>0</v>
      </c>
      <c r="BJ205" s="16" t="s">
        <v>77</v>
      </c>
      <c r="BK205" s="184">
        <f t="shared" si="49"/>
        <v>0</v>
      </c>
      <c r="BL205" s="16" t="s">
        <v>99</v>
      </c>
      <c r="BM205" s="16" t="s">
        <v>793</v>
      </c>
    </row>
    <row r="206" spans="2:65" s="1" customFormat="1" ht="16.5" customHeight="1" x14ac:dyDescent="0.15">
      <c r="B206" s="33"/>
      <c r="C206" s="174" t="s">
        <v>3437</v>
      </c>
      <c r="D206" s="174" t="s">
        <v>288</v>
      </c>
      <c r="E206" s="175" t="s">
        <v>3438</v>
      </c>
      <c r="F206" s="176" t="s">
        <v>3439</v>
      </c>
      <c r="G206" s="177" t="s">
        <v>612</v>
      </c>
      <c r="H206" s="178">
        <v>1</v>
      </c>
      <c r="I206" s="179"/>
      <c r="J206" s="178">
        <f t="shared" si="40"/>
        <v>0</v>
      </c>
      <c r="K206" s="176" t="s">
        <v>1</v>
      </c>
      <c r="L206" s="37"/>
      <c r="M206" s="180" t="s">
        <v>1</v>
      </c>
      <c r="N206" s="181" t="s">
        <v>41</v>
      </c>
      <c r="O206" s="59"/>
      <c r="P206" s="182">
        <f t="shared" si="41"/>
        <v>0</v>
      </c>
      <c r="Q206" s="182">
        <v>0</v>
      </c>
      <c r="R206" s="182">
        <f t="shared" si="42"/>
        <v>0</v>
      </c>
      <c r="S206" s="182">
        <v>0</v>
      </c>
      <c r="T206" s="183">
        <f t="shared" si="43"/>
        <v>0</v>
      </c>
      <c r="AR206" s="16" t="s">
        <v>99</v>
      </c>
      <c r="AT206" s="16" t="s">
        <v>288</v>
      </c>
      <c r="AU206" s="16" t="s">
        <v>77</v>
      </c>
      <c r="AY206" s="16" t="s">
        <v>287</v>
      </c>
      <c r="BE206" s="184">
        <f t="shared" si="44"/>
        <v>0</v>
      </c>
      <c r="BF206" s="184">
        <f t="shared" si="45"/>
        <v>0</v>
      </c>
      <c r="BG206" s="184">
        <f t="shared" si="46"/>
        <v>0</v>
      </c>
      <c r="BH206" s="184">
        <f t="shared" si="47"/>
        <v>0</v>
      </c>
      <c r="BI206" s="184">
        <f t="shared" si="48"/>
        <v>0</v>
      </c>
      <c r="BJ206" s="16" t="s">
        <v>77</v>
      </c>
      <c r="BK206" s="184">
        <f t="shared" si="49"/>
        <v>0</v>
      </c>
      <c r="BL206" s="16" t="s">
        <v>99</v>
      </c>
      <c r="BM206" s="16" t="s">
        <v>799</v>
      </c>
    </row>
    <row r="207" spans="2:65" s="1" customFormat="1" ht="16.5" customHeight="1" x14ac:dyDescent="0.15">
      <c r="B207" s="33"/>
      <c r="C207" s="174" t="s">
        <v>3440</v>
      </c>
      <c r="D207" s="174" t="s">
        <v>288</v>
      </c>
      <c r="E207" s="175" t="s">
        <v>3441</v>
      </c>
      <c r="F207" s="176" t="s">
        <v>3442</v>
      </c>
      <c r="G207" s="177" t="s">
        <v>612</v>
      </c>
      <c r="H207" s="178">
        <v>22</v>
      </c>
      <c r="I207" s="179"/>
      <c r="J207" s="178">
        <f t="shared" si="40"/>
        <v>0</v>
      </c>
      <c r="K207" s="176" t="s">
        <v>1</v>
      </c>
      <c r="L207" s="37"/>
      <c r="M207" s="180" t="s">
        <v>1</v>
      </c>
      <c r="N207" s="181" t="s">
        <v>41</v>
      </c>
      <c r="O207" s="59"/>
      <c r="P207" s="182">
        <f t="shared" si="41"/>
        <v>0</v>
      </c>
      <c r="Q207" s="182">
        <v>0</v>
      </c>
      <c r="R207" s="182">
        <f t="shared" si="42"/>
        <v>0</v>
      </c>
      <c r="S207" s="182">
        <v>0</v>
      </c>
      <c r="T207" s="183">
        <f t="shared" si="43"/>
        <v>0</v>
      </c>
      <c r="AR207" s="16" t="s">
        <v>99</v>
      </c>
      <c r="AT207" s="16" t="s">
        <v>288</v>
      </c>
      <c r="AU207" s="16" t="s">
        <v>77</v>
      </c>
      <c r="AY207" s="16" t="s">
        <v>287</v>
      </c>
      <c r="BE207" s="184">
        <f t="shared" si="44"/>
        <v>0</v>
      </c>
      <c r="BF207" s="184">
        <f t="shared" si="45"/>
        <v>0</v>
      </c>
      <c r="BG207" s="184">
        <f t="shared" si="46"/>
        <v>0</v>
      </c>
      <c r="BH207" s="184">
        <f t="shared" si="47"/>
        <v>0</v>
      </c>
      <c r="BI207" s="184">
        <f t="shared" si="48"/>
        <v>0</v>
      </c>
      <c r="BJ207" s="16" t="s">
        <v>77</v>
      </c>
      <c r="BK207" s="184">
        <f t="shared" si="49"/>
        <v>0</v>
      </c>
      <c r="BL207" s="16" t="s">
        <v>99</v>
      </c>
      <c r="BM207" s="16" t="s">
        <v>805</v>
      </c>
    </row>
    <row r="208" spans="2:65" s="1" customFormat="1" ht="16.5" customHeight="1" x14ac:dyDescent="0.15">
      <c r="B208" s="33"/>
      <c r="C208" s="174" t="s">
        <v>3443</v>
      </c>
      <c r="D208" s="174" t="s">
        <v>288</v>
      </c>
      <c r="E208" s="175" t="s">
        <v>3444</v>
      </c>
      <c r="F208" s="176" t="s">
        <v>3445</v>
      </c>
      <c r="G208" s="177" t="s">
        <v>612</v>
      </c>
      <c r="H208" s="178">
        <v>1</v>
      </c>
      <c r="I208" s="179"/>
      <c r="J208" s="178">
        <f t="shared" si="40"/>
        <v>0</v>
      </c>
      <c r="K208" s="176" t="s">
        <v>1</v>
      </c>
      <c r="L208" s="37"/>
      <c r="M208" s="180" t="s">
        <v>1</v>
      </c>
      <c r="N208" s="181" t="s">
        <v>41</v>
      </c>
      <c r="O208" s="59"/>
      <c r="P208" s="182">
        <f t="shared" si="41"/>
        <v>0</v>
      </c>
      <c r="Q208" s="182">
        <v>0</v>
      </c>
      <c r="R208" s="182">
        <f t="shared" si="42"/>
        <v>0</v>
      </c>
      <c r="S208" s="182">
        <v>0</v>
      </c>
      <c r="T208" s="183">
        <f t="shared" si="43"/>
        <v>0</v>
      </c>
      <c r="AR208" s="16" t="s">
        <v>99</v>
      </c>
      <c r="AT208" s="16" t="s">
        <v>288</v>
      </c>
      <c r="AU208" s="16" t="s">
        <v>77</v>
      </c>
      <c r="AY208" s="16" t="s">
        <v>287</v>
      </c>
      <c r="BE208" s="184">
        <f t="shared" si="44"/>
        <v>0</v>
      </c>
      <c r="BF208" s="184">
        <f t="shared" si="45"/>
        <v>0</v>
      </c>
      <c r="BG208" s="184">
        <f t="shared" si="46"/>
        <v>0</v>
      </c>
      <c r="BH208" s="184">
        <f t="shared" si="47"/>
        <v>0</v>
      </c>
      <c r="BI208" s="184">
        <f t="shared" si="48"/>
        <v>0</v>
      </c>
      <c r="BJ208" s="16" t="s">
        <v>77</v>
      </c>
      <c r="BK208" s="184">
        <f t="shared" si="49"/>
        <v>0</v>
      </c>
      <c r="BL208" s="16" t="s">
        <v>99</v>
      </c>
      <c r="BM208" s="16" t="s">
        <v>810</v>
      </c>
    </row>
    <row r="209" spans="2:65" s="1" customFormat="1" ht="16.5" customHeight="1" x14ac:dyDescent="0.15">
      <c r="B209" s="33"/>
      <c r="C209" s="174" t="s">
        <v>3446</v>
      </c>
      <c r="D209" s="174" t="s">
        <v>288</v>
      </c>
      <c r="E209" s="175" t="s">
        <v>3447</v>
      </c>
      <c r="F209" s="176" t="s">
        <v>3448</v>
      </c>
      <c r="G209" s="177" t="s">
        <v>612</v>
      </c>
      <c r="H209" s="178">
        <v>1</v>
      </c>
      <c r="I209" s="179"/>
      <c r="J209" s="178">
        <f t="shared" si="40"/>
        <v>0</v>
      </c>
      <c r="K209" s="176" t="s">
        <v>1</v>
      </c>
      <c r="L209" s="37"/>
      <c r="M209" s="180" t="s">
        <v>1</v>
      </c>
      <c r="N209" s="181" t="s">
        <v>41</v>
      </c>
      <c r="O209" s="59"/>
      <c r="P209" s="182">
        <f t="shared" si="41"/>
        <v>0</v>
      </c>
      <c r="Q209" s="182">
        <v>0</v>
      </c>
      <c r="R209" s="182">
        <f t="shared" si="42"/>
        <v>0</v>
      </c>
      <c r="S209" s="182">
        <v>0</v>
      </c>
      <c r="T209" s="183">
        <f t="shared" si="43"/>
        <v>0</v>
      </c>
      <c r="AR209" s="16" t="s">
        <v>99</v>
      </c>
      <c r="AT209" s="16" t="s">
        <v>288</v>
      </c>
      <c r="AU209" s="16" t="s">
        <v>77</v>
      </c>
      <c r="AY209" s="16" t="s">
        <v>287</v>
      </c>
      <c r="BE209" s="184">
        <f t="shared" si="44"/>
        <v>0</v>
      </c>
      <c r="BF209" s="184">
        <f t="shared" si="45"/>
        <v>0</v>
      </c>
      <c r="BG209" s="184">
        <f t="shared" si="46"/>
        <v>0</v>
      </c>
      <c r="BH209" s="184">
        <f t="shared" si="47"/>
        <v>0</v>
      </c>
      <c r="BI209" s="184">
        <f t="shared" si="48"/>
        <v>0</v>
      </c>
      <c r="BJ209" s="16" t="s">
        <v>77</v>
      </c>
      <c r="BK209" s="184">
        <f t="shared" si="49"/>
        <v>0</v>
      </c>
      <c r="BL209" s="16" t="s">
        <v>99</v>
      </c>
      <c r="BM209" s="16" t="s">
        <v>814</v>
      </c>
    </row>
    <row r="210" spans="2:65" s="1" customFormat="1" ht="22.5" customHeight="1" x14ac:dyDescent="0.15">
      <c r="B210" s="33"/>
      <c r="C210" s="174" t="s">
        <v>3449</v>
      </c>
      <c r="D210" s="174" t="s">
        <v>288</v>
      </c>
      <c r="E210" s="175" t="s">
        <v>3450</v>
      </c>
      <c r="F210" s="176" t="s">
        <v>3451</v>
      </c>
      <c r="G210" s="177" t="s">
        <v>490</v>
      </c>
      <c r="H210" s="178">
        <v>1</v>
      </c>
      <c r="I210" s="179"/>
      <c r="J210" s="178">
        <f t="shared" si="40"/>
        <v>0</v>
      </c>
      <c r="K210" s="176" t="s">
        <v>1</v>
      </c>
      <c r="L210" s="37"/>
      <c r="M210" s="180" t="s">
        <v>1</v>
      </c>
      <c r="N210" s="181" t="s">
        <v>41</v>
      </c>
      <c r="O210" s="59"/>
      <c r="P210" s="182">
        <f t="shared" si="41"/>
        <v>0</v>
      </c>
      <c r="Q210" s="182">
        <v>0</v>
      </c>
      <c r="R210" s="182">
        <f t="shared" si="42"/>
        <v>0</v>
      </c>
      <c r="S210" s="182">
        <v>0</v>
      </c>
      <c r="T210" s="183">
        <f t="shared" si="43"/>
        <v>0</v>
      </c>
      <c r="AR210" s="16" t="s">
        <v>99</v>
      </c>
      <c r="AT210" s="16" t="s">
        <v>288</v>
      </c>
      <c r="AU210" s="16" t="s">
        <v>77</v>
      </c>
      <c r="AY210" s="16" t="s">
        <v>287</v>
      </c>
      <c r="BE210" s="184">
        <f t="shared" si="44"/>
        <v>0</v>
      </c>
      <c r="BF210" s="184">
        <f t="shared" si="45"/>
        <v>0</v>
      </c>
      <c r="BG210" s="184">
        <f t="shared" si="46"/>
        <v>0</v>
      </c>
      <c r="BH210" s="184">
        <f t="shared" si="47"/>
        <v>0</v>
      </c>
      <c r="BI210" s="184">
        <f t="shared" si="48"/>
        <v>0</v>
      </c>
      <c r="BJ210" s="16" t="s">
        <v>77</v>
      </c>
      <c r="BK210" s="184">
        <f t="shared" si="49"/>
        <v>0</v>
      </c>
      <c r="BL210" s="16" t="s">
        <v>99</v>
      </c>
      <c r="BM210" s="16" t="s">
        <v>820</v>
      </c>
    </row>
    <row r="211" spans="2:65" s="1" customFormat="1" ht="16.5" customHeight="1" x14ac:dyDescent="0.15">
      <c r="B211" s="33"/>
      <c r="C211" s="174" t="s">
        <v>3452</v>
      </c>
      <c r="D211" s="174" t="s">
        <v>288</v>
      </c>
      <c r="E211" s="175" t="s">
        <v>3453</v>
      </c>
      <c r="F211" s="176" t="s">
        <v>3454</v>
      </c>
      <c r="G211" s="177" t="s">
        <v>490</v>
      </c>
      <c r="H211" s="178">
        <v>1</v>
      </c>
      <c r="I211" s="179"/>
      <c r="J211" s="178">
        <f t="shared" si="40"/>
        <v>0</v>
      </c>
      <c r="K211" s="176" t="s">
        <v>1</v>
      </c>
      <c r="L211" s="37"/>
      <c r="M211" s="180" t="s">
        <v>1</v>
      </c>
      <c r="N211" s="181" t="s">
        <v>41</v>
      </c>
      <c r="O211" s="59"/>
      <c r="P211" s="182">
        <f t="shared" si="41"/>
        <v>0</v>
      </c>
      <c r="Q211" s="182">
        <v>0</v>
      </c>
      <c r="R211" s="182">
        <f t="shared" si="42"/>
        <v>0</v>
      </c>
      <c r="S211" s="182">
        <v>0</v>
      </c>
      <c r="T211" s="183">
        <f t="shared" si="43"/>
        <v>0</v>
      </c>
      <c r="AR211" s="16" t="s">
        <v>99</v>
      </c>
      <c r="AT211" s="16" t="s">
        <v>288</v>
      </c>
      <c r="AU211" s="16" t="s">
        <v>77</v>
      </c>
      <c r="AY211" s="16" t="s">
        <v>287</v>
      </c>
      <c r="BE211" s="184">
        <f t="shared" si="44"/>
        <v>0</v>
      </c>
      <c r="BF211" s="184">
        <f t="shared" si="45"/>
        <v>0</v>
      </c>
      <c r="BG211" s="184">
        <f t="shared" si="46"/>
        <v>0</v>
      </c>
      <c r="BH211" s="184">
        <f t="shared" si="47"/>
        <v>0</v>
      </c>
      <c r="BI211" s="184">
        <f t="shared" si="48"/>
        <v>0</v>
      </c>
      <c r="BJ211" s="16" t="s">
        <v>77</v>
      </c>
      <c r="BK211" s="184">
        <f t="shared" si="49"/>
        <v>0</v>
      </c>
      <c r="BL211" s="16" t="s">
        <v>99</v>
      </c>
      <c r="BM211" s="16" t="s">
        <v>826</v>
      </c>
    </row>
    <row r="212" spans="2:65" s="1" customFormat="1" ht="16.5" customHeight="1" x14ac:dyDescent="0.15">
      <c r="B212" s="33"/>
      <c r="C212" s="174" t="s">
        <v>3455</v>
      </c>
      <c r="D212" s="174" t="s">
        <v>288</v>
      </c>
      <c r="E212" s="175" t="s">
        <v>3456</v>
      </c>
      <c r="F212" s="176" t="s">
        <v>3457</v>
      </c>
      <c r="G212" s="177" t="s">
        <v>1845</v>
      </c>
      <c r="H212" s="178">
        <v>8</v>
      </c>
      <c r="I212" s="179"/>
      <c r="J212" s="178">
        <f t="shared" si="40"/>
        <v>0</v>
      </c>
      <c r="K212" s="176" t="s">
        <v>1</v>
      </c>
      <c r="L212" s="37"/>
      <c r="M212" s="180" t="s">
        <v>1</v>
      </c>
      <c r="N212" s="181" t="s">
        <v>41</v>
      </c>
      <c r="O212" s="59"/>
      <c r="P212" s="182">
        <f t="shared" si="41"/>
        <v>0</v>
      </c>
      <c r="Q212" s="182">
        <v>0</v>
      </c>
      <c r="R212" s="182">
        <f t="shared" si="42"/>
        <v>0</v>
      </c>
      <c r="S212" s="182">
        <v>0</v>
      </c>
      <c r="T212" s="183">
        <f t="shared" si="43"/>
        <v>0</v>
      </c>
      <c r="AR212" s="16" t="s">
        <v>99</v>
      </c>
      <c r="AT212" s="16" t="s">
        <v>288</v>
      </c>
      <c r="AU212" s="16" t="s">
        <v>77</v>
      </c>
      <c r="AY212" s="16" t="s">
        <v>287</v>
      </c>
      <c r="BE212" s="184">
        <f t="shared" si="44"/>
        <v>0</v>
      </c>
      <c r="BF212" s="184">
        <f t="shared" si="45"/>
        <v>0</v>
      </c>
      <c r="BG212" s="184">
        <f t="shared" si="46"/>
        <v>0</v>
      </c>
      <c r="BH212" s="184">
        <f t="shared" si="47"/>
        <v>0</v>
      </c>
      <c r="BI212" s="184">
        <f t="shared" si="48"/>
        <v>0</v>
      </c>
      <c r="BJ212" s="16" t="s">
        <v>77</v>
      </c>
      <c r="BK212" s="184">
        <f t="shared" si="49"/>
        <v>0</v>
      </c>
      <c r="BL212" s="16" t="s">
        <v>99</v>
      </c>
      <c r="BM212" s="16" t="s">
        <v>838</v>
      </c>
    </row>
    <row r="213" spans="2:65" s="1" customFormat="1" ht="16.5" customHeight="1" x14ac:dyDescent="0.15">
      <c r="B213" s="33"/>
      <c r="C213" s="174" t="s">
        <v>3458</v>
      </c>
      <c r="D213" s="174" t="s">
        <v>288</v>
      </c>
      <c r="E213" s="175" t="s">
        <v>3459</v>
      </c>
      <c r="F213" s="176" t="s">
        <v>3460</v>
      </c>
      <c r="G213" s="177" t="s">
        <v>362</v>
      </c>
      <c r="H213" s="178">
        <v>330</v>
      </c>
      <c r="I213" s="179"/>
      <c r="J213" s="178">
        <f t="shared" si="40"/>
        <v>0</v>
      </c>
      <c r="K213" s="176" t="s">
        <v>1</v>
      </c>
      <c r="L213" s="37"/>
      <c r="M213" s="180" t="s">
        <v>1</v>
      </c>
      <c r="N213" s="181" t="s">
        <v>41</v>
      </c>
      <c r="O213" s="59"/>
      <c r="P213" s="182">
        <f t="shared" si="41"/>
        <v>0</v>
      </c>
      <c r="Q213" s="182">
        <v>0</v>
      </c>
      <c r="R213" s="182">
        <f t="shared" si="42"/>
        <v>0</v>
      </c>
      <c r="S213" s="182">
        <v>0</v>
      </c>
      <c r="T213" s="183">
        <f t="shared" si="43"/>
        <v>0</v>
      </c>
      <c r="AR213" s="16" t="s">
        <v>99</v>
      </c>
      <c r="AT213" s="16" t="s">
        <v>288</v>
      </c>
      <c r="AU213" s="16" t="s">
        <v>77</v>
      </c>
      <c r="AY213" s="16" t="s">
        <v>287</v>
      </c>
      <c r="BE213" s="184">
        <f t="shared" si="44"/>
        <v>0</v>
      </c>
      <c r="BF213" s="184">
        <f t="shared" si="45"/>
        <v>0</v>
      </c>
      <c r="BG213" s="184">
        <f t="shared" si="46"/>
        <v>0</v>
      </c>
      <c r="BH213" s="184">
        <f t="shared" si="47"/>
        <v>0</v>
      </c>
      <c r="BI213" s="184">
        <f t="shared" si="48"/>
        <v>0</v>
      </c>
      <c r="BJ213" s="16" t="s">
        <v>77</v>
      </c>
      <c r="BK213" s="184">
        <f t="shared" si="49"/>
        <v>0</v>
      </c>
      <c r="BL213" s="16" t="s">
        <v>99</v>
      </c>
      <c r="BM213" s="16" t="s">
        <v>843</v>
      </c>
    </row>
    <row r="214" spans="2:65" s="1" customFormat="1" ht="16.5" customHeight="1" x14ac:dyDescent="0.15">
      <c r="B214" s="33"/>
      <c r="C214" s="174" t="s">
        <v>3461</v>
      </c>
      <c r="D214" s="174" t="s">
        <v>288</v>
      </c>
      <c r="E214" s="175" t="s">
        <v>3462</v>
      </c>
      <c r="F214" s="176" t="s">
        <v>3463</v>
      </c>
      <c r="G214" s="177" t="s">
        <v>362</v>
      </c>
      <c r="H214" s="178">
        <v>330</v>
      </c>
      <c r="I214" s="179"/>
      <c r="J214" s="178">
        <f t="shared" si="40"/>
        <v>0</v>
      </c>
      <c r="K214" s="176" t="s">
        <v>1</v>
      </c>
      <c r="L214" s="37"/>
      <c r="M214" s="180" t="s">
        <v>1</v>
      </c>
      <c r="N214" s="181" t="s">
        <v>41</v>
      </c>
      <c r="O214" s="59"/>
      <c r="P214" s="182">
        <f t="shared" si="41"/>
        <v>0</v>
      </c>
      <c r="Q214" s="182">
        <v>0</v>
      </c>
      <c r="R214" s="182">
        <f t="shared" si="42"/>
        <v>0</v>
      </c>
      <c r="S214" s="182">
        <v>0</v>
      </c>
      <c r="T214" s="183">
        <f t="shared" si="43"/>
        <v>0</v>
      </c>
      <c r="AR214" s="16" t="s">
        <v>99</v>
      </c>
      <c r="AT214" s="16" t="s">
        <v>288</v>
      </c>
      <c r="AU214" s="16" t="s">
        <v>77</v>
      </c>
      <c r="AY214" s="16" t="s">
        <v>287</v>
      </c>
      <c r="BE214" s="184">
        <f t="shared" si="44"/>
        <v>0</v>
      </c>
      <c r="BF214" s="184">
        <f t="shared" si="45"/>
        <v>0</v>
      </c>
      <c r="BG214" s="184">
        <f t="shared" si="46"/>
        <v>0</v>
      </c>
      <c r="BH214" s="184">
        <f t="shared" si="47"/>
        <v>0</v>
      </c>
      <c r="BI214" s="184">
        <f t="shared" si="48"/>
        <v>0</v>
      </c>
      <c r="BJ214" s="16" t="s">
        <v>77</v>
      </c>
      <c r="BK214" s="184">
        <f t="shared" si="49"/>
        <v>0</v>
      </c>
      <c r="BL214" s="16" t="s">
        <v>99</v>
      </c>
      <c r="BM214" s="16" t="s">
        <v>848</v>
      </c>
    </row>
    <row r="215" spans="2:65" s="1" customFormat="1" ht="16.5" customHeight="1" x14ac:dyDescent="0.15">
      <c r="B215" s="33"/>
      <c r="C215" s="174" t="s">
        <v>3464</v>
      </c>
      <c r="D215" s="174" t="s">
        <v>288</v>
      </c>
      <c r="E215" s="175" t="s">
        <v>3252</v>
      </c>
      <c r="F215" s="176" t="s">
        <v>3253</v>
      </c>
      <c r="G215" s="177" t="s">
        <v>612</v>
      </c>
      <c r="H215" s="178">
        <v>62</v>
      </c>
      <c r="I215" s="179"/>
      <c r="J215" s="178">
        <f t="shared" si="40"/>
        <v>0</v>
      </c>
      <c r="K215" s="176" t="s">
        <v>1</v>
      </c>
      <c r="L215" s="37"/>
      <c r="M215" s="180" t="s">
        <v>1</v>
      </c>
      <c r="N215" s="181" t="s">
        <v>41</v>
      </c>
      <c r="O215" s="59"/>
      <c r="P215" s="182">
        <f t="shared" si="41"/>
        <v>0</v>
      </c>
      <c r="Q215" s="182">
        <v>0</v>
      </c>
      <c r="R215" s="182">
        <f t="shared" si="42"/>
        <v>0</v>
      </c>
      <c r="S215" s="182">
        <v>0</v>
      </c>
      <c r="T215" s="183">
        <f t="shared" si="43"/>
        <v>0</v>
      </c>
      <c r="AR215" s="16" t="s">
        <v>99</v>
      </c>
      <c r="AT215" s="16" t="s">
        <v>288</v>
      </c>
      <c r="AU215" s="16" t="s">
        <v>77</v>
      </c>
      <c r="AY215" s="16" t="s">
        <v>287</v>
      </c>
      <c r="BE215" s="184">
        <f t="shared" si="44"/>
        <v>0</v>
      </c>
      <c r="BF215" s="184">
        <f t="shared" si="45"/>
        <v>0</v>
      </c>
      <c r="BG215" s="184">
        <f t="shared" si="46"/>
        <v>0</v>
      </c>
      <c r="BH215" s="184">
        <f t="shared" si="47"/>
        <v>0</v>
      </c>
      <c r="BI215" s="184">
        <f t="shared" si="48"/>
        <v>0</v>
      </c>
      <c r="BJ215" s="16" t="s">
        <v>77</v>
      </c>
      <c r="BK215" s="184">
        <f t="shared" si="49"/>
        <v>0</v>
      </c>
      <c r="BL215" s="16" t="s">
        <v>99</v>
      </c>
      <c r="BM215" s="16" t="s">
        <v>852</v>
      </c>
    </row>
    <row r="216" spans="2:65" s="1" customFormat="1" ht="16.5" customHeight="1" x14ac:dyDescent="0.15">
      <c r="B216" s="33"/>
      <c r="C216" s="174" t="s">
        <v>3465</v>
      </c>
      <c r="D216" s="174" t="s">
        <v>288</v>
      </c>
      <c r="E216" s="175" t="s">
        <v>3466</v>
      </c>
      <c r="F216" s="176" t="s">
        <v>3467</v>
      </c>
      <c r="G216" s="177" t="s">
        <v>362</v>
      </c>
      <c r="H216" s="178">
        <v>205</v>
      </c>
      <c r="I216" s="179"/>
      <c r="J216" s="178">
        <f t="shared" si="40"/>
        <v>0</v>
      </c>
      <c r="K216" s="176" t="s">
        <v>1</v>
      </c>
      <c r="L216" s="37"/>
      <c r="M216" s="180" t="s">
        <v>1</v>
      </c>
      <c r="N216" s="181" t="s">
        <v>41</v>
      </c>
      <c r="O216" s="59"/>
      <c r="P216" s="182">
        <f t="shared" si="41"/>
        <v>0</v>
      </c>
      <c r="Q216" s="182">
        <v>0</v>
      </c>
      <c r="R216" s="182">
        <f t="shared" si="42"/>
        <v>0</v>
      </c>
      <c r="S216" s="182">
        <v>0</v>
      </c>
      <c r="T216" s="183">
        <f t="shared" si="43"/>
        <v>0</v>
      </c>
      <c r="AR216" s="16" t="s">
        <v>99</v>
      </c>
      <c r="AT216" s="16" t="s">
        <v>288</v>
      </c>
      <c r="AU216" s="16" t="s">
        <v>77</v>
      </c>
      <c r="AY216" s="16" t="s">
        <v>287</v>
      </c>
      <c r="BE216" s="184">
        <f t="shared" si="44"/>
        <v>0</v>
      </c>
      <c r="BF216" s="184">
        <f t="shared" si="45"/>
        <v>0</v>
      </c>
      <c r="BG216" s="184">
        <f t="shared" si="46"/>
        <v>0</v>
      </c>
      <c r="BH216" s="184">
        <f t="shared" si="47"/>
        <v>0</v>
      </c>
      <c r="BI216" s="184">
        <f t="shared" si="48"/>
        <v>0</v>
      </c>
      <c r="BJ216" s="16" t="s">
        <v>77</v>
      </c>
      <c r="BK216" s="184">
        <f t="shared" si="49"/>
        <v>0</v>
      </c>
      <c r="BL216" s="16" t="s">
        <v>99</v>
      </c>
      <c r="BM216" s="16" t="s">
        <v>856</v>
      </c>
    </row>
    <row r="217" spans="2:65" s="1" customFormat="1" ht="16.5" customHeight="1" x14ac:dyDescent="0.15">
      <c r="B217" s="33"/>
      <c r="C217" s="174" t="s">
        <v>3468</v>
      </c>
      <c r="D217" s="174" t="s">
        <v>288</v>
      </c>
      <c r="E217" s="175" t="s">
        <v>3469</v>
      </c>
      <c r="F217" s="176" t="s">
        <v>3470</v>
      </c>
      <c r="G217" s="177" t="s">
        <v>362</v>
      </c>
      <c r="H217" s="178">
        <v>205</v>
      </c>
      <c r="I217" s="179"/>
      <c r="J217" s="178">
        <f t="shared" si="40"/>
        <v>0</v>
      </c>
      <c r="K217" s="176" t="s">
        <v>1</v>
      </c>
      <c r="L217" s="37"/>
      <c r="M217" s="180" t="s">
        <v>1</v>
      </c>
      <c r="N217" s="181" t="s">
        <v>41</v>
      </c>
      <c r="O217" s="59"/>
      <c r="P217" s="182">
        <f t="shared" si="41"/>
        <v>0</v>
      </c>
      <c r="Q217" s="182">
        <v>0</v>
      </c>
      <c r="R217" s="182">
        <f t="shared" si="42"/>
        <v>0</v>
      </c>
      <c r="S217" s="182">
        <v>0</v>
      </c>
      <c r="T217" s="183">
        <f t="shared" si="43"/>
        <v>0</v>
      </c>
      <c r="AR217" s="16" t="s">
        <v>99</v>
      </c>
      <c r="AT217" s="16" t="s">
        <v>288</v>
      </c>
      <c r="AU217" s="16" t="s">
        <v>77</v>
      </c>
      <c r="AY217" s="16" t="s">
        <v>287</v>
      </c>
      <c r="BE217" s="184">
        <f t="shared" si="44"/>
        <v>0</v>
      </c>
      <c r="BF217" s="184">
        <f t="shared" si="45"/>
        <v>0</v>
      </c>
      <c r="BG217" s="184">
        <f t="shared" si="46"/>
        <v>0</v>
      </c>
      <c r="BH217" s="184">
        <f t="shared" si="47"/>
        <v>0</v>
      </c>
      <c r="BI217" s="184">
        <f t="shared" si="48"/>
        <v>0</v>
      </c>
      <c r="BJ217" s="16" t="s">
        <v>77</v>
      </c>
      <c r="BK217" s="184">
        <f t="shared" si="49"/>
        <v>0</v>
      </c>
      <c r="BL217" s="16" t="s">
        <v>99</v>
      </c>
      <c r="BM217" s="16" t="s">
        <v>861</v>
      </c>
    </row>
    <row r="218" spans="2:65" s="1" customFormat="1" ht="16.5" customHeight="1" x14ac:dyDescent="0.15">
      <c r="B218" s="33"/>
      <c r="C218" s="174" t="s">
        <v>3471</v>
      </c>
      <c r="D218" s="174" t="s">
        <v>288</v>
      </c>
      <c r="E218" s="175" t="s">
        <v>3258</v>
      </c>
      <c r="F218" s="176" t="s">
        <v>3259</v>
      </c>
      <c r="G218" s="177" t="s">
        <v>362</v>
      </c>
      <c r="H218" s="178">
        <v>205</v>
      </c>
      <c r="I218" s="179"/>
      <c r="J218" s="178">
        <f t="shared" si="40"/>
        <v>0</v>
      </c>
      <c r="K218" s="176" t="s">
        <v>1</v>
      </c>
      <c r="L218" s="37"/>
      <c r="M218" s="180" t="s">
        <v>1</v>
      </c>
      <c r="N218" s="181" t="s">
        <v>41</v>
      </c>
      <c r="O218" s="59"/>
      <c r="P218" s="182">
        <f t="shared" si="41"/>
        <v>0</v>
      </c>
      <c r="Q218" s="182">
        <v>0</v>
      </c>
      <c r="R218" s="182">
        <f t="shared" si="42"/>
        <v>0</v>
      </c>
      <c r="S218" s="182">
        <v>0</v>
      </c>
      <c r="T218" s="183">
        <f t="shared" si="43"/>
        <v>0</v>
      </c>
      <c r="AR218" s="16" t="s">
        <v>99</v>
      </c>
      <c r="AT218" s="16" t="s">
        <v>288</v>
      </c>
      <c r="AU218" s="16" t="s">
        <v>77</v>
      </c>
      <c r="AY218" s="16" t="s">
        <v>287</v>
      </c>
      <c r="BE218" s="184">
        <f t="shared" si="44"/>
        <v>0</v>
      </c>
      <c r="BF218" s="184">
        <f t="shared" si="45"/>
        <v>0</v>
      </c>
      <c r="BG218" s="184">
        <f t="shared" si="46"/>
        <v>0</v>
      </c>
      <c r="BH218" s="184">
        <f t="shared" si="47"/>
        <v>0</v>
      </c>
      <c r="BI218" s="184">
        <f t="shared" si="48"/>
        <v>0</v>
      </c>
      <c r="BJ218" s="16" t="s">
        <v>77</v>
      </c>
      <c r="BK218" s="184">
        <f t="shared" si="49"/>
        <v>0</v>
      </c>
      <c r="BL218" s="16" t="s">
        <v>99</v>
      </c>
      <c r="BM218" s="16" t="s">
        <v>866</v>
      </c>
    </row>
    <row r="219" spans="2:65" s="1" customFormat="1" ht="16.5" customHeight="1" x14ac:dyDescent="0.15">
      <c r="B219" s="33"/>
      <c r="C219" s="174" t="s">
        <v>3472</v>
      </c>
      <c r="D219" s="174" t="s">
        <v>288</v>
      </c>
      <c r="E219" s="175" t="s">
        <v>3473</v>
      </c>
      <c r="F219" s="176" t="s">
        <v>3474</v>
      </c>
      <c r="G219" s="177" t="s">
        <v>612</v>
      </c>
      <c r="H219" s="178">
        <v>1</v>
      </c>
      <c r="I219" s="179"/>
      <c r="J219" s="178">
        <f t="shared" si="40"/>
        <v>0</v>
      </c>
      <c r="K219" s="176" t="s">
        <v>1</v>
      </c>
      <c r="L219" s="37"/>
      <c r="M219" s="180" t="s">
        <v>1</v>
      </c>
      <c r="N219" s="181" t="s">
        <v>41</v>
      </c>
      <c r="O219" s="59"/>
      <c r="P219" s="182">
        <f t="shared" si="41"/>
        <v>0</v>
      </c>
      <c r="Q219" s="182">
        <v>0</v>
      </c>
      <c r="R219" s="182">
        <f t="shared" si="42"/>
        <v>0</v>
      </c>
      <c r="S219" s="182">
        <v>0</v>
      </c>
      <c r="T219" s="183">
        <f t="shared" si="43"/>
        <v>0</v>
      </c>
      <c r="AR219" s="16" t="s">
        <v>99</v>
      </c>
      <c r="AT219" s="16" t="s">
        <v>288</v>
      </c>
      <c r="AU219" s="16" t="s">
        <v>77</v>
      </c>
      <c r="AY219" s="16" t="s">
        <v>287</v>
      </c>
      <c r="BE219" s="184">
        <f t="shared" si="44"/>
        <v>0</v>
      </c>
      <c r="BF219" s="184">
        <f t="shared" si="45"/>
        <v>0</v>
      </c>
      <c r="BG219" s="184">
        <f t="shared" si="46"/>
        <v>0</v>
      </c>
      <c r="BH219" s="184">
        <f t="shared" si="47"/>
        <v>0</v>
      </c>
      <c r="BI219" s="184">
        <f t="shared" si="48"/>
        <v>0</v>
      </c>
      <c r="BJ219" s="16" t="s">
        <v>77</v>
      </c>
      <c r="BK219" s="184">
        <f t="shared" si="49"/>
        <v>0</v>
      </c>
      <c r="BL219" s="16" t="s">
        <v>99</v>
      </c>
      <c r="BM219" s="16" t="s">
        <v>871</v>
      </c>
    </row>
    <row r="220" spans="2:65" s="1" customFormat="1" ht="16.5" customHeight="1" x14ac:dyDescent="0.15">
      <c r="B220" s="33"/>
      <c r="C220" s="174" t="s">
        <v>3475</v>
      </c>
      <c r="D220" s="174" t="s">
        <v>288</v>
      </c>
      <c r="E220" s="175" t="s">
        <v>3476</v>
      </c>
      <c r="F220" s="176" t="s">
        <v>3477</v>
      </c>
      <c r="G220" s="177" t="s">
        <v>612</v>
      </c>
      <c r="H220" s="178">
        <v>1</v>
      </c>
      <c r="I220" s="179"/>
      <c r="J220" s="178">
        <f t="shared" si="40"/>
        <v>0</v>
      </c>
      <c r="K220" s="176" t="s">
        <v>1</v>
      </c>
      <c r="L220" s="37"/>
      <c r="M220" s="180" t="s">
        <v>1</v>
      </c>
      <c r="N220" s="181" t="s">
        <v>41</v>
      </c>
      <c r="O220" s="59"/>
      <c r="P220" s="182">
        <f t="shared" si="41"/>
        <v>0</v>
      </c>
      <c r="Q220" s="182">
        <v>0</v>
      </c>
      <c r="R220" s="182">
        <f t="shared" si="42"/>
        <v>0</v>
      </c>
      <c r="S220" s="182">
        <v>0</v>
      </c>
      <c r="T220" s="183">
        <f t="shared" si="43"/>
        <v>0</v>
      </c>
      <c r="AR220" s="16" t="s">
        <v>99</v>
      </c>
      <c r="AT220" s="16" t="s">
        <v>288</v>
      </c>
      <c r="AU220" s="16" t="s">
        <v>77</v>
      </c>
      <c r="AY220" s="16" t="s">
        <v>287</v>
      </c>
      <c r="BE220" s="184">
        <f t="shared" si="44"/>
        <v>0</v>
      </c>
      <c r="BF220" s="184">
        <f t="shared" si="45"/>
        <v>0</v>
      </c>
      <c r="BG220" s="184">
        <f t="shared" si="46"/>
        <v>0</v>
      </c>
      <c r="BH220" s="184">
        <f t="shared" si="47"/>
        <v>0</v>
      </c>
      <c r="BI220" s="184">
        <f t="shared" si="48"/>
        <v>0</v>
      </c>
      <c r="BJ220" s="16" t="s">
        <v>77</v>
      </c>
      <c r="BK220" s="184">
        <f t="shared" si="49"/>
        <v>0</v>
      </c>
      <c r="BL220" s="16" t="s">
        <v>99</v>
      </c>
      <c r="BM220" s="16" t="s">
        <v>877</v>
      </c>
    </row>
    <row r="221" spans="2:65" s="1" customFormat="1" ht="16.5" customHeight="1" x14ac:dyDescent="0.15">
      <c r="B221" s="33"/>
      <c r="C221" s="174" t="s">
        <v>3478</v>
      </c>
      <c r="D221" s="174" t="s">
        <v>288</v>
      </c>
      <c r="E221" s="175" t="s">
        <v>3479</v>
      </c>
      <c r="F221" s="176" t="s">
        <v>3480</v>
      </c>
      <c r="G221" s="177" t="s">
        <v>612</v>
      </c>
      <c r="H221" s="178">
        <v>1</v>
      </c>
      <c r="I221" s="179"/>
      <c r="J221" s="178">
        <f t="shared" si="40"/>
        <v>0</v>
      </c>
      <c r="K221" s="176" t="s">
        <v>1</v>
      </c>
      <c r="L221" s="37"/>
      <c r="M221" s="180" t="s">
        <v>1</v>
      </c>
      <c r="N221" s="181" t="s">
        <v>41</v>
      </c>
      <c r="O221" s="59"/>
      <c r="P221" s="182">
        <f t="shared" si="41"/>
        <v>0</v>
      </c>
      <c r="Q221" s="182">
        <v>0</v>
      </c>
      <c r="R221" s="182">
        <f t="shared" si="42"/>
        <v>0</v>
      </c>
      <c r="S221" s="182">
        <v>0</v>
      </c>
      <c r="T221" s="183">
        <f t="shared" si="43"/>
        <v>0</v>
      </c>
      <c r="AR221" s="16" t="s">
        <v>99</v>
      </c>
      <c r="AT221" s="16" t="s">
        <v>288</v>
      </c>
      <c r="AU221" s="16" t="s">
        <v>77</v>
      </c>
      <c r="AY221" s="16" t="s">
        <v>287</v>
      </c>
      <c r="BE221" s="184">
        <f t="shared" si="44"/>
        <v>0</v>
      </c>
      <c r="BF221" s="184">
        <f t="shared" si="45"/>
        <v>0</v>
      </c>
      <c r="BG221" s="184">
        <f t="shared" si="46"/>
        <v>0</v>
      </c>
      <c r="BH221" s="184">
        <f t="shared" si="47"/>
        <v>0</v>
      </c>
      <c r="BI221" s="184">
        <f t="shared" si="48"/>
        <v>0</v>
      </c>
      <c r="BJ221" s="16" t="s">
        <v>77</v>
      </c>
      <c r="BK221" s="184">
        <f t="shared" si="49"/>
        <v>0</v>
      </c>
      <c r="BL221" s="16" t="s">
        <v>99</v>
      </c>
      <c r="BM221" s="16" t="s">
        <v>881</v>
      </c>
    </row>
    <row r="222" spans="2:65" s="1" customFormat="1" ht="16.5" customHeight="1" x14ac:dyDescent="0.15">
      <c r="B222" s="33"/>
      <c r="C222" s="174" t="s">
        <v>3481</v>
      </c>
      <c r="D222" s="174" t="s">
        <v>288</v>
      </c>
      <c r="E222" s="175" t="s">
        <v>3482</v>
      </c>
      <c r="F222" s="176" t="s">
        <v>3483</v>
      </c>
      <c r="G222" s="177" t="s">
        <v>612</v>
      </c>
      <c r="H222" s="178">
        <v>100</v>
      </c>
      <c r="I222" s="179"/>
      <c r="J222" s="178">
        <f t="shared" si="40"/>
        <v>0</v>
      </c>
      <c r="K222" s="176" t="s">
        <v>1</v>
      </c>
      <c r="L222" s="37"/>
      <c r="M222" s="180" t="s">
        <v>1</v>
      </c>
      <c r="N222" s="181" t="s">
        <v>41</v>
      </c>
      <c r="O222" s="59"/>
      <c r="P222" s="182">
        <f t="shared" si="41"/>
        <v>0</v>
      </c>
      <c r="Q222" s="182">
        <v>0</v>
      </c>
      <c r="R222" s="182">
        <f t="shared" si="42"/>
        <v>0</v>
      </c>
      <c r="S222" s="182">
        <v>0</v>
      </c>
      <c r="T222" s="183">
        <f t="shared" si="43"/>
        <v>0</v>
      </c>
      <c r="AR222" s="16" t="s">
        <v>99</v>
      </c>
      <c r="AT222" s="16" t="s">
        <v>288</v>
      </c>
      <c r="AU222" s="16" t="s">
        <v>77</v>
      </c>
      <c r="AY222" s="16" t="s">
        <v>287</v>
      </c>
      <c r="BE222" s="184">
        <f t="shared" si="44"/>
        <v>0</v>
      </c>
      <c r="BF222" s="184">
        <f t="shared" si="45"/>
        <v>0</v>
      </c>
      <c r="BG222" s="184">
        <f t="shared" si="46"/>
        <v>0</v>
      </c>
      <c r="BH222" s="184">
        <f t="shared" si="47"/>
        <v>0</v>
      </c>
      <c r="BI222" s="184">
        <f t="shared" si="48"/>
        <v>0</v>
      </c>
      <c r="BJ222" s="16" t="s">
        <v>77</v>
      </c>
      <c r="BK222" s="184">
        <f t="shared" si="49"/>
        <v>0</v>
      </c>
      <c r="BL222" s="16" t="s">
        <v>99</v>
      </c>
      <c r="BM222" s="16" t="s">
        <v>885</v>
      </c>
    </row>
    <row r="223" spans="2:65" s="1" customFormat="1" ht="16.5" customHeight="1" x14ac:dyDescent="0.15">
      <c r="B223" s="33"/>
      <c r="C223" s="174" t="s">
        <v>3484</v>
      </c>
      <c r="D223" s="174" t="s">
        <v>288</v>
      </c>
      <c r="E223" s="175" t="s">
        <v>3485</v>
      </c>
      <c r="F223" s="176" t="s">
        <v>3486</v>
      </c>
      <c r="G223" s="177" t="s">
        <v>612</v>
      </c>
      <c r="H223" s="178">
        <v>1</v>
      </c>
      <c r="I223" s="179"/>
      <c r="J223" s="178">
        <f t="shared" si="40"/>
        <v>0</v>
      </c>
      <c r="K223" s="176" t="s">
        <v>1</v>
      </c>
      <c r="L223" s="37"/>
      <c r="M223" s="180" t="s">
        <v>1</v>
      </c>
      <c r="N223" s="181" t="s">
        <v>41</v>
      </c>
      <c r="O223" s="59"/>
      <c r="P223" s="182">
        <f t="shared" si="41"/>
        <v>0</v>
      </c>
      <c r="Q223" s="182">
        <v>0</v>
      </c>
      <c r="R223" s="182">
        <f t="shared" si="42"/>
        <v>0</v>
      </c>
      <c r="S223" s="182">
        <v>0</v>
      </c>
      <c r="T223" s="183">
        <f t="shared" si="43"/>
        <v>0</v>
      </c>
      <c r="AR223" s="16" t="s">
        <v>99</v>
      </c>
      <c r="AT223" s="16" t="s">
        <v>288</v>
      </c>
      <c r="AU223" s="16" t="s">
        <v>77</v>
      </c>
      <c r="AY223" s="16" t="s">
        <v>287</v>
      </c>
      <c r="BE223" s="184">
        <f t="shared" si="44"/>
        <v>0</v>
      </c>
      <c r="BF223" s="184">
        <f t="shared" si="45"/>
        <v>0</v>
      </c>
      <c r="BG223" s="184">
        <f t="shared" si="46"/>
        <v>0</v>
      </c>
      <c r="BH223" s="184">
        <f t="shared" si="47"/>
        <v>0</v>
      </c>
      <c r="BI223" s="184">
        <f t="shared" si="48"/>
        <v>0</v>
      </c>
      <c r="BJ223" s="16" t="s">
        <v>77</v>
      </c>
      <c r="BK223" s="184">
        <f t="shared" si="49"/>
        <v>0</v>
      </c>
      <c r="BL223" s="16" t="s">
        <v>99</v>
      </c>
      <c r="BM223" s="16" t="s">
        <v>891</v>
      </c>
    </row>
    <row r="224" spans="2:65" s="1" customFormat="1" ht="16.5" customHeight="1" x14ac:dyDescent="0.15">
      <c r="B224" s="33"/>
      <c r="C224" s="174" t="s">
        <v>3487</v>
      </c>
      <c r="D224" s="174" t="s">
        <v>288</v>
      </c>
      <c r="E224" s="175" t="s">
        <v>3488</v>
      </c>
      <c r="F224" s="176" t="s">
        <v>3489</v>
      </c>
      <c r="G224" s="177" t="s">
        <v>612</v>
      </c>
      <c r="H224" s="178">
        <v>1</v>
      </c>
      <c r="I224" s="179"/>
      <c r="J224" s="178">
        <f t="shared" si="40"/>
        <v>0</v>
      </c>
      <c r="K224" s="176" t="s">
        <v>1</v>
      </c>
      <c r="L224" s="37"/>
      <c r="M224" s="180" t="s">
        <v>1</v>
      </c>
      <c r="N224" s="181" t="s">
        <v>41</v>
      </c>
      <c r="O224" s="59"/>
      <c r="P224" s="182">
        <f t="shared" si="41"/>
        <v>0</v>
      </c>
      <c r="Q224" s="182">
        <v>0</v>
      </c>
      <c r="R224" s="182">
        <f t="shared" si="42"/>
        <v>0</v>
      </c>
      <c r="S224" s="182">
        <v>0</v>
      </c>
      <c r="T224" s="183">
        <f t="shared" si="43"/>
        <v>0</v>
      </c>
      <c r="AR224" s="16" t="s">
        <v>99</v>
      </c>
      <c r="AT224" s="16" t="s">
        <v>288</v>
      </c>
      <c r="AU224" s="16" t="s">
        <v>77</v>
      </c>
      <c r="AY224" s="16" t="s">
        <v>287</v>
      </c>
      <c r="BE224" s="184">
        <f t="shared" si="44"/>
        <v>0</v>
      </c>
      <c r="BF224" s="184">
        <f t="shared" si="45"/>
        <v>0</v>
      </c>
      <c r="BG224" s="184">
        <f t="shared" si="46"/>
        <v>0</v>
      </c>
      <c r="BH224" s="184">
        <f t="shared" si="47"/>
        <v>0</v>
      </c>
      <c r="BI224" s="184">
        <f t="shared" si="48"/>
        <v>0</v>
      </c>
      <c r="BJ224" s="16" t="s">
        <v>77</v>
      </c>
      <c r="BK224" s="184">
        <f t="shared" si="49"/>
        <v>0</v>
      </c>
      <c r="BL224" s="16" t="s">
        <v>99</v>
      </c>
      <c r="BM224" s="16" t="s">
        <v>896</v>
      </c>
    </row>
    <row r="225" spans="2:65" s="1" customFormat="1" ht="16.5" customHeight="1" x14ac:dyDescent="0.15">
      <c r="B225" s="33"/>
      <c r="C225" s="174" t="s">
        <v>3490</v>
      </c>
      <c r="D225" s="174" t="s">
        <v>288</v>
      </c>
      <c r="E225" s="175" t="s">
        <v>3491</v>
      </c>
      <c r="F225" s="176" t="s">
        <v>3492</v>
      </c>
      <c r="G225" s="177" t="s">
        <v>612</v>
      </c>
      <c r="H225" s="178">
        <v>1</v>
      </c>
      <c r="I225" s="179"/>
      <c r="J225" s="178">
        <f t="shared" si="40"/>
        <v>0</v>
      </c>
      <c r="K225" s="176" t="s">
        <v>1</v>
      </c>
      <c r="L225" s="37"/>
      <c r="M225" s="180" t="s">
        <v>1</v>
      </c>
      <c r="N225" s="181" t="s">
        <v>41</v>
      </c>
      <c r="O225" s="59"/>
      <c r="P225" s="182">
        <f t="shared" si="41"/>
        <v>0</v>
      </c>
      <c r="Q225" s="182">
        <v>0</v>
      </c>
      <c r="R225" s="182">
        <f t="shared" si="42"/>
        <v>0</v>
      </c>
      <c r="S225" s="182">
        <v>0</v>
      </c>
      <c r="T225" s="183">
        <f t="shared" si="43"/>
        <v>0</v>
      </c>
      <c r="AR225" s="16" t="s">
        <v>99</v>
      </c>
      <c r="AT225" s="16" t="s">
        <v>288</v>
      </c>
      <c r="AU225" s="16" t="s">
        <v>77</v>
      </c>
      <c r="AY225" s="16" t="s">
        <v>287</v>
      </c>
      <c r="BE225" s="184">
        <f t="shared" si="44"/>
        <v>0</v>
      </c>
      <c r="BF225" s="184">
        <f t="shared" si="45"/>
        <v>0</v>
      </c>
      <c r="BG225" s="184">
        <f t="shared" si="46"/>
        <v>0</v>
      </c>
      <c r="BH225" s="184">
        <f t="shared" si="47"/>
        <v>0</v>
      </c>
      <c r="BI225" s="184">
        <f t="shared" si="48"/>
        <v>0</v>
      </c>
      <c r="BJ225" s="16" t="s">
        <v>77</v>
      </c>
      <c r="BK225" s="184">
        <f t="shared" si="49"/>
        <v>0</v>
      </c>
      <c r="BL225" s="16" t="s">
        <v>99</v>
      </c>
      <c r="BM225" s="16" t="s">
        <v>902</v>
      </c>
    </row>
    <row r="226" spans="2:65" s="1" customFormat="1" ht="16.5" customHeight="1" x14ac:dyDescent="0.15">
      <c r="B226" s="33"/>
      <c r="C226" s="174" t="s">
        <v>3493</v>
      </c>
      <c r="D226" s="174" t="s">
        <v>288</v>
      </c>
      <c r="E226" s="175" t="s">
        <v>3494</v>
      </c>
      <c r="F226" s="176" t="s">
        <v>3495</v>
      </c>
      <c r="G226" s="177" t="s">
        <v>612</v>
      </c>
      <c r="H226" s="178">
        <v>1</v>
      </c>
      <c r="I226" s="179"/>
      <c r="J226" s="178">
        <f t="shared" si="40"/>
        <v>0</v>
      </c>
      <c r="K226" s="176" t="s">
        <v>1</v>
      </c>
      <c r="L226" s="37"/>
      <c r="M226" s="180" t="s">
        <v>1</v>
      </c>
      <c r="N226" s="181" t="s">
        <v>41</v>
      </c>
      <c r="O226" s="59"/>
      <c r="P226" s="182">
        <f t="shared" si="41"/>
        <v>0</v>
      </c>
      <c r="Q226" s="182">
        <v>0</v>
      </c>
      <c r="R226" s="182">
        <f t="shared" si="42"/>
        <v>0</v>
      </c>
      <c r="S226" s="182">
        <v>0</v>
      </c>
      <c r="T226" s="183">
        <f t="shared" si="43"/>
        <v>0</v>
      </c>
      <c r="AR226" s="16" t="s">
        <v>99</v>
      </c>
      <c r="AT226" s="16" t="s">
        <v>288</v>
      </c>
      <c r="AU226" s="16" t="s">
        <v>77</v>
      </c>
      <c r="AY226" s="16" t="s">
        <v>287</v>
      </c>
      <c r="BE226" s="184">
        <f t="shared" si="44"/>
        <v>0</v>
      </c>
      <c r="BF226" s="184">
        <f t="shared" si="45"/>
        <v>0</v>
      </c>
      <c r="BG226" s="184">
        <f t="shared" si="46"/>
        <v>0</v>
      </c>
      <c r="BH226" s="184">
        <f t="shared" si="47"/>
        <v>0</v>
      </c>
      <c r="BI226" s="184">
        <f t="shared" si="48"/>
        <v>0</v>
      </c>
      <c r="BJ226" s="16" t="s">
        <v>77</v>
      </c>
      <c r="BK226" s="184">
        <f t="shared" si="49"/>
        <v>0</v>
      </c>
      <c r="BL226" s="16" t="s">
        <v>99</v>
      </c>
      <c r="BM226" s="16" t="s">
        <v>907</v>
      </c>
    </row>
    <row r="227" spans="2:65" s="1" customFormat="1" ht="16.5" customHeight="1" x14ac:dyDescent="0.15">
      <c r="B227" s="33"/>
      <c r="C227" s="174" t="s">
        <v>3496</v>
      </c>
      <c r="D227" s="174" t="s">
        <v>288</v>
      </c>
      <c r="E227" s="175" t="s">
        <v>3321</v>
      </c>
      <c r="F227" s="176" t="s">
        <v>3322</v>
      </c>
      <c r="G227" s="177" t="s">
        <v>612</v>
      </c>
      <c r="H227" s="178">
        <v>40</v>
      </c>
      <c r="I227" s="179"/>
      <c r="J227" s="178">
        <f t="shared" si="40"/>
        <v>0</v>
      </c>
      <c r="K227" s="176" t="s">
        <v>1</v>
      </c>
      <c r="L227" s="37"/>
      <c r="M227" s="180" t="s">
        <v>1</v>
      </c>
      <c r="N227" s="181" t="s">
        <v>41</v>
      </c>
      <c r="O227" s="59"/>
      <c r="P227" s="182">
        <f t="shared" si="41"/>
        <v>0</v>
      </c>
      <c r="Q227" s="182">
        <v>0</v>
      </c>
      <c r="R227" s="182">
        <f t="shared" si="42"/>
        <v>0</v>
      </c>
      <c r="S227" s="182">
        <v>0</v>
      </c>
      <c r="T227" s="183">
        <f t="shared" si="43"/>
        <v>0</v>
      </c>
      <c r="AR227" s="16" t="s">
        <v>99</v>
      </c>
      <c r="AT227" s="16" t="s">
        <v>288</v>
      </c>
      <c r="AU227" s="16" t="s">
        <v>77</v>
      </c>
      <c r="AY227" s="16" t="s">
        <v>287</v>
      </c>
      <c r="BE227" s="184">
        <f t="shared" si="44"/>
        <v>0</v>
      </c>
      <c r="BF227" s="184">
        <f t="shared" si="45"/>
        <v>0</v>
      </c>
      <c r="BG227" s="184">
        <f t="shared" si="46"/>
        <v>0</v>
      </c>
      <c r="BH227" s="184">
        <f t="shared" si="47"/>
        <v>0</v>
      </c>
      <c r="BI227" s="184">
        <f t="shared" si="48"/>
        <v>0</v>
      </c>
      <c r="BJ227" s="16" t="s">
        <v>77</v>
      </c>
      <c r="BK227" s="184">
        <f t="shared" si="49"/>
        <v>0</v>
      </c>
      <c r="BL227" s="16" t="s">
        <v>99</v>
      </c>
      <c r="BM227" s="16" t="s">
        <v>912</v>
      </c>
    </row>
    <row r="228" spans="2:65" s="1" customFormat="1" ht="16.5" customHeight="1" x14ac:dyDescent="0.15">
      <c r="B228" s="33"/>
      <c r="C228" s="174" t="s">
        <v>3497</v>
      </c>
      <c r="D228" s="174" t="s">
        <v>288</v>
      </c>
      <c r="E228" s="175" t="s">
        <v>3498</v>
      </c>
      <c r="F228" s="176" t="s">
        <v>3499</v>
      </c>
      <c r="G228" s="177" t="s">
        <v>1845</v>
      </c>
      <c r="H228" s="178">
        <v>8</v>
      </c>
      <c r="I228" s="179"/>
      <c r="J228" s="178">
        <f t="shared" si="40"/>
        <v>0</v>
      </c>
      <c r="K228" s="176" t="s">
        <v>1</v>
      </c>
      <c r="L228" s="37"/>
      <c r="M228" s="180" t="s">
        <v>1</v>
      </c>
      <c r="N228" s="181" t="s">
        <v>41</v>
      </c>
      <c r="O228" s="59"/>
      <c r="P228" s="182">
        <f t="shared" si="41"/>
        <v>0</v>
      </c>
      <c r="Q228" s="182">
        <v>0</v>
      </c>
      <c r="R228" s="182">
        <f t="shared" si="42"/>
        <v>0</v>
      </c>
      <c r="S228" s="182">
        <v>0</v>
      </c>
      <c r="T228" s="183">
        <f t="shared" si="43"/>
        <v>0</v>
      </c>
      <c r="AR228" s="16" t="s">
        <v>99</v>
      </c>
      <c r="AT228" s="16" t="s">
        <v>288</v>
      </c>
      <c r="AU228" s="16" t="s">
        <v>77</v>
      </c>
      <c r="AY228" s="16" t="s">
        <v>287</v>
      </c>
      <c r="BE228" s="184">
        <f t="shared" si="44"/>
        <v>0</v>
      </c>
      <c r="BF228" s="184">
        <f t="shared" si="45"/>
        <v>0</v>
      </c>
      <c r="BG228" s="184">
        <f t="shared" si="46"/>
        <v>0</v>
      </c>
      <c r="BH228" s="184">
        <f t="shared" si="47"/>
        <v>0</v>
      </c>
      <c r="BI228" s="184">
        <f t="shared" si="48"/>
        <v>0</v>
      </c>
      <c r="BJ228" s="16" t="s">
        <v>77</v>
      </c>
      <c r="BK228" s="184">
        <f t="shared" si="49"/>
        <v>0</v>
      </c>
      <c r="BL228" s="16" t="s">
        <v>99</v>
      </c>
      <c r="BM228" s="16" t="s">
        <v>916</v>
      </c>
    </row>
    <row r="229" spans="2:65" s="10" customFormat="1" ht="26" customHeight="1" x14ac:dyDescent="0.2">
      <c r="B229" s="160"/>
      <c r="C229" s="161"/>
      <c r="D229" s="162" t="s">
        <v>69</v>
      </c>
      <c r="E229" s="163" t="s">
        <v>2239</v>
      </c>
      <c r="F229" s="163" t="s">
        <v>3500</v>
      </c>
      <c r="G229" s="161"/>
      <c r="H229" s="161"/>
      <c r="I229" s="164"/>
      <c r="J229" s="165">
        <f>BK229</f>
        <v>0</v>
      </c>
      <c r="K229" s="161"/>
      <c r="L229" s="166"/>
      <c r="M229" s="167"/>
      <c r="N229" s="168"/>
      <c r="O229" s="168"/>
      <c r="P229" s="169">
        <f>SUM(P230:P232)</f>
        <v>0</v>
      </c>
      <c r="Q229" s="168"/>
      <c r="R229" s="169">
        <f>SUM(R230:R232)</f>
        <v>0</v>
      </c>
      <c r="S229" s="168"/>
      <c r="T229" s="170">
        <f>SUM(T230:T232)</f>
        <v>0</v>
      </c>
      <c r="AR229" s="171" t="s">
        <v>77</v>
      </c>
      <c r="AT229" s="172" t="s">
        <v>69</v>
      </c>
      <c r="AU229" s="172" t="s">
        <v>70</v>
      </c>
      <c r="AY229" s="171" t="s">
        <v>287</v>
      </c>
      <c r="BK229" s="173">
        <f>SUM(BK230:BK232)</f>
        <v>0</v>
      </c>
    </row>
    <row r="230" spans="2:65" s="1" customFormat="1" ht="16.5" customHeight="1" x14ac:dyDescent="0.15">
      <c r="B230" s="33"/>
      <c r="C230" s="174" t="s">
        <v>3501</v>
      </c>
      <c r="D230" s="174" t="s">
        <v>288</v>
      </c>
      <c r="E230" s="175" t="s">
        <v>3502</v>
      </c>
      <c r="F230" s="176" t="s">
        <v>3503</v>
      </c>
      <c r="G230" s="177" t="s">
        <v>612</v>
      </c>
      <c r="H230" s="178">
        <v>3</v>
      </c>
      <c r="I230" s="179"/>
      <c r="J230" s="178">
        <f>ROUND(I230*H230,2)</f>
        <v>0</v>
      </c>
      <c r="K230" s="176" t="s">
        <v>1</v>
      </c>
      <c r="L230" s="37"/>
      <c r="M230" s="180" t="s">
        <v>1</v>
      </c>
      <c r="N230" s="181" t="s">
        <v>41</v>
      </c>
      <c r="O230" s="59"/>
      <c r="P230" s="182">
        <f>O230*H230</f>
        <v>0</v>
      </c>
      <c r="Q230" s="182">
        <v>0</v>
      </c>
      <c r="R230" s="182">
        <f>Q230*H230</f>
        <v>0</v>
      </c>
      <c r="S230" s="182">
        <v>0</v>
      </c>
      <c r="T230" s="183">
        <f>S230*H230</f>
        <v>0</v>
      </c>
      <c r="AR230" s="16" t="s">
        <v>99</v>
      </c>
      <c r="AT230" s="16" t="s">
        <v>288</v>
      </c>
      <c r="AU230" s="16" t="s">
        <v>77</v>
      </c>
      <c r="AY230" s="16" t="s">
        <v>287</v>
      </c>
      <c r="BE230" s="184">
        <f>IF(N230="základní",J230,0)</f>
        <v>0</v>
      </c>
      <c r="BF230" s="184">
        <f>IF(N230="snížená",J230,0)</f>
        <v>0</v>
      </c>
      <c r="BG230" s="184">
        <f>IF(N230="zákl. přenesená",J230,0)</f>
        <v>0</v>
      </c>
      <c r="BH230" s="184">
        <f>IF(N230="sníž. přenesená",J230,0)</f>
        <v>0</v>
      </c>
      <c r="BI230" s="184">
        <f>IF(N230="nulová",J230,0)</f>
        <v>0</v>
      </c>
      <c r="BJ230" s="16" t="s">
        <v>77</v>
      </c>
      <c r="BK230" s="184">
        <f>ROUND(I230*H230,2)</f>
        <v>0</v>
      </c>
      <c r="BL230" s="16" t="s">
        <v>99</v>
      </c>
      <c r="BM230" s="16" t="s">
        <v>923</v>
      </c>
    </row>
    <row r="231" spans="2:65" s="1" customFormat="1" ht="16.5" customHeight="1" x14ac:dyDescent="0.15">
      <c r="B231" s="33"/>
      <c r="C231" s="174" t="s">
        <v>3504</v>
      </c>
      <c r="D231" s="174" t="s">
        <v>288</v>
      </c>
      <c r="E231" s="175" t="s">
        <v>3505</v>
      </c>
      <c r="F231" s="176" t="s">
        <v>3506</v>
      </c>
      <c r="G231" s="177" t="s">
        <v>612</v>
      </c>
      <c r="H231" s="178">
        <v>3</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930</v>
      </c>
    </row>
    <row r="232" spans="2:65" s="1" customFormat="1" ht="16.5" customHeight="1" x14ac:dyDescent="0.15">
      <c r="B232" s="33"/>
      <c r="C232" s="174" t="s">
        <v>3507</v>
      </c>
      <c r="D232" s="174" t="s">
        <v>288</v>
      </c>
      <c r="E232" s="175" t="s">
        <v>3508</v>
      </c>
      <c r="F232" s="176" t="s">
        <v>3509</v>
      </c>
      <c r="G232" s="177" t="s">
        <v>1845</v>
      </c>
      <c r="H232" s="178">
        <v>4</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934</v>
      </c>
    </row>
    <row r="233" spans="2:65" s="10" customFormat="1" ht="26" customHeight="1" x14ac:dyDescent="0.2">
      <c r="B233" s="160"/>
      <c r="C233" s="161"/>
      <c r="D233" s="162" t="s">
        <v>69</v>
      </c>
      <c r="E233" s="163" t="s">
        <v>2426</v>
      </c>
      <c r="F233" s="163" t="s">
        <v>3510</v>
      </c>
      <c r="G233" s="161"/>
      <c r="H233" s="161"/>
      <c r="I233" s="164"/>
      <c r="J233" s="165">
        <f>BK233</f>
        <v>0</v>
      </c>
      <c r="K233" s="161"/>
      <c r="L233" s="166"/>
      <c r="M233" s="167"/>
      <c r="N233" s="168"/>
      <c r="O233" s="168"/>
      <c r="P233" s="169">
        <f>SUM(P234:P245)</f>
        <v>0</v>
      </c>
      <c r="Q233" s="168"/>
      <c r="R233" s="169">
        <f>SUM(R234:R245)</f>
        <v>0</v>
      </c>
      <c r="S233" s="168"/>
      <c r="T233" s="170">
        <f>SUM(T234:T245)</f>
        <v>0</v>
      </c>
      <c r="AR233" s="171" t="s">
        <v>77</v>
      </c>
      <c r="AT233" s="172" t="s">
        <v>69</v>
      </c>
      <c r="AU233" s="172" t="s">
        <v>70</v>
      </c>
      <c r="AY233" s="171" t="s">
        <v>287</v>
      </c>
      <c r="BK233" s="173">
        <f>SUM(BK234:BK245)</f>
        <v>0</v>
      </c>
    </row>
    <row r="234" spans="2:65" s="1" customFormat="1" ht="16.5" customHeight="1" x14ac:dyDescent="0.15">
      <c r="B234" s="33"/>
      <c r="C234" s="174" t="s">
        <v>3511</v>
      </c>
      <c r="D234" s="174" t="s">
        <v>288</v>
      </c>
      <c r="E234" s="175" t="s">
        <v>3512</v>
      </c>
      <c r="F234" s="176" t="s">
        <v>3513</v>
      </c>
      <c r="G234" s="177" t="s">
        <v>612</v>
      </c>
      <c r="H234" s="178">
        <v>1</v>
      </c>
      <c r="I234" s="179"/>
      <c r="J234" s="178">
        <f t="shared" ref="J234:J245" si="50">ROUND(I234*H234,2)</f>
        <v>0</v>
      </c>
      <c r="K234" s="176" t="s">
        <v>1</v>
      </c>
      <c r="L234" s="37"/>
      <c r="M234" s="180" t="s">
        <v>1</v>
      </c>
      <c r="N234" s="181" t="s">
        <v>41</v>
      </c>
      <c r="O234" s="59"/>
      <c r="P234" s="182">
        <f t="shared" ref="P234:P245" si="51">O234*H234</f>
        <v>0</v>
      </c>
      <c r="Q234" s="182">
        <v>0</v>
      </c>
      <c r="R234" s="182">
        <f t="shared" ref="R234:R245" si="52">Q234*H234</f>
        <v>0</v>
      </c>
      <c r="S234" s="182">
        <v>0</v>
      </c>
      <c r="T234" s="183">
        <f t="shared" ref="T234:T245" si="53">S234*H234</f>
        <v>0</v>
      </c>
      <c r="AR234" s="16" t="s">
        <v>99</v>
      </c>
      <c r="AT234" s="16" t="s">
        <v>288</v>
      </c>
      <c r="AU234" s="16" t="s">
        <v>77</v>
      </c>
      <c r="AY234" s="16" t="s">
        <v>287</v>
      </c>
      <c r="BE234" s="184">
        <f t="shared" ref="BE234:BE245" si="54">IF(N234="základní",J234,0)</f>
        <v>0</v>
      </c>
      <c r="BF234" s="184">
        <f t="shared" ref="BF234:BF245" si="55">IF(N234="snížená",J234,0)</f>
        <v>0</v>
      </c>
      <c r="BG234" s="184">
        <f t="shared" ref="BG234:BG245" si="56">IF(N234="zákl. přenesená",J234,0)</f>
        <v>0</v>
      </c>
      <c r="BH234" s="184">
        <f t="shared" ref="BH234:BH245" si="57">IF(N234="sníž. přenesená",J234,0)</f>
        <v>0</v>
      </c>
      <c r="BI234" s="184">
        <f t="shared" ref="BI234:BI245" si="58">IF(N234="nulová",J234,0)</f>
        <v>0</v>
      </c>
      <c r="BJ234" s="16" t="s">
        <v>77</v>
      </c>
      <c r="BK234" s="184">
        <f t="shared" ref="BK234:BK245" si="59">ROUND(I234*H234,2)</f>
        <v>0</v>
      </c>
      <c r="BL234" s="16" t="s">
        <v>99</v>
      </c>
      <c r="BM234" s="16" t="s">
        <v>937</v>
      </c>
    </row>
    <row r="235" spans="2:65" s="1" customFormat="1" ht="16.5" customHeight="1" x14ac:dyDescent="0.15">
      <c r="B235" s="33"/>
      <c r="C235" s="174" t="s">
        <v>3514</v>
      </c>
      <c r="D235" s="174" t="s">
        <v>288</v>
      </c>
      <c r="E235" s="175" t="s">
        <v>3515</v>
      </c>
      <c r="F235" s="176" t="s">
        <v>3516</v>
      </c>
      <c r="G235" s="177" t="s">
        <v>612</v>
      </c>
      <c r="H235" s="178">
        <v>1</v>
      </c>
      <c r="I235" s="179"/>
      <c r="J235" s="178">
        <f t="shared" si="50"/>
        <v>0</v>
      </c>
      <c r="K235" s="176" t="s">
        <v>1</v>
      </c>
      <c r="L235" s="37"/>
      <c r="M235" s="180" t="s">
        <v>1</v>
      </c>
      <c r="N235" s="181" t="s">
        <v>41</v>
      </c>
      <c r="O235" s="59"/>
      <c r="P235" s="182">
        <f t="shared" si="51"/>
        <v>0</v>
      </c>
      <c r="Q235" s="182">
        <v>0</v>
      </c>
      <c r="R235" s="182">
        <f t="shared" si="52"/>
        <v>0</v>
      </c>
      <c r="S235" s="182">
        <v>0</v>
      </c>
      <c r="T235" s="183">
        <f t="shared" si="53"/>
        <v>0</v>
      </c>
      <c r="AR235" s="16" t="s">
        <v>99</v>
      </c>
      <c r="AT235" s="16" t="s">
        <v>288</v>
      </c>
      <c r="AU235" s="16" t="s">
        <v>77</v>
      </c>
      <c r="AY235" s="16" t="s">
        <v>287</v>
      </c>
      <c r="BE235" s="184">
        <f t="shared" si="54"/>
        <v>0</v>
      </c>
      <c r="BF235" s="184">
        <f t="shared" si="55"/>
        <v>0</v>
      </c>
      <c r="BG235" s="184">
        <f t="shared" si="56"/>
        <v>0</v>
      </c>
      <c r="BH235" s="184">
        <f t="shared" si="57"/>
        <v>0</v>
      </c>
      <c r="BI235" s="184">
        <f t="shared" si="58"/>
        <v>0</v>
      </c>
      <c r="BJ235" s="16" t="s">
        <v>77</v>
      </c>
      <c r="BK235" s="184">
        <f t="shared" si="59"/>
        <v>0</v>
      </c>
      <c r="BL235" s="16" t="s">
        <v>99</v>
      </c>
      <c r="BM235" s="16" t="s">
        <v>941</v>
      </c>
    </row>
    <row r="236" spans="2:65" s="1" customFormat="1" ht="16.5" customHeight="1" x14ac:dyDescent="0.15">
      <c r="B236" s="33"/>
      <c r="C236" s="174" t="s">
        <v>3517</v>
      </c>
      <c r="D236" s="174" t="s">
        <v>288</v>
      </c>
      <c r="E236" s="175" t="s">
        <v>3518</v>
      </c>
      <c r="F236" s="176" t="s">
        <v>3253</v>
      </c>
      <c r="G236" s="177" t="s">
        <v>612</v>
      </c>
      <c r="H236" s="178">
        <v>6</v>
      </c>
      <c r="I236" s="179"/>
      <c r="J236" s="178">
        <f t="shared" si="50"/>
        <v>0</v>
      </c>
      <c r="K236" s="176" t="s">
        <v>1</v>
      </c>
      <c r="L236" s="37"/>
      <c r="M236" s="180" t="s">
        <v>1</v>
      </c>
      <c r="N236" s="181" t="s">
        <v>41</v>
      </c>
      <c r="O236" s="59"/>
      <c r="P236" s="182">
        <f t="shared" si="51"/>
        <v>0</v>
      </c>
      <c r="Q236" s="182">
        <v>0</v>
      </c>
      <c r="R236" s="182">
        <f t="shared" si="52"/>
        <v>0</v>
      </c>
      <c r="S236" s="182">
        <v>0</v>
      </c>
      <c r="T236" s="183">
        <f t="shared" si="53"/>
        <v>0</v>
      </c>
      <c r="AR236" s="16" t="s">
        <v>99</v>
      </c>
      <c r="AT236" s="16" t="s">
        <v>288</v>
      </c>
      <c r="AU236" s="16" t="s">
        <v>77</v>
      </c>
      <c r="AY236" s="16" t="s">
        <v>287</v>
      </c>
      <c r="BE236" s="184">
        <f t="shared" si="54"/>
        <v>0</v>
      </c>
      <c r="BF236" s="184">
        <f t="shared" si="55"/>
        <v>0</v>
      </c>
      <c r="BG236" s="184">
        <f t="shared" si="56"/>
        <v>0</v>
      </c>
      <c r="BH236" s="184">
        <f t="shared" si="57"/>
        <v>0</v>
      </c>
      <c r="BI236" s="184">
        <f t="shared" si="58"/>
        <v>0</v>
      </c>
      <c r="BJ236" s="16" t="s">
        <v>77</v>
      </c>
      <c r="BK236" s="184">
        <f t="shared" si="59"/>
        <v>0</v>
      </c>
      <c r="BL236" s="16" t="s">
        <v>99</v>
      </c>
      <c r="BM236" s="16" t="s">
        <v>944</v>
      </c>
    </row>
    <row r="237" spans="2:65" s="1" customFormat="1" ht="16.5" customHeight="1" x14ac:dyDescent="0.15">
      <c r="B237" s="33"/>
      <c r="C237" s="174" t="s">
        <v>3519</v>
      </c>
      <c r="D237" s="174" t="s">
        <v>288</v>
      </c>
      <c r="E237" s="175" t="s">
        <v>3520</v>
      </c>
      <c r="F237" s="176" t="s">
        <v>3467</v>
      </c>
      <c r="G237" s="177" t="s">
        <v>612</v>
      </c>
      <c r="H237" s="178">
        <v>15</v>
      </c>
      <c r="I237" s="179"/>
      <c r="J237" s="178">
        <f t="shared" si="50"/>
        <v>0</v>
      </c>
      <c r="K237" s="176" t="s">
        <v>1</v>
      </c>
      <c r="L237" s="37"/>
      <c r="M237" s="180" t="s">
        <v>1</v>
      </c>
      <c r="N237" s="181" t="s">
        <v>41</v>
      </c>
      <c r="O237" s="59"/>
      <c r="P237" s="182">
        <f t="shared" si="51"/>
        <v>0</v>
      </c>
      <c r="Q237" s="182">
        <v>0</v>
      </c>
      <c r="R237" s="182">
        <f t="shared" si="52"/>
        <v>0</v>
      </c>
      <c r="S237" s="182">
        <v>0</v>
      </c>
      <c r="T237" s="183">
        <f t="shared" si="53"/>
        <v>0</v>
      </c>
      <c r="AR237" s="16" t="s">
        <v>99</v>
      </c>
      <c r="AT237" s="16" t="s">
        <v>288</v>
      </c>
      <c r="AU237" s="16" t="s">
        <v>77</v>
      </c>
      <c r="AY237" s="16" t="s">
        <v>287</v>
      </c>
      <c r="BE237" s="184">
        <f t="shared" si="54"/>
        <v>0</v>
      </c>
      <c r="BF237" s="184">
        <f t="shared" si="55"/>
        <v>0</v>
      </c>
      <c r="BG237" s="184">
        <f t="shared" si="56"/>
        <v>0</v>
      </c>
      <c r="BH237" s="184">
        <f t="shared" si="57"/>
        <v>0</v>
      </c>
      <c r="BI237" s="184">
        <f t="shared" si="58"/>
        <v>0</v>
      </c>
      <c r="BJ237" s="16" t="s">
        <v>77</v>
      </c>
      <c r="BK237" s="184">
        <f t="shared" si="59"/>
        <v>0</v>
      </c>
      <c r="BL237" s="16" t="s">
        <v>99</v>
      </c>
      <c r="BM237" s="16" t="s">
        <v>948</v>
      </c>
    </row>
    <row r="238" spans="2:65" s="1" customFormat="1" ht="16.5" customHeight="1" x14ac:dyDescent="0.15">
      <c r="B238" s="33"/>
      <c r="C238" s="174" t="s">
        <v>3521</v>
      </c>
      <c r="D238" s="174" t="s">
        <v>288</v>
      </c>
      <c r="E238" s="175" t="s">
        <v>3522</v>
      </c>
      <c r="F238" s="176" t="s">
        <v>3365</v>
      </c>
      <c r="G238" s="177" t="s">
        <v>612</v>
      </c>
      <c r="H238" s="178">
        <v>15</v>
      </c>
      <c r="I238" s="179"/>
      <c r="J238" s="178">
        <f t="shared" si="50"/>
        <v>0</v>
      </c>
      <c r="K238" s="176" t="s">
        <v>1</v>
      </c>
      <c r="L238" s="37"/>
      <c r="M238" s="180" t="s">
        <v>1</v>
      </c>
      <c r="N238" s="181" t="s">
        <v>41</v>
      </c>
      <c r="O238" s="59"/>
      <c r="P238" s="182">
        <f t="shared" si="51"/>
        <v>0</v>
      </c>
      <c r="Q238" s="182">
        <v>0</v>
      </c>
      <c r="R238" s="182">
        <f t="shared" si="52"/>
        <v>0</v>
      </c>
      <c r="S238" s="182">
        <v>0</v>
      </c>
      <c r="T238" s="183">
        <f t="shared" si="53"/>
        <v>0</v>
      </c>
      <c r="AR238" s="16" t="s">
        <v>99</v>
      </c>
      <c r="AT238" s="16" t="s">
        <v>288</v>
      </c>
      <c r="AU238" s="16" t="s">
        <v>77</v>
      </c>
      <c r="AY238" s="16" t="s">
        <v>287</v>
      </c>
      <c r="BE238" s="184">
        <f t="shared" si="54"/>
        <v>0</v>
      </c>
      <c r="BF238" s="184">
        <f t="shared" si="55"/>
        <v>0</v>
      </c>
      <c r="BG238" s="184">
        <f t="shared" si="56"/>
        <v>0</v>
      </c>
      <c r="BH238" s="184">
        <f t="shared" si="57"/>
        <v>0</v>
      </c>
      <c r="BI238" s="184">
        <f t="shared" si="58"/>
        <v>0</v>
      </c>
      <c r="BJ238" s="16" t="s">
        <v>77</v>
      </c>
      <c r="BK238" s="184">
        <f t="shared" si="59"/>
        <v>0</v>
      </c>
      <c r="BL238" s="16" t="s">
        <v>99</v>
      </c>
      <c r="BM238" s="16" t="s">
        <v>953</v>
      </c>
    </row>
    <row r="239" spans="2:65" s="1" customFormat="1" ht="16.5" customHeight="1" x14ac:dyDescent="0.15">
      <c r="B239" s="33"/>
      <c r="C239" s="174" t="s">
        <v>3523</v>
      </c>
      <c r="D239" s="174" t="s">
        <v>288</v>
      </c>
      <c r="E239" s="175" t="s">
        <v>3524</v>
      </c>
      <c r="F239" s="176" t="s">
        <v>3259</v>
      </c>
      <c r="G239" s="177" t="s">
        <v>612</v>
      </c>
      <c r="H239" s="178">
        <v>15</v>
      </c>
      <c r="I239" s="179"/>
      <c r="J239" s="178">
        <f t="shared" si="50"/>
        <v>0</v>
      </c>
      <c r="K239" s="176" t="s">
        <v>1</v>
      </c>
      <c r="L239" s="37"/>
      <c r="M239" s="180" t="s">
        <v>1</v>
      </c>
      <c r="N239" s="181" t="s">
        <v>41</v>
      </c>
      <c r="O239" s="59"/>
      <c r="P239" s="182">
        <f t="shared" si="51"/>
        <v>0</v>
      </c>
      <c r="Q239" s="182">
        <v>0</v>
      </c>
      <c r="R239" s="182">
        <f t="shared" si="52"/>
        <v>0</v>
      </c>
      <c r="S239" s="182">
        <v>0</v>
      </c>
      <c r="T239" s="183">
        <f t="shared" si="53"/>
        <v>0</v>
      </c>
      <c r="AR239" s="16" t="s">
        <v>99</v>
      </c>
      <c r="AT239" s="16" t="s">
        <v>288</v>
      </c>
      <c r="AU239" s="16" t="s">
        <v>77</v>
      </c>
      <c r="AY239" s="16" t="s">
        <v>287</v>
      </c>
      <c r="BE239" s="184">
        <f t="shared" si="54"/>
        <v>0</v>
      </c>
      <c r="BF239" s="184">
        <f t="shared" si="55"/>
        <v>0</v>
      </c>
      <c r="BG239" s="184">
        <f t="shared" si="56"/>
        <v>0</v>
      </c>
      <c r="BH239" s="184">
        <f t="shared" si="57"/>
        <v>0</v>
      </c>
      <c r="BI239" s="184">
        <f t="shared" si="58"/>
        <v>0</v>
      </c>
      <c r="BJ239" s="16" t="s">
        <v>77</v>
      </c>
      <c r="BK239" s="184">
        <f t="shared" si="59"/>
        <v>0</v>
      </c>
      <c r="BL239" s="16" t="s">
        <v>99</v>
      </c>
      <c r="BM239" s="16" t="s">
        <v>961</v>
      </c>
    </row>
    <row r="240" spans="2:65" s="1" customFormat="1" ht="16.5" customHeight="1" x14ac:dyDescent="0.15">
      <c r="B240" s="33"/>
      <c r="C240" s="174" t="s">
        <v>3525</v>
      </c>
      <c r="D240" s="174" t="s">
        <v>288</v>
      </c>
      <c r="E240" s="175" t="s">
        <v>3526</v>
      </c>
      <c r="F240" s="176" t="s">
        <v>3527</v>
      </c>
      <c r="G240" s="177" t="s">
        <v>612</v>
      </c>
      <c r="H240" s="178">
        <v>25</v>
      </c>
      <c r="I240" s="179"/>
      <c r="J240" s="178">
        <f t="shared" si="50"/>
        <v>0</v>
      </c>
      <c r="K240" s="176" t="s">
        <v>1</v>
      </c>
      <c r="L240" s="37"/>
      <c r="M240" s="180" t="s">
        <v>1</v>
      </c>
      <c r="N240" s="181" t="s">
        <v>41</v>
      </c>
      <c r="O240" s="59"/>
      <c r="P240" s="182">
        <f t="shared" si="51"/>
        <v>0</v>
      </c>
      <c r="Q240" s="182">
        <v>0</v>
      </c>
      <c r="R240" s="182">
        <f t="shared" si="52"/>
        <v>0</v>
      </c>
      <c r="S240" s="182">
        <v>0</v>
      </c>
      <c r="T240" s="183">
        <f t="shared" si="53"/>
        <v>0</v>
      </c>
      <c r="AR240" s="16" t="s">
        <v>99</v>
      </c>
      <c r="AT240" s="16" t="s">
        <v>288</v>
      </c>
      <c r="AU240" s="16" t="s">
        <v>77</v>
      </c>
      <c r="AY240" s="16" t="s">
        <v>287</v>
      </c>
      <c r="BE240" s="184">
        <f t="shared" si="54"/>
        <v>0</v>
      </c>
      <c r="BF240" s="184">
        <f t="shared" si="55"/>
        <v>0</v>
      </c>
      <c r="BG240" s="184">
        <f t="shared" si="56"/>
        <v>0</v>
      </c>
      <c r="BH240" s="184">
        <f t="shared" si="57"/>
        <v>0</v>
      </c>
      <c r="BI240" s="184">
        <f t="shared" si="58"/>
        <v>0</v>
      </c>
      <c r="BJ240" s="16" t="s">
        <v>77</v>
      </c>
      <c r="BK240" s="184">
        <f t="shared" si="59"/>
        <v>0</v>
      </c>
      <c r="BL240" s="16" t="s">
        <v>99</v>
      </c>
      <c r="BM240" s="16" t="s">
        <v>964</v>
      </c>
    </row>
    <row r="241" spans="2:65" s="1" customFormat="1" ht="16.5" customHeight="1" x14ac:dyDescent="0.15">
      <c r="B241" s="33"/>
      <c r="C241" s="174" t="s">
        <v>3528</v>
      </c>
      <c r="D241" s="174" t="s">
        <v>288</v>
      </c>
      <c r="E241" s="175" t="s">
        <v>3529</v>
      </c>
      <c r="F241" s="176" t="s">
        <v>3530</v>
      </c>
      <c r="G241" s="177" t="s">
        <v>612</v>
      </c>
      <c r="H241" s="178">
        <v>25</v>
      </c>
      <c r="I241" s="179"/>
      <c r="J241" s="178">
        <f t="shared" si="50"/>
        <v>0</v>
      </c>
      <c r="K241" s="176" t="s">
        <v>1</v>
      </c>
      <c r="L241" s="37"/>
      <c r="M241" s="180" t="s">
        <v>1</v>
      </c>
      <c r="N241" s="181" t="s">
        <v>41</v>
      </c>
      <c r="O241" s="59"/>
      <c r="P241" s="182">
        <f t="shared" si="51"/>
        <v>0</v>
      </c>
      <c r="Q241" s="182">
        <v>0</v>
      </c>
      <c r="R241" s="182">
        <f t="shared" si="52"/>
        <v>0</v>
      </c>
      <c r="S241" s="182">
        <v>0</v>
      </c>
      <c r="T241" s="183">
        <f t="shared" si="53"/>
        <v>0</v>
      </c>
      <c r="AR241" s="16" t="s">
        <v>99</v>
      </c>
      <c r="AT241" s="16" t="s">
        <v>288</v>
      </c>
      <c r="AU241" s="16" t="s">
        <v>77</v>
      </c>
      <c r="AY241" s="16" t="s">
        <v>287</v>
      </c>
      <c r="BE241" s="184">
        <f t="shared" si="54"/>
        <v>0</v>
      </c>
      <c r="BF241" s="184">
        <f t="shared" si="55"/>
        <v>0</v>
      </c>
      <c r="BG241" s="184">
        <f t="shared" si="56"/>
        <v>0</v>
      </c>
      <c r="BH241" s="184">
        <f t="shared" si="57"/>
        <v>0</v>
      </c>
      <c r="BI241" s="184">
        <f t="shared" si="58"/>
        <v>0</v>
      </c>
      <c r="BJ241" s="16" t="s">
        <v>77</v>
      </c>
      <c r="BK241" s="184">
        <f t="shared" si="59"/>
        <v>0</v>
      </c>
      <c r="BL241" s="16" t="s">
        <v>99</v>
      </c>
      <c r="BM241" s="16" t="s">
        <v>970</v>
      </c>
    </row>
    <row r="242" spans="2:65" s="1" customFormat="1" ht="16.5" customHeight="1" x14ac:dyDescent="0.15">
      <c r="B242" s="33"/>
      <c r="C242" s="174" t="s">
        <v>3531</v>
      </c>
      <c r="D242" s="174" t="s">
        <v>288</v>
      </c>
      <c r="E242" s="175" t="s">
        <v>3508</v>
      </c>
      <c r="F242" s="176" t="s">
        <v>3509</v>
      </c>
      <c r="G242" s="177" t="s">
        <v>1845</v>
      </c>
      <c r="H242" s="178">
        <v>4</v>
      </c>
      <c r="I242" s="179"/>
      <c r="J242" s="178">
        <f t="shared" si="50"/>
        <v>0</v>
      </c>
      <c r="K242" s="176" t="s">
        <v>1</v>
      </c>
      <c r="L242" s="37"/>
      <c r="M242" s="180" t="s">
        <v>1</v>
      </c>
      <c r="N242" s="181" t="s">
        <v>41</v>
      </c>
      <c r="O242" s="59"/>
      <c r="P242" s="182">
        <f t="shared" si="51"/>
        <v>0</v>
      </c>
      <c r="Q242" s="182">
        <v>0</v>
      </c>
      <c r="R242" s="182">
        <f t="shared" si="52"/>
        <v>0</v>
      </c>
      <c r="S242" s="182">
        <v>0</v>
      </c>
      <c r="T242" s="183">
        <f t="shared" si="53"/>
        <v>0</v>
      </c>
      <c r="AR242" s="16" t="s">
        <v>99</v>
      </c>
      <c r="AT242" s="16" t="s">
        <v>288</v>
      </c>
      <c r="AU242" s="16" t="s">
        <v>77</v>
      </c>
      <c r="AY242" s="16" t="s">
        <v>287</v>
      </c>
      <c r="BE242" s="184">
        <f t="shared" si="54"/>
        <v>0</v>
      </c>
      <c r="BF242" s="184">
        <f t="shared" si="55"/>
        <v>0</v>
      </c>
      <c r="BG242" s="184">
        <f t="shared" si="56"/>
        <v>0</v>
      </c>
      <c r="BH242" s="184">
        <f t="shared" si="57"/>
        <v>0</v>
      </c>
      <c r="BI242" s="184">
        <f t="shared" si="58"/>
        <v>0</v>
      </c>
      <c r="BJ242" s="16" t="s">
        <v>77</v>
      </c>
      <c r="BK242" s="184">
        <f t="shared" si="59"/>
        <v>0</v>
      </c>
      <c r="BL242" s="16" t="s">
        <v>99</v>
      </c>
      <c r="BM242" s="16" t="s">
        <v>975</v>
      </c>
    </row>
    <row r="243" spans="2:65" s="1" customFormat="1" ht="16.5" customHeight="1" x14ac:dyDescent="0.15">
      <c r="B243" s="33"/>
      <c r="C243" s="174" t="s">
        <v>3532</v>
      </c>
      <c r="D243" s="174" t="s">
        <v>288</v>
      </c>
      <c r="E243" s="175" t="s">
        <v>3533</v>
      </c>
      <c r="F243" s="176" t="s">
        <v>3534</v>
      </c>
      <c r="G243" s="177" t="s">
        <v>612</v>
      </c>
      <c r="H243" s="178">
        <v>12</v>
      </c>
      <c r="I243" s="179"/>
      <c r="J243" s="178">
        <f t="shared" si="50"/>
        <v>0</v>
      </c>
      <c r="K243" s="176" t="s">
        <v>1</v>
      </c>
      <c r="L243" s="37"/>
      <c r="M243" s="180" t="s">
        <v>1</v>
      </c>
      <c r="N243" s="181" t="s">
        <v>41</v>
      </c>
      <c r="O243" s="59"/>
      <c r="P243" s="182">
        <f t="shared" si="51"/>
        <v>0</v>
      </c>
      <c r="Q243" s="182">
        <v>0</v>
      </c>
      <c r="R243" s="182">
        <f t="shared" si="52"/>
        <v>0</v>
      </c>
      <c r="S243" s="182">
        <v>0</v>
      </c>
      <c r="T243" s="183">
        <f t="shared" si="53"/>
        <v>0</v>
      </c>
      <c r="AR243" s="16" t="s">
        <v>99</v>
      </c>
      <c r="AT243" s="16" t="s">
        <v>288</v>
      </c>
      <c r="AU243" s="16" t="s">
        <v>77</v>
      </c>
      <c r="AY243" s="16" t="s">
        <v>287</v>
      </c>
      <c r="BE243" s="184">
        <f t="shared" si="54"/>
        <v>0</v>
      </c>
      <c r="BF243" s="184">
        <f t="shared" si="55"/>
        <v>0</v>
      </c>
      <c r="BG243" s="184">
        <f t="shared" si="56"/>
        <v>0</v>
      </c>
      <c r="BH243" s="184">
        <f t="shared" si="57"/>
        <v>0</v>
      </c>
      <c r="BI243" s="184">
        <f t="shared" si="58"/>
        <v>0</v>
      </c>
      <c r="BJ243" s="16" t="s">
        <v>77</v>
      </c>
      <c r="BK243" s="184">
        <f t="shared" si="59"/>
        <v>0</v>
      </c>
      <c r="BL243" s="16" t="s">
        <v>99</v>
      </c>
      <c r="BM243" s="16" t="s">
        <v>988</v>
      </c>
    </row>
    <row r="244" spans="2:65" s="1" customFormat="1" ht="16.5" customHeight="1" x14ac:dyDescent="0.15">
      <c r="B244" s="33"/>
      <c r="C244" s="174" t="s">
        <v>897</v>
      </c>
      <c r="D244" s="174" t="s">
        <v>288</v>
      </c>
      <c r="E244" s="175" t="s">
        <v>3535</v>
      </c>
      <c r="F244" s="176" t="s">
        <v>3536</v>
      </c>
      <c r="G244" s="177" t="s">
        <v>612</v>
      </c>
      <c r="H244" s="178">
        <v>12</v>
      </c>
      <c r="I244" s="179"/>
      <c r="J244" s="178">
        <f t="shared" si="50"/>
        <v>0</v>
      </c>
      <c r="K244" s="176" t="s">
        <v>1</v>
      </c>
      <c r="L244" s="37"/>
      <c r="M244" s="180" t="s">
        <v>1</v>
      </c>
      <c r="N244" s="181" t="s">
        <v>41</v>
      </c>
      <c r="O244" s="59"/>
      <c r="P244" s="182">
        <f t="shared" si="51"/>
        <v>0</v>
      </c>
      <c r="Q244" s="182">
        <v>0</v>
      </c>
      <c r="R244" s="182">
        <f t="shared" si="52"/>
        <v>0</v>
      </c>
      <c r="S244" s="182">
        <v>0</v>
      </c>
      <c r="T244" s="183">
        <f t="shared" si="53"/>
        <v>0</v>
      </c>
      <c r="AR244" s="16" t="s">
        <v>99</v>
      </c>
      <c r="AT244" s="16" t="s">
        <v>288</v>
      </c>
      <c r="AU244" s="16" t="s">
        <v>77</v>
      </c>
      <c r="AY244" s="16" t="s">
        <v>287</v>
      </c>
      <c r="BE244" s="184">
        <f t="shared" si="54"/>
        <v>0</v>
      </c>
      <c r="BF244" s="184">
        <f t="shared" si="55"/>
        <v>0</v>
      </c>
      <c r="BG244" s="184">
        <f t="shared" si="56"/>
        <v>0</v>
      </c>
      <c r="BH244" s="184">
        <f t="shared" si="57"/>
        <v>0</v>
      </c>
      <c r="BI244" s="184">
        <f t="shared" si="58"/>
        <v>0</v>
      </c>
      <c r="BJ244" s="16" t="s">
        <v>77</v>
      </c>
      <c r="BK244" s="184">
        <f t="shared" si="59"/>
        <v>0</v>
      </c>
      <c r="BL244" s="16" t="s">
        <v>99</v>
      </c>
      <c r="BM244" s="16" t="s">
        <v>994</v>
      </c>
    </row>
    <row r="245" spans="2:65" s="1" customFormat="1" ht="16.5" customHeight="1" x14ac:dyDescent="0.15">
      <c r="B245" s="33"/>
      <c r="C245" s="174" t="s">
        <v>949</v>
      </c>
      <c r="D245" s="174" t="s">
        <v>288</v>
      </c>
      <c r="E245" s="175" t="s">
        <v>3537</v>
      </c>
      <c r="F245" s="176" t="s">
        <v>3538</v>
      </c>
      <c r="G245" s="177" t="s">
        <v>612</v>
      </c>
      <c r="H245" s="178">
        <v>1</v>
      </c>
      <c r="I245" s="179"/>
      <c r="J245" s="178">
        <f t="shared" si="50"/>
        <v>0</v>
      </c>
      <c r="K245" s="176" t="s">
        <v>1</v>
      </c>
      <c r="L245" s="37"/>
      <c r="M245" s="180" t="s">
        <v>1</v>
      </c>
      <c r="N245" s="181" t="s">
        <v>41</v>
      </c>
      <c r="O245" s="59"/>
      <c r="P245" s="182">
        <f t="shared" si="51"/>
        <v>0</v>
      </c>
      <c r="Q245" s="182">
        <v>0</v>
      </c>
      <c r="R245" s="182">
        <f t="shared" si="52"/>
        <v>0</v>
      </c>
      <c r="S245" s="182">
        <v>0</v>
      </c>
      <c r="T245" s="183">
        <f t="shared" si="53"/>
        <v>0</v>
      </c>
      <c r="AR245" s="16" t="s">
        <v>99</v>
      </c>
      <c r="AT245" s="16" t="s">
        <v>288</v>
      </c>
      <c r="AU245" s="16" t="s">
        <v>77</v>
      </c>
      <c r="AY245" s="16" t="s">
        <v>287</v>
      </c>
      <c r="BE245" s="184">
        <f t="shared" si="54"/>
        <v>0</v>
      </c>
      <c r="BF245" s="184">
        <f t="shared" si="55"/>
        <v>0</v>
      </c>
      <c r="BG245" s="184">
        <f t="shared" si="56"/>
        <v>0</v>
      </c>
      <c r="BH245" s="184">
        <f t="shared" si="57"/>
        <v>0</v>
      </c>
      <c r="BI245" s="184">
        <f t="shared" si="58"/>
        <v>0</v>
      </c>
      <c r="BJ245" s="16" t="s">
        <v>77</v>
      </c>
      <c r="BK245" s="184">
        <f t="shared" si="59"/>
        <v>0</v>
      </c>
      <c r="BL245" s="16" t="s">
        <v>99</v>
      </c>
      <c r="BM245" s="16" t="s">
        <v>999</v>
      </c>
    </row>
    <row r="246" spans="2:65" s="10" customFormat="1" ht="26" customHeight="1" x14ac:dyDescent="0.2">
      <c r="B246" s="160"/>
      <c r="C246" s="161"/>
      <c r="D246" s="162" t="s">
        <v>69</v>
      </c>
      <c r="E246" s="163" t="s">
        <v>2446</v>
      </c>
      <c r="F246" s="163" t="s">
        <v>3539</v>
      </c>
      <c r="G246" s="161"/>
      <c r="H246" s="161"/>
      <c r="I246" s="164"/>
      <c r="J246" s="165">
        <f>BK246</f>
        <v>0</v>
      </c>
      <c r="K246" s="161"/>
      <c r="L246" s="166"/>
      <c r="M246" s="167"/>
      <c r="N246" s="168"/>
      <c r="O246" s="168"/>
      <c r="P246" s="169">
        <f>SUM(P247:P250)</f>
        <v>0</v>
      </c>
      <c r="Q246" s="168"/>
      <c r="R246" s="169">
        <f>SUM(R247:R250)</f>
        <v>0</v>
      </c>
      <c r="S246" s="168"/>
      <c r="T246" s="170">
        <f>SUM(T247:T250)</f>
        <v>0</v>
      </c>
      <c r="AR246" s="171" t="s">
        <v>77</v>
      </c>
      <c r="AT246" s="172" t="s">
        <v>69</v>
      </c>
      <c r="AU246" s="172" t="s">
        <v>70</v>
      </c>
      <c r="AY246" s="171" t="s">
        <v>287</v>
      </c>
      <c r="BK246" s="173">
        <f>SUM(BK247:BK250)</f>
        <v>0</v>
      </c>
    </row>
    <row r="247" spans="2:65" s="1" customFormat="1" ht="16.5" customHeight="1" x14ac:dyDescent="0.15">
      <c r="B247" s="33"/>
      <c r="C247" s="174" t="s">
        <v>3540</v>
      </c>
      <c r="D247" s="174" t="s">
        <v>288</v>
      </c>
      <c r="E247" s="175" t="s">
        <v>3541</v>
      </c>
      <c r="F247" s="176" t="s">
        <v>3542</v>
      </c>
      <c r="G247" s="177" t="s">
        <v>612</v>
      </c>
      <c r="H247" s="178">
        <v>1</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77</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1004</v>
      </c>
    </row>
    <row r="248" spans="2:65" s="1" customFormat="1" ht="16.5" customHeight="1" x14ac:dyDescent="0.15">
      <c r="B248" s="33"/>
      <c r="C248" s="174" t="s">
        <v>3543</v>
      </c>
      <c r="D248" s="174" t="s">
        <v>288</v>
      </c>
      <c r="E248" s="175" t="s">
        <v>3544</v>
      </c>
      <c r="F248" s="176" t="s">
        <v>3545</v>
      </c>
      <c r="G248" s="177" t="s">
        <v>1845</v>
      </c>
      <c r="H248" s="178">
        <v>16</v>
      </c>
      <c r="I248" s="179"/>
      <c r="J248" s="178">
        <f>ROUND(I248*H248,2)</f>
        <v>0</v>
      </c>
      <c r="K248" s="176" t="s">
        <v>1</v>
      </c>
      <c r="L248" s="37"/>
      <c r="M248" s="180" t="s">
        <v>1</v>
      </c>
      <c r="N248" s="181" t="s">
        <v>41</v>
      </c>
      <c r="O248" s="59"/>
      <c r="P248" s="182">
        <f>O248*H248</f>
        <v>0</v>
      </c>
      <c r="Q248" s="182">
        <v>0</v>
      </c>
      <c r="R248" s="182">
        <f>Q248*H248</f>
        <v>0</v>
      </c>
      <c r="S248" s="182">
        <v>0</v>
      </c>
      <c r="T248" s="183">
        <f>S248*H248</f>
        <v>0</v>
      </c>
      <c r="AR248" s="16" t="s">
        <v>99</v>
      </c>
      <c r="AT248" s="16" t="s">
        <v>288</v>
      </c>
      <c r="AU248" s="16" t="s">
        <v>77</v>
      </c>
      <c r="AY248" s="16" t="s">
        <v>287</v>
      </c>
      <c r="BE248" s="184">
        <f>IF(N248="základní",J248,0)</f>
        <v>0</v>
      </c>
      <c r="BF248" s="184">
        <f>IF(N248="snížená",J248,0)</f>
        <v>0</v>
      </c>
      <c r="BG248" s="184">
        <f>IF(N248="zákl. přenesená",J248,0)</f>
        <v>0</v>
      </c>
      <c r="BH248" s="184">
        <f>IF(N248="sníž. přenesená",J248,0)</f>
        <v>0</v>
      </c>
      <c r="BI248" s="184">
        <f>IF(N248="nulová",J248,0)</f>
        <v>0</v>
      </c>
      <c r="BJ248" s="16" t="s">
        <v>77</v>
      </c>
      <c r="BK248" s="184">
        <f>ROUND(I248*H248,2)</f>
        <v>0</v>
      </c>
      <c r="BL248" s="16" t="s">
        <v>99</v>
      </c>
      <c r="BM248" s="16" t="s">
        <v>1012</v>
      </c>
    </row>
    <row r="249" spans="2:65" s="1" customFormat="1" ht="16.5" customHeight="1" x14ac:dyDescent="0.15">
      <c r="B249" s="33"/>
      <c r="C249" s="174" t="s">
        <v>3546</v>
      </c>
      <c r="D249" s="174" t="s">
        <v>288</v>
      </c>
      <c r="E249" s="175" t="s">
        <v>3547</v>
      </c>
      <c r="F249" s="176" t="s">
        <v>3548</v>
      </c>
      <c r="G249" s="177" t="s">
        <v>1845</v>
      </c>
      <c r="H249" s="178">
        <v>16</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1023</v>
      </c>
    </row>
    <row r="250" spans="2:65" s="1" customFormat="1" ht="30" x14ac:dyDescent="0.15">
      <c r="B250" s="33"/>
      <c r="C250" s="34"/>
      <c r="D250" s="187" t="s">
        <v>383</v>
      </c>
      <c r="E250" s="34"/>
      <c r="F250" s="208" t="s">
        <v>3549</v>
      </c>
      <c r="G250" s="34"/>
      <c r="H250" s="34"/>
      <c r="I250" s="111"/>
      <c r="J250" s="34"/>
      <c r="K250" s="34"/>
      <c r="L250" s="37"/>
      <c r="M250" s="225"/>
      <c r="N250" s="222"/>
      <c r="O250" s="222"/>
      <c r="P250" s="222"/>
      <c r="Q250" s="222"/>
      <c r="R250" s="222"/>
      <c r="S250" s="222"/>
      <c r="T250" s="226"/>
      <c r="AT250" s="16" t="s">
        <v>383</v>
      </c>
      <c r="AU250" s="16" t="s">
        <v>77</v>
      </c>
    </row>
    <row r="251" spans="2:65" s="1" customFormat="1" ht="7" customHeight="1" x14ac:dyDescent="0.15">
      <c r="B251" s="45"/>
      <c r="C251" s="46"/>
      <c r="D251" s="46"/>
      <c r="E251" s="46"/>
      <c r="F251" s="46"/>
      <c r="G251" s="46"/>
      <c r="H251" s="46"/>
      <c r="I251" s="133"/>
      <c r="J251" s="46"/>
      <c r="K251" s="46"/>
      <c r="L251" s="37"/>
    </row>
  </sheetData>
  <sheetProtection algorithmName="SHA-512" hashValue="1nSwobvLpWO4gEuJR6cA1HwUEY8t6fzcWwexq27jy5yCL16+LrQyAX7vDiNdOBCZBCBSpXIkUgUeydiUpAi9TA==" saltValue="aWcf0IGFR4cv+7H4XOaZjr4oXyR+eCXDIgyPrVb9a/NNhVM0gy5NdMm52KXl38fu/YiNcz2T6yi5yoZQP2lJqQ==" spinCount="100000" sheet="1" objects="1" scenarios="1" formatColumns="0" formatRows="0" autoFilter="0"/>
  <autoFilter ref="C98:K25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5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147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3551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ROUND((SUM(BE103:BE257)),  2)</f>
        <v>0</v>
      </c>
      <c r="I37" s="122">
        <v>0.21</v>
      </c>
      <c r="J37" s="121">
        <f>ROUND(((SUM(BE103:BE257))*I37),  2)</f>
        <v>0</v>
      </c>
      <c r="L37" s="37"/>
    </row>
    <row r="38" spans="2:12" s="1" customFormat="1" ht="14.5" customHeight="1" x14ac:dyDescent="0.15">
      <c r="B38" s="37"/>
      <c r="E38" s="110" t="s">
        <v>42</v>
      </c>
      <c r="F38" s="121">
        <f>ROUND((SUM(BF103:BF257)),  2)</f>
        <v>0</v>
      </c>
      <c r="I38" s="122">
        <v>0.15</v>
      </c>
      <c r="J38" s="121">
        <f>ROUND(((SUM(BF103:BF257))*I38),  2)</f>
        <v>0</v>
      </c>
      <c r="L38" s="37"/>
    </row>
    <row r="39" spans="2:12" s="1" customFormat="1" ht="14.5" hidden="1" customHeight="1" x14ac:dyDescent="0.15">
      <c r="B39" s="37"/>
      <c r="E39" s="110" t="s">
        <v>43</v>
      </c>
      <c r="F39" s="121">
        <f>ROUND((SUM(BG103:BG257)),  2)</f>
        <v>0</v>
      </c>
      <c r="I39" s="122">
        <v>0.21</v>
      </c>
      <c r="J39" s="121">
        <f>0</f>
        <v>0</v>
      </c>
      <c r="L39" s="37"/>
    </row>
    <row r="40" spans="2:12" s="1" customFormat="1" ht="14.5" hidden="1" customHeight="1" x14ac:dyDescent="0.15">
      <c r="B40" s="37"/>
      <c r="E40" s="110" t="s">
        <v>44</v>
      </c>
      <c r="F40" s="121">
        <f>ROUND((SUM(BH103:BH257)),  2)</f>
        <v>0</v>
      </c>
      <c r="I40" s="122">
        <v>0.15</v>
      </c>
      <c r="J40" s="121">
        <f>0</f>
        <v>0</v>
      </c>
      <c r="L40" s="37"/>
    </row>
    <row r="41" spans="2:12" s="1" customFormat="1" ht="14.5" hidden="1" customHeight="1" x14ac:dyDescent="0.15">
      <c r="B41" s="37"/>
      <c r="E41" s="110" t="s">
        <v>45</v>
      </c>
      <c r="F41" s="121">
        <f>ROUND((SUM(BI103:BI257)),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IO01 - Objekty pozemních komunikací - NÁDRAŽNÍ, JIRÁSKOVA, ŽIŽKOVA ULICE A PLOCHA NÁDRAŽÍ - 57 %</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J123</f>
        <v>0</v>
      </c>
      <c r="K69" s="143"/>
      <c r="L69" s="148"/>
    </row>
    <row r="70" spans="2:47" s="8" customFormat="1" ht="25" customHeight="1" x14ac:dyDescent="0.15">
      <c r="B70" s="142"/>
      <c r="C70" s="143"/>
      <c r="D70" s="144" t="s">
        <v>3552</v>
      </c>
      <c r="E70" s="145"/>
      <c r="F70" s="145"/>
      <c r="G70" s="145"/>
      <c r="H70" s="145"/>
      <c r="I70" s="146"/>
      <c r="J70" s="147">
        <f>J129</f>
        <v>0</v>
      </c>
      <c r="K70" s="143"/>
      <c r="L70" s="148"/>
    </row>
    <row r="71" spans="2:47" s="8" customFormat="1" ht="25" customHeight="1" x14ac:dyDescent="0.15">
      <c r="B71" s="142"/>
      <c r="C71" s="143"/>
      <c r="D71" s="144" t="s">
        <v>255</v>
      </c>
      <c r="E71" s="145"/>
      <c r="F71" s="145"/>
      <c r="G71" s="145"/>
      <c r="H71" s="145"/>
      <c r="I71" s="146"/>
      <c r="J71" s="147">
        <f>J170</f>
        <v>0</v>
      </c>
      <c r="K71" s="143"/>
      <c r="L71" s="148"/>
    </row>
    <row r="72" spans="2:47" s="8" customFormat="1" ht="25" customHeight="1" x14ac:dyDescent="0.15">
      <c r="B72" s="142"/>
      <c r="C72" s="143"/>
      <c r="D72" s="144" t="s">
        <v>3553</v>
      </c>
      <c r="E72" s="145"/>
      <c r="F72" s="145"/>
      <c r="G72" s="145"/>
      <c r="H72" s="145"/>
      <c r="I72" s="146"/>
      <c r="J72" s="147">
        <f>J178</f>
        <v>0</v>
      </c>
      <c r="K72" s="143"/>
      <c r="L72" s="148"/>
    </row>
    <row r="73" spans="2:47" s="8" customFormat="1" ht="25" customHeight="1" x14ac:dyDescent="0.15">
      <c r="B73" s="142"/>
      <c r="C73" s="143"/>
      <c r="D73" s="144" t="s">
        <v>1303</v>
      </c>
      <c r="E73" s="145"/>
      <c r="F73" s="145"/>
      <c r="G73" s="145"/>
      <c r="H73" s="145"/>
      <c r="I73" s="146"/>
      <c r="J73" s="147">
        <f>J230</f>
        <v>0</v>
      </c>
      <c r="K73" s="143"/>
      <c r="L73" s="148"/>
    </row>
    <row r="74" spans="2:47" s="8" customFormat="1" ht="25" customHeight="1" x14ac:dyDescent="0.15">
      <c r="B74" s="142"/>
      <c r="C74" s="143"/>
      <c r="D74" s="144" t="s">
        <v>3554</v>
      </c>
      <c r="E74" s="145"/>
      <c r="F74" s="145"/>
      <c r="G74" s="145"/>
      <c r="H74" s="145"/>
      <c r="I74" s="146"/>
      <c r="J74" s="147">
        <f>J233</f>
        <v>0</v>
      </c>
      <c r="K74" s="143"/>
      <c r="L74" s="148"/>
    </row>
    <row r="75" spans="2:47" s="8" customFormat="1" ht="25" customHeight="1" x14ac:dyDescent="0.15">
      <c r="B75" s="142"/>
      <c r="C75" s="143"/>
      <c r="D75" s="144" t="s">
        <v>3555</v>
      </c>
      <c r="E75" s="145"/>
      <c r="F75" s="145"/>
      <c r="G75" s="145"/>
      <c r="H75" s="145"/>
      <c r="I75" s="146"/>
      <c r="J75" s="147">
        <f>J238</f>
        <v>0</v>
      </c>
      <c r="K75" s="143"/>
      <c r="L75" s="148"/>
    </row>
    <row r="76" spans="2:47" s="8" customFormat="1" ht="25" customHeight="1" x14ac:dyDescent="0.15">
      <c r="B76" s="142"/>
      <c r="C76" s="143"/>
      <c r="D76" s="144" t="s">
        <v>3556</v>
      </c>
      <c r="E76" s="145"/>
      <c r="F76" s="145"/>
      <c r="G76" s="145"/>
      <c r="H76" s="145"/>
      <c r="I76" s="146"/>
      <c r="J76" s="147">
        <f>J244</f>
        <v>0</v>
      </c>
      <c r="K76" s="143"/>
      <c r="L76" s="148"/>
    </row>
    <row r="77" spans="2:47" s="8" customFormat="1" ht="25" customHeight="1" x14ac:dyDescent="0.15">
      <c r="B77" s="142"/>
      <c r="C77" s="143"/>
      <c r="D77" s="144" t="s">
        <v>259</v>
      </c>
      <c r="E77" s="145"/>
      <c r="F77" s="145"/>
      <c r="G77" s="145"/>
      <c r="H77" s="145"/>
      <c r="I77" s="146"/>
      <c r="J77" s="147">
        <f>J248</f>
        <v>0</v>
      </c>
      <c r="K77" s="143"/>
      <c r="L77" s="148"/>
    </row>
    <row r="78" spans="2:47" s="8" customFormat="1" ht="25" customHeight="1" x14ac:dyDescent="0.15">
      <c r="B78" s="142"/>
      <c r="C78" s="143"/>
      <c r="D78" s="144" t="s">
        <v>3557</v>
      </c>
      <c r="E78" s="145"/>
      <c r="F78" s="145"/>
      <c r="G78" s="145"/>
      <c r="H78" s="145"/>
      <c r="I78" s="146"/>
      <c r="J78" s="147">
        <f>J250</f>
        <v>0</v>
      </c>
      <c r="K78" s="143"/>
      <c r="L78" s="148"/>
    </row>
    <row r="79" spans="2:47" s="8" customFormat="1" ht="25" customHeight="1" x14ac:dyDescent="0.15">
      <c r="B79" s="142"/>
      <c r="C79" s="143"/>
      <c r="D79" s="144" t="s">
        <v>272</v>
      </c>
      <c r="E79" s="145"/>
      <c r="F79" s="145"/>
      <c r="G79" s="145"/>
      <c r="H79" s="145"/>
      <c r="I79" s="146"/>
      <c r="J79" s="147">
        <f>J253</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302" t="str">
        <f>E7</f>
        <v>Terminál Benešov I.Etapa</v>
      </c>
      <c r="F89" s="303"/>
      <c r="G89" s="303"/>
      <c r="H89" s="303"/>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302" t="s">
        <v>238</v>
      </c>
      <c r="F91" s="259"/>
      <c r="G91" s="259"/>
      <c r="H91" s="259"/>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3" t="s">
        <v>3550</v>
      </c>
      <c r="F93" s="284"/>
      <c r="G93" s="284"/>
      <c r="H93" s="284"/>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5" t="str">
        <f>E13</f>
        <v>IO01 - Objekty pozemních komunikací - NÁDRAŽNÍ, JIRÁSKOVA, ŽIŽKOVA ULICE A PLOCHA NÁDRAŽÍ - 57 %</v>
      </c>
      <c r="F95" s="284"/>
      <c r="G95" s="284"/>
      <c r="H95" s="284"/>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P104+P123+P129+P170+P178+P230+P233+P238+P244+P248+P250+P253</f>
        <v>0</v>
      </c>
      <c r="Q103" s="67"/>
      <c r="R103" s="157">
        <f>R104+R123+R129+R170+R178+R230+R233+R238+R244+R248+R250+R253</f>
        <v>0</v>
      </c>
      <c r="S103" s="67"/>
      <c r="T103" s="158">
        <f>T104+T123+T129+T170+T178+T230+T233+T238+T244+T248+T250+T253</f>
        <v>0</v>
      </c>
      <c r="AT103" s="16" t="s">
        <v>69</v>
      </c>
      <c r="AU103" s="16" t="s">
        <v>246</v>
      </c>
      <c r="BK103" s="159">
        <f>BK104+BK123+BK129+BK170+BK178+BK230+BK233+BK238+BK244+BK248+BK250+BK253</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SUM(P105:P122)</f>
        <v>0</v>
      </c>
      <c r="Q104" s="168"/>
      <c r="R104" s="169">
        <f>SUM(R105:R122)</f>
        <v>0</v>
      </c>
      <c r="S104" s="168"/>
      <c r="T104" s="170">
        <f>SUM(T105:T122)</f>
        <v>0</v>
      </c>
      <c r="AR104" s="171" t="s">
        <v>77</v>
      </c>
      <c r="AT104" s="172" t="s">
        <v>69</v>
      </c>
      <c r="AU104" s="172" t="s">
        <v>70</v>
      </c>
      <c r="AY104" s="171" t="s">
        <v>287</v>
      </c>
      <c r="BK104" s="173">
        <f>SUM(BK105:BK122)</f>
        <v>0</v>
      </c>
    </row>
    <row r="105" spans="2:65" s="1" customFormat="1" ht="16.5" customHeight="1" x14ac:dyDescent="0.15">
      <c r="B105" s="33"/>
      <c r="C105" s="174" t="s">
        <v>77</v>
      </c>
      <c r="D105" s="174" t="s">
        <v>288</v>
      </c>
      <c r="E105" s="175" t="s">
        <v>3558</v>
      </c>
      <c r="F105" s="176" t="s">
        <v>3559</v>
      </c>
      <c r="G105" s="177" t="s">
        <v>291</v>
      </c>
      <c r="H105" s="178">
        <v>115.71</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 customFormat="1" ht="16.5" customHeight="1" x14ac:dyDescent="0.15">
      <c r="B106" s="33"/>
      <c r="C106" s="174" t="s">
        <v>79</v>
      </c>
      <c r="D106" s="174" t="s">
        <v>288</v>
      </c>
      <c r="E106" s="175" t="s">
        <v>3560</v>
      </c>
      <c r="F106" s="176" t="s">
        <v>3561</v>
      </c>
      <c r="G106" s="177" t="s">
        <v>291</v>
      </c>
      <c r="H106" s="178">
        <v>70.11</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99</v>
      </c>
    </row>
    <row r="107" spans="2:65" s="1" customFormat="1" ht="16.5" customHeight="1" x14ac:dyDescent="0.15">
      <c r="B107" s="33"/>
      <c r="C107" s="174" t="s">
        <v>87</v>
      </c>
      <c r="D107" s="174" t="s">
        <v>288</v>
      </c>
      <c r="E107" s="175" t="s">
        <v>3562</v>
      </c>
      <c r="F107" s="176" t="s">
        <v>3563</v>
      </c>
      <c r="G107" s="177" t="s">
        <v>362</v>
      </c>
      <c r="H107" s="178">
        <v>46.74</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296</v>
      </c>
    </row>
    <row r="108" spans="2:65" s="1" customFormat="1" ht="30" x14ac:dyDescent="0.15">
      <c r="B108" s="33"/>
      <c r="C108" s="34"/>
      <c r="D108" s="187" t="s">
        <v>383</v>
      </c>
      <c r="E108" s="34"/>
      <c r="F108" s="208" t="s">
        <v>3564</v>
      </c>
      <c r="G108" s="34"/>
      <c r="H108" s="34"/>
      <c r="I108" s="111"/>
      <c r="J108" s="34"/>
      <c r="K108" s="34"/>
      <c r="L108" s="37"/>
      <c r="M108" s="209"/>
      <c r="N108" s="59"/>
      <c r="O108" s="59"/>
      <c r="P108" s="59"/>
      <c r="Q108" s="59"/>
      <c r="R108" s="59"/>
      <c r="S108" s="59"/>
      <c r="T108" s="60"/>
      <c r="AT108" s="16" t="s">
        <v>383</v>
      </c>
      <c r="AU108" s="16" t="s">
        <v>77</v>
      </c>
    </row>
    <row r="109" spans="2:65" s="1" customFormat="1" ht="16.5" customHeight="1" x14ac:dyDescent="0.15">
      <c r="B109" s="33"/>
      <c r="C109" s="174" t="s">
        <v>99</v>
      </c>
      <c r="D109" s="174" t="s">
        <v>288</v>
      </c>
      <c r="E109" s="175" t="s">
        <v>3565</v>
      </c>
      <c r="F109" s="176" t="s">
        <v>3566</v>
      </c>
      <c r="G109" s="177" t="s">
        <v>362</v>
      </c>
      <c r="H109" s="178">
        <v>558.89</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 customFormat="1" ht="30" x14ac:dyDescent="0.15">
      <c r="B110" s="33"/>
      <c r="C110" s="34"/>
      <c r="D110" s="187" t="s">
        <v>383</v>
      </c>
      <c r="E110" s="34"/>
      <c r="F110" s="208" t="s">
        <v>3567</v>
      </c>
      <c r="G110" s="34"/>
      <c r="H110" s="34"/>
      <c r="I110" s="111"/>
      <c r="J110" s="34"/>
      <c r="K110" s="34"/>
      <c r="L110" s="37"/>
      <c r="M110" s="209"/>
      <c r="N110" s="59"/>
      <c r="O110" s="59"/>
      <c r="P110" s="59"/>
      <c r="Q110" s="59"/>
      <c r="R110" s="59"/>
      <c r="S110" s="59"/>
      <c r="T110" s="60"/>
      <c r="AT110" s="16" t="s">
        <v>383</v>
      </c>
      <c r="AU110" s="16" t="s">
        <v>77</v>
      </c>
    </row>
    <row r="111" spans="2:65" s="1" customFormat="1" ht="16.5" customHeight="1" x14ac:dyDescent="0.15">
      <c r="B111" s="33"/>
      <c r="C111" s="174" t="s">
        <v>301</v>
      </c>
      <c r="D111" s="174" t="s">
        <v>288</v>
      </c>
      <c r="E111" s="175" t="s">
        <v>3568</v>
      </c>
      <c r="F111" s="176" t="s">
        <v>3569</v>
      </c>
      <c r="G111" s="177" t="s">
        <v>308</v>
      </c>
      <c r="H111" s="178">
        <v>902.46</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305</v>
      </c>
    </row>
    <row r="112" spans="2:65" s="1" customFormat="1" ht="30" x14ac:dyDescent="0.15">
      <c r="B112" s="33"/>
      <c r="C112" s="34"/>
      <c r="D112" s="187" t="s">
        <v>383</v>
      </c>
      <c r="E112" s="34"/>
      <c r="F112" s="208" t="s">
        <v>3570</v>
      </c>
      <c r="G112" s="34"/>
      <c r="H112" s="34"/>
      <c r="I112" s="111"/>
      <c r="J112" s="34"/>
      <c r="K112" s="34"/>
      <c r="L112" s="37"/>
      <c r="M112" s="209"/>
      <c r="N112" s="59"/>
      <c r="O112" s="59"/>
      <c r="P112" s="59"/>
      <c r="Q112" s="59"/>
      <c r="R112" s="59"/>
      <c r="S112" s="59"/>
      <c r="T112" s="60"/>
      <c r="AT112" s="16" t="s">
        <v>383</v>
      </c>
      <c r="AU112" s="16" t="s">
        <v>77</v>
      </c>
    </row>
    <row r="113" spans="2:65" s="1" customFormat="1" ht="16.5" customHeight="1" x14ac:dyDescent="0.15">
      <c r="B113" s="33"/>
      <c r="C113" s="174" t="s">
        <v>296</v>
      </c>
      <c r="D113" s="174" t="s">
        <v>288</v>
      </c>
      <c r="E113" s="175" t="s">
        <v>3571</v>
      </c>
      <c r="F113" s="176" t="s">
        <v>3572</v>
      </c>
      <c r="G113" s="177" t="s">
        <v>308</v>
      </c>
      <c r="H113" s="178">
        <v>2739.68</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 customFormat="1" ht="30" x14ac:dyDescent="0.15">
      <c r="B114" s="33"/>
      <c r="C114" s="34"/>
      <c r="D114" s="187" t="s">
        <v>383</v>
      </c>
      <c r="E114" s="34"/>
      <c r="F114" s="208" t="s">
        <v>3570</v>
      </c>
      <c r="G114" s="34"/>
      <c r="H114" s="34"/>
      <c r="I114" s="111"/>
      <c r="J114" s="34"/>
      <c r="K114" s="34"/>
      <c r="L114" s="37"/>
      <c r="M114" s="209"/>
      <c r="N114" s="59"/>
      <c r="O114" s="59"/>
      <c r="P114" s="59"/>
      <c r="Q114" s="59"/>
      <c r="R114" s="59"/>
      <c r="S114" s="59"/>
      <c r="T114" s="60"/>
      <c r="AT114" s="16" t="s">
        <v>383</v>
      </c>
      <c r="AU114" s="16" t="s">
        <v>77</v>
      </c>
    </row>
    <row r="115" spans="2:65" s="1" customFormat="1" ht="16.5" customHeight="1" x14ac:dyDescent="0.15">
      <c r="B115" s="33"/>
      <c r="C115" s="174" t="s">
        <v>310</v>
      </c>
      <c r="D115" s="174" t="s">
        <v>288</v>
      </c>
      <c r="E115" s="175" t="s">
        <v>3573</v>
      </c>
      <c r="F115" s="176" t="s">
        <v>3574</v>
      </c>
      <c r="G115" s="177" t="s">
        <v>308</v>
      </c>
      <c r="H115" s="178">
        <v>48.1</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16.5" customHeight="1" x14ac:dyDescent="0.15">
      <c r="B116" s="33"/>
      <c r="C116" s="174" t="s">
        <v>300</v>
      </c>
      <c r="D116" s="174" t="s">
        <v>288</v>
      </c>
      <c r="E116" s="175" t="s">
        <v>3575</v>
      </c>
      <c r="F116" s="176" t="s">
        <v>333</v>
      </c>
      <c r="G116" s="177" t="s">
        <v>308</v>
      </c>
      <c r="H116" s="178">
        <v>3594.04</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 customFormat="1" ht="16.5" customHeight="1" x14ac:dyDescent="0.15">
      <c r="B117" s="33"/>
      <c r="C117" s="174" t="s">
        <v>317</v>
      </c>
      <c r="D117" s="174" t="s">
        <v>288</v>
      </c>
      <c r="E117" s="175" t="s">
        <v>3576</v>
      </c>
      <c r="F117" s="176" t="s">
        <v>3577</v>
      </c>
      <c r="G117" s="177" t="s">
        <v>308</v>
      </c>
      <c r="H117" s="178">
        <v>35940.379999999997</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320</v>
      </c>
    </row>
    <row r="118" spans="2:65" s="1" customFormat="1" ht="30" x14ac:dyDescent="0.15">
      <c r="B118" s="33"/>
      <c r="C118" s="34"/>
      <c r="D118" s="187" t="s">
        <v>383</v>
      </c>
      <c r="E118" s="34"/>
      <c r="F118" s="208" t="s">
        <v>3578</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305</v>
      </c>
      <c r="D119" s="174" t="s">
        <v>288</v>
      </c>
      <c r="E119" s="175" t="s">
        <v>3579</v>
      </c>
      <c r="F119" s="176" t="s">
        <v>3580</v>
      </c>
      <c r="G119" s="177" t="s">
        <v>308</v>
      </c>
      <c r="H119" s="178">
        <v>1892.97</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323</v>
      </c>
    </row>
    <row r="120" spans="2:65" s="1" customFormat="1" ht="16.5" customHeight="1" x14ac:dyDescent="0.15">
      <c r="B120" s="33"/>
      <c r="C120" s="174" t="s">
        <v>324</v>
      </c>
      <c r="D120" s="174" t="s">
        <v>288</v>
      </c>
      <c r="E120" s="175" t="s">
        <v>345</v>
      </c>
      <c r="F120" s="176" t="s">
        <v>346</v>
      </c>
      <c r="G120" s="177" t="s">
        <v>291</v>
      </c>
      <c r="H120" s="178">
        <v>2896</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327</v>
      </c>
    </row>
    <row r="121" spans="2:65" s="1" customFormat="1" ht="16.5" customHeight="1" x14ac:dyDescent="0.15">
      <c r="B121" s="33"/>
      <c r="C121" s="174" t="s">
        <v>309</v>
      </c>
      <c r="D121" s="174" t="s">
        <v>288</v>
      </c>
      <c r="E121" s="175" t="s">
        <v>348</v>
      </c>
      <c r="F121" s="176" t="s">
        <v>349</v>
      </c>
      <c r="G121" s="177" t="s">
        <v>308</v>
      </c>
      <c r="H121" s="178">
        <v>3620.47</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330</v>
      </c>
    </row>
    <row r="122" spans="2:65" s="1" customFormat="1" ht="16.5" customHeight="1" x14ac:dyDescent="0.15">
      <c r="B122" s="33"/>
      <c r="C122" s="174" t="s">
        <v>331</v>
      </c>
      <c r="D122" s="174" t="s">
        <v>288</v>
      </c>
      <c r="E122" s="175" t="s">
        <v>3581</v>
      </c>
      <c r="F122" s="176" t="s">
        <v>3582</v>
      </c>
      <c r="G122" s="177" t="s">
        <v>3583</v>
      </c>
      <c r="H122" s="178">
        <v>3643.97</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334</v>
      </c>
    </row>
    <row r="123" spans="2:65" s="10" customFormat="1" ht="26" customHeight="1" x14ac:dyDescent="0.2">
      <c r="B123" s="160"/>
      <c r="C123" s="161"/>
      <c r="D123" s="162" t="s">
        <v>69</v>
      </c>
      <c r="E123" s="163" t="s">
        <v>79</v>
      </c>
      <c r="F123" s="163" t="s">
        <v>351</v>
      </c>
      <c r="G123" s="161"/>
      <c r="H123" s="161"/>
      <c r="I123" s="164"/>
      <c r="J123" s="165">
        <f>BK123</f>
        <v>0</v>
      </c>
      <c r="K123" s="161"/>
      <c r="L123" s="166"/>
      <c r="M123" s="167"/>
      <c r="N123" s="168"/>
      <c r="O123" s="168"/>
      <c r="P123" s="169">
        <f>SUM(P124:P128)</f>
        <v>0</v>
      </c>
      <c r="Q123" s="168"/>
      <c r="R123" s="169">
        <f>SUM(R124:R128)</f>
        <v>0</v>
      </c>
      <c r="S123" s="168"/>
      <c r="T123" s="170">
        <f>SUM(T124:T128)</f>
        <v>0</v>
      </c>
      <c r="AR123" s="171" t="s">
        <v>77</v>
      </c>
      <c r="AT123" s="172" t="s">
        <v>69</v>
      </c>
      <c r="AU123" s="172" t="s">
        <v>70</v>
      </c>
      <c r="AY123" s="171" t="s">
        <v>287</v>
      </c>
      <c r="BK123" s="173">
        <f>SUM(BK124:BK128)</f>
        <v>0</v>
      </c>
    </row>
    <row r="124" spans="2:65" s="1" customFormat="1" ht="16.5" customHeight="1" x14ac:dyDescent="0.15">
      <c r="B124" s="33"/>
      <c r="C124" s="174" t="s">
        <v>313</v>
      </c>
      <c r="D124" s="174" t="s">
        <v>288</v>
      </c>
      <c r="E124" s="175" t="s">
        <v>3584</v>
      </c>
      <c r="F124" s="176" t="s">
        <v>3585</v>
      </c>
      <c r="G124" s="177" t="s">
        <v>362</v>
      </c>
      <c r="H124" s="178">
        <v>468.54</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337</v>
      </c>
    </row>
    <row r="125" spans="2:65" s="1" customFormat="1" ht="30" x14ac:dyDescent="0.15">
      <c r="B125" s="33"/>
      <c r="C125" s="34"/>
      <c r="D125" s="187" t="s">
        <v>383</v>
      </c>
      <c r="E125" s="34"/>
      <c r="F125" s="208" t="s">
        <v>3586</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365</v>
      </c>
      <c r="F126" s="176" t="s">
        <v>366</v>
      </c>
      <c r="G126" s="177" t="s">
        <v>291</v>
      </c>
      <c r="H126" s="178">
        <v>749.66</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316</v>
      </c>
      <c r="D127" s="174" t="s">
        <v>288</v>
      </c>
      <c r="E127" s="175" t="s">
        <v>3587</v>
      </c>
      <c r="F127" s="176" t="s">
        <v>3588</v>
      </c>
      <c r="G127" s="177" t="s">
        <v>308</v>
      </c>
      <c r="H127" s="178">
        <v>0.23</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344</v>
      </c>
      <c r="D128" s="174" t="s">
        <v>288</v>
      </c>
      <c r="E128" s="175" t="s">
        <v>3589</v>
      </c>
      <c r="F128" s="176" t="s">
        <v>3590</v>
      </c>
      <c r="G128" s="177" t="s">
        <v>291</v>
      </c>
      <c r="H128" s="178">
        <v>824.63</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0" customFormat="1" ht="26" customHeight="1" x14ac:dyDescent="0.2">
      <c r="B129" s="160"/>
      <c r="C129" s="161"/>
      <c r="D129" s="162" t="s">
        <v>69</v>
      </c>
      <c r="E129" s="163" t="s">
        <v>301</v>
      </c>
      <c r="F129" s="163" t="s">
        <v>3591</v>
      </c>
      <c r="G129" s="161"/>
      <c r="H129" s="161"/>
      <c r="I129" s="164"/>
      <c r="J129" s="165">
        <f>BK129</f>
        <v>0</v>
      </c>
      <c r="K129" s="161"/>
      <c r="L129" s="166"/>
      <c r="M129" s="167"/>
      <c r="N129" s="168"/>
      <c r="O129" s="168"/>
      <c r="P129" s="169">
        <f>SUM(P130:P169)</f>
        <v>0</v>
      </c>
      <c r="Q129" s="168"/>
      <c r="R129" s="169">
        <f>SUM(R130:R169)</f>
        <v>0</v>
      </c>
      <c r="S129" s="168"/>
      <c r="T129" s="170">
        <f>SUM(T130:T169)</f>
        <v>0</v>
      </c>
      <c r="AR129" s="171" t="s">
        <v>77</v>
      </c>
      <c r="AT129" s="172" t="s">
        <v>69</v>
      </c>
      <c r="AU129" s="172" t="s">
        <v>70</v>
      </c>
      <c r="AY129" s="171" t="s">
        <v>287</v>
      </c>
      <c r="BK129" s="173">
        <f>SUM(BK130:BK169)</f>
        <v>0</v>
      </c>
    </row>
    <row r="130" spans="2:65" s="1" customFormat="1" ht="16.5" customHeight="1" x14ac:dyDescent="0.15">
      <c r="B130" s="33"/>
      <c r="C130" s="174" t="s">
        <v>320</v>
      </c>
      <c r="D130" s="174" t="s">
        <v>288</v>
      </c>
      <c r="E130" s="175" t="s">
        <v>3592</v>
      </c>
      <c r="F130" s="176" t="s">
        <v>3593</v>
      </c>
      <c r="G130" s="177" t="s">
        <v>291</v>
      </c>
      <c r="H130" s="178">
        <v>315.77999999999997</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16.5" customHeight="1" x14ac:dyDescent="0.15">
      <c r="B131" s="33"/>
      <c r="C131" s="174" t="s">
        <v>352</v>
      </c>
      <c r="D131" s="174" t="s">
        <v>288</v>
      </c>
      <c r="E131" s="175" t="s">
        <v>3594</v>
      </c>
      <c r="F131" s="176" t="s">
        <v>3595</v>
      </c>
      <c r="G131" s="177" t="s">
        <v>291</v>
      </c>
      <c r="H131" s="178">
        <v>795.55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355</v>
      </c>
    </row>
    <row r="132" spans="2:65" s="1" customFormat="1" ht="16.5" customHeight="1" x14ac:dyDescent="0.15">
      <c r="B132" s="33"/>
      <c r="C132" s="174" t="s">
        <v>323</v>
      </c>
      <c r="D132" s="174" t="s">
        <v>288</v>
      </c>
      <c r="E132" s="175" t="s">
        <v>3596</v>
      </c>
      <c r="F132" s="176" t="s">
        <v>3597</v>
      </c>
      <c r="G132" s="177" t="s">
        <v>291</v>
      </c>
      <c r="H132" s="178">
        <v>137.94</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363</v>
      </c>
    </row>
    <row r="133" spans="2:65" s="1" customFormat="1" ht="30" x14ac:dyDescent="0.15">
      <c r="B133" s="33"/>
      <c r="C133" s="34"/>
      <c r="D133" s="187" t="s">
        <v>383</v>
      </c>
      <c r="E133" s="34"/>
      <c r="F133" s="208" t="s">
        <v>3598</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7</v>
      </c>
      <c r="D134" s="174" t="s">
        <v>288</v>
      </c>
      <c r="E134" s="175" t="s">
        <v>3599</v>
      </c>
      <c r="F134" s="176" t="s">
        <v>3600</v>
      </c>
      <c r="G134" s="177" t="s">
        <v>291</v>
      </c>
      <c r="H134" s="178">
        <v>3648</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367</v>
      </c>
    </row>
    <row r="135" spans="2:65" s="1" customFormat="1" ht="30" x14ac:dyDescent="0.15">
      <c r="B135" s="33"/>
      <c r="C135" s="34"/>
      <c r="D135" s="187" t="s">
        <v>383</v>
      </c>
      <c r="E135" s="34"/>
      <c r="F135" s="208" t="s">
        <v>3598</v>
      </c>
      <c r="G135" s="34"/>
      <c r="H135" s="34"/>
      <c r="I135" s="111"/>
      <c r="J135" s="34"/>
      <c r="K135" s="34"/>
      <c r="L135" s="37"/>
      <c r="M135" s="209"/>
      <c r="N135" s="59"/>
      <c r="O135" s="59"/>
      <c r="P135" s="59"/>
      <c r="Q135" s="59"/>
      <c r="R135" s="59"/>
      <c r="S135" s="59"/>
      <c r="T135" s="60"/>
      <c r="AT135" s="16" t="s">
        <v>383</v>
      </c>
      <c r="AU135" s="16" t="s">
        <v>77</v>
      </c>
    </row>
    <row r="136" spans="2:65" s="1" customFormat="1" ht="16.5" customHeight="1" x14ac:dyDescent="0.15">
      <c r="B136" s="33"/>
      <c r="C136" s="174" t="s">
        <v>327</v>
      </c>
      <c r="D136" s="174" t="s">
        <v>288</v>
      </c>
      <c r="E136" s="175" t="s">
        <v>3601</v>
      </c>
      <c r="F136" s="176" t="s">
        <v>3602</v>
      </c>
      <c r="G136" s="177" t="s">
        <v>291</v>
      </c>
      <c r="H136" s="178">
        <v>30.21</v>
      </c>
      <c r="I136" s="179"/>
      <c r="J136" s="178">
        <f t="shared" ref="J136:J147" si="0">ROUND(I136*H136,2)</f>
        <v>0</v>
      </c>
      <c r="K136" s="176" t="s">
        <v>1</v>
      </c>
      <c r="L136" s="37"/>
      <c r="M136" s="180" t="s">
        <v>1</v>
      </c>
      <c r="N136" s="181" t="s">
        <v>41</v>
      </c>
      <c r="O136" s="59"/>
      <c r="P136" s="182">
        <f t="shared" ref="P136:P147" si="1">O136*H136</f>
        <v>0</v>
      </c>
      <c r="Q136" s="182">
        <v>0</v>
      </c>
      <c r="R136" s="182">
        <f t="shared" ref="R136:R147" si="2">Q136*H136</f>
        <v>0</v>
      </c>
      <c r="S136" s="182">
        <v>0</v>
      </c>
      <c r="T136" s="183">
        <f t="shared" ref="T136:T147" si="3">S136*H136</f>
        <v>0</v>
      </c>
      <c r="AR136" s="16" t="s">
        <v>99</v>
      </c>
      <c r="AT136" s="16" t="s">
        <v>288</v>
      </c>
      <c r="AU136" s="16" t="s">
        <v>77</v>
      </c>
      <c r="AY136" s="16" t="s">
        <v>287</v>
      </c>
      <c r="BE136" s="184">
        <f t="shared" ref="BE136:BE147" si="4">IF(N136="základní",J136,0)</f>
        <v>0</v>
      </c>
      <c r="BF136" s="184">
        <f t="shared" ref="BF136:BF147" si="5">IF(N136="snížená",J136,0)</f>
        <v>0</v>
      </c>
      <c r="BG136" s="184">
        <f t="shared" ref="BG136:BG147" si="6">IF(N136="zákl. přenesená",J136,0)</f>
        <v>0</v>
      </c>
      <c r="BH136" s="184">
        <f t="shared" ref="BH136:BH147" si="7">IF(N136="sníž. přenesená",J136,0)</f>
        <v>0</v>
      </c>
      <c r="BI136" s="184">
        <f t="shared" ref="BI136:BI147" si="8">IF(N136="nulová",J136,0)</f>
        <v>0</v>
      </c>
      <c r="BJ136" s="16" t="s">
        <v>77</v>
      </c>
      <c r="BK136" s="184">
        <f t="shared" ref="BK136:BK147" si="9">ROUND(I136*H136,2)</f>
        <v>0</v>
      </c>
      <c r="BL136" s="16" t="s">
        <v>99</v>
      </c>
      <c r="BM136" s="16" t="s">
        <v>371</v>
      </c>
    </row>
    <row r="137" spans="2:65" s="1" customFormat="1" ht="16.5" customHeight="1" x14ac:dyDescent="0.15">
      <c r="B137" s="33"/>
      <c r="C137" s="174" t="s">
        <v>374</v>
      </c>
      <c r="D137" s="174" t="s">
        <v>288</v>
      </c>
      <c r="E137" s="175" t="s">
        <v>3603</v>
      </c>
      <c r="F137" s="176" t="s">
        <v>3604</v>
      </c>
      <c r="G137" s="177" t="s">
        <v>291</v>
      </c>
      <c r="H137" s="178">
        <v>30.21</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377</v>
      </c>
    </row>
    <row r="138" spans="2:65" s="1" customFormat="1" ht="16.5" customHeight="1" x14ac:dyDescent="0.15">
      <c r="B138" s="33"/>
      <c r="C138" s="174" t="s">
        <v>330</v>
      </c>
      <c r="D138" s="174" t="s">
        <v>288</v>
      </c>
      <c r="E138" s="175" t="s">
        <v>3605</v>
      </c>
      <c r="F138" s="176" t="s">
        <v>3606</v>
      </c>
      <c r="G138" s="177" t="s">
        <v>291</v>
      </c>
      <c r="H138" s="178">
        <v>3589.86</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382</v>
      </c>
    </row>
    <row r="139" spans="2:65" s="1" customFormat="1" ht="16.5" customHeight="1" x14ac:dyDescent="0.15">
      <c r="B139" s="33"/>
      <c r="C139" s="174" t="s">
        <v>385</v>
      </c>
      <c r="D139" s="174" t="s">
        <v>288</v>
      </c>
      <c r="E139" s="175" t="s">
        <v>3607</v>
      </c>
      <c r="F139" s="176" t="s">
        <v>3608</v>
      </c>
      <c r="G139" s="177" t="s">
        <v>291</v>
      </c>
      <c r="H139" s="178">
        <v>137.94</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389</v>
      </c>
    </row>
    <row r="140" spans="2:65" s="1" customFormat="1" ht="16.5" customHeight="1" x14ac:dyDescent="0.15">
      <c r="B140" s="33"/>
      <c r="C140" s="174" t="s">
        <v>334</v>
      </c>
      <c r="D140" s="174" t="s">
        <v>288</v>
      </c>
      <c r="E140" s="175" t="s">
        <v>3609</v>
      </c>
      <c r="F140" s="176" t="s">
        <v>3610</v>
      </c>
      <c r="G140" s="177" t="s">
        <v>291</v>
      </c>
      <c r="H140" s="178">
        <v>137.94</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397</v>
      </c>
    </row>
    <row r="141" spans="2:65" s="1" customFormat="1" ht="16.5" customHeight="1" x14ac:dyDescent="0.15">
      <c r="B141" s="33"/>
      <c r="C141" s="174" t="s">
        <v>401</v>
      </c>
      <c r="D141" s="174" t="s">
        <v>288</v>
      </c>
      <c r="E141" s="175" t="s">
        <v>3611</v>
      </c>
      <c r="F141" s="176" t="s">
        <v>3612</v>
      </c>
      <c r="G141" s="177" t="s">
        <v>291</v>
      </c>
      <c r="H141" s="178">
        <v>3589.86</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404</v>
      </c>
    </row>
    <row r="142" spans="2:65" s="1" customFormat="1" ht="16.5" customHeight="1" x14ac:dyDescent="0.15">
      <c r="B142" s="33"/>
      <c r="C142" s="174" t="s">
        <v>337</v>
      </c>
      <c r="D142" s="174" t="s">
        <v>288</v>
      </c>
      <c r="E142" s="175" t="s">
        <v>3613</v>
      </c>
      <c r="F142" s="176" t="s">
        <v>3614</v>
      </c>
      <c r="G142" s="177" t="s">
        <v>291</v>
      </c>
      <c r="H142" s="178">
        <v>58.14</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408</v>
      </c>
    </row>
    <row r="143" spans="2:65" s="1" customFormat="1" ht="16.5" customHeight="1" x14ac:dyDescent="0.15">
      <c r="B143" s="33"/>
      <c r="C143" s="174" t="s">
        <v>412</v>
      </c>
      <c r="D143" s="174" t="s">
        <v>288</v>
      </c>
      <c r="E143" s="175" t="s">
        <v>3615</v>
      </c>
      <c r="F143" s="176" t="s">
        <v>3616</v>
      </c>
      <c r="G143" s="177" t="s">
        <v>291</v>
      </c>
      <c r="H143" s="178">
        <v>3727.8</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415</v>
      </c>
    </row>
    <row r="144" spans="2:65" s="1" customFormat="1" ht="16.5" customHeight="1" x14ac:dyDescent="0.15">
      <c r="B144" s="33"/>
      <c r="C144" s="174" t="s">
        <v>340</v>
      </c>
      <c r="D144" s="174" t="s">
        <v>288</v>
      </c>
      <c r="E144" s="175" t="s">
        <v>3617</v>
      </c>
      <c r="F144" s="176" t="s">
        <v>3618</v>
      </c>
      <c r="G144" s="177" t="s">
        <v>291</v>
      </c>
      <c r="H144" s="178">
        <v>7500.63</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419</v>
      </c>
    </row>
    <row r="145" spans="2:65" s="1" customFormat="1" ht="16.5" customHeight="1" x14ac:dyDescent="0.15">
      <c r="B145" s="33"/>
      <c r="C145" s="174" t="s">
        <v>421</v>
      </c>
      <c r="D145" s="174" t="s">
        <v>288</v>
      </c>
      <c r="E145" s="175" t="s">
        <v>3619</v>
      </c>
      <c r="F145" s="176" t="s">
        <v>3620</v>
      </c>
      <c r="G145" s="177" t="s">
        <v>291</v>
      </c>
      <c r="H145" s="178">
        <v>1817.73</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424</v>
      </c>
    </row>
    <row r="146" spans="2:65" s="1" customFormat="1" ht="16.5" customHeight="1" x14ac:dyDescent="0.15">
      <c r="B146" s="33"/>
      <c r="C146" s="174" t="s">
        <v>343</v>
      </c>
      <c r="D146" s="174" t="s">
        <v>288</v>
      </c>
      <c r="E146" s="175" t="s">
        <v>3621</v>
      </c>
      <c r="F146" s="176" t="s">
        <v>3622</v>
      </c>
      <c r="G146" s="177" t="s">
        <v>291</v>
      </c>
      <c r="H146" s="178">
        <v>3589.86</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428</v>
      </c>
    </row>
    <row r="147" spans="2:65" s="1" customFormat="1" ht="16.5" customHeight="1" x14ac:dyDescent="0.15">
      <c r="B147" s="33"/>
      <c r="C147" s="174" t="s">
        <v>431</v>
      </c>
      <c r="D147" s="174" t="s">
        <v>288</v>
      </c>
      <c r="E147" s="175" t="s">
        <v>3623</v>
      </c>
      <c r="F147" s="176" t="s">
        <v>3624</v>
      </c>
      <c r="G147" s="177" t="s">
        <v>291</v>
      </c>
      <c r="H147" s="178">
        <v>624.26</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434</v>
      </c>
    </row>
    <row r="148" spans="2:65" s="1" customFormat="1" ht="30" x14ac:dyDescent="0.15">
      <c r="B148" s="33"/>
      <c r="C148" s="34"/>
      <c r="D148" s="187" t="s">
        <v>383</v>
      </c>
      <c r="E148" s="34"/>
      <c r="F148" s="208" t="s">
        <v>3625</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347</v>
      </c>
      <c r="D149" s="174" t="s">
        <v>288</v>
      </c>
      <c r="E149" s="175" t="s">
        <v>3626</v>
      </c>
      <c r="F149" s="176" t="s">
        <v>3627</v>
      </c>
      <c r="G149" s="177" t="s">
        <v>291</v>
      </c>
      <c r="H149" s="178">
        <v>58.14</v>
      </c>
      <c r="I149" s="179"/>
      <c r="J149" s="178">
        <f t="shared" ref="J149:J157" si="10">ROUND(I149*H149,2)</f>
        <v>0</v>
      </c>
      <c r="K149" s="176" t="s">
        <v>1</v>
      </c>
      <c r="L149" s="37"/>
      <c r="M149" s="180" t="s">
        <v>1</v>
      </c>
      <c r="N149" s="181" t="s">
        <v>41</v>
      </c>
      <c r="O149" s="59"/>
      <c r="P149" s="182">
        <f t="shared" ref="P149:P157" si="11">O149*H149</f>
        <v>0</v>
      </c>
      <c r="Q149" s="182">
        <v>0</v>
      </c>
      <c r="R149" s="182">
        <f t="shared" ref="R149:R157" si="12">Q149*H149</f>
        <v>0</v>
      </c>
      <c r="S149" s="182">
        <v>0</v>
      </c>
      <c r="T149" s="183">
        <f t="shared" ref="T149:T157" si="13">S149*H149</f>
        <v>0</v>
      </c>
      <c r="AR149" s="16" t="s">
        <v>99</v>
      </c>
      <c r="AT149" s="16" t="s">
        <v>288</v>
      </c>
      <c r="AU149" s="16" t="s">
        <v>77</v>
      </c>
      <c r="AY149" s="16" t="s">
        <v>287</v>
      </c>
      <c r="BE149" s="184">
        <f t="shared" ref="BE149:BE157" si="14">IF(N149="základní",J149,0)</f>
        <v>0</v>
      </c>
      <c r="BF149" s="184">
        <f t="shared" ref="BF149:BF157" si="15">IF(N149="snížená",J149,0)</f>
        <v>0</v>
      </c>
      <c r="BG149" s="184">
        <f t="shared" ref="BG149:BG157" si="16">IF(N149="zákl. přenesená",J149,0)</f>
        <v>0</v>
      </c>
      <c r="BH149" s="184">
        <f t="shared" ref="BH149:BH157" si="17">IF(N149="sníž. přenesená",J149,0)</f>
        <v>0</v>
      </c>
      <c r="BI149" s="184">
        <f t="shared" ref="BI149:BI157" si="18">IF(N149="nulová",J149,0)</f>
        <v>0</v>
      </c>
      <c r="BJ149" s="16" t="s">
        <v>77</v>
      </c>
      <c r="BK149" s="184">
        <f t="shared" ref="BK149:BK157" si="19">ROUND(I149*H149,2)</f>
        <v>0</v>
      </c>
      <c r="BL149" s="16" t="s">
        <v>99</v>
      </c>
      <c r="BM149" s="16" t="s">
        <v>440</v>
      </c>
    </row>
    <row r="150" spans="2:65" s="1" customFormat="1" ht="16.5" customHeight="1" x14ac:dyDescent="0.15">
      <c r="B150" s="33"/>
      <c r="C150" s="174" t="s">
        <v>442</v>
      </c>
      <c r="D150" s="174" t="s">
        <v>288</v>
      </c>
      <c r="E150" s="175" t="s">
        <v>3628</v>
      </c>
      <c r="F150" s="176" t="s">
        <v>3629</v>
      </c>
      <c r="G150" s="177" t="s">
        <v>291</v>
      </c>
      <c r="H150" s="178">
        <v>30.21</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445</v>
      </c>
    </row>
    <row r="151" spans="2:65" s="1" customFormat="1" ht="16.5" customHeight="1" x14ac:dyDescent="0.15">
      <c r="B151" s="33"/>
      <c r="C151" s="174" t="s">
        <v>350</v>
      </c>
      <c r="D151" s="174" t="s">
        <v>288</v>
      </c>
      <c r="E151" s="175" t="s">
        <v>3630</v>
      </c>
      <c r="F151" s="176" t="s">
        <v>3631</v>
      </c>
      <c r="G151" s="177" t="s">
        <v>291</v>
      </c>
      <c r="H151" s="178">
        <v>204.92</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449</v>
      </c>
    </row>
    <row r="152" spans="2:65" s="1" customFormat="1" ht="16.5" customHeight="1" x14ac:dyDescent="0.15">
      <c r="B152" s="33"/>
      <c r="C152" s="174" t="s">
        <v>452</v>
      </c>
      <c r="D152" s="174" t="s">
        <v>288</v>
      </c>
      <c r="E152" s="175" t="s">
        <v>3632</v>
      </c>
      <c r="F152" s="176" t="s">
        <v>3633</v>
      </c>
      <c r="G152" s="177" t="s">
        <v>291</v>
      </c>
      <c r="H152" s="178">
        <v>88.64</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455</v>
      </c>
    </row>
    <row r="153" spans="2:65" s="1" customFormat="1" ht="16.5" customHeight="1" x14ac:dyDescent="0.15">
      <c r="B153" s="33"/>
      <c r="C153" s="174" t="s">
        <v>355</v>
      </c>
      <c r="D153" s="174" t="s">
        <v>288</v>
      </c>
      <c r="E153" s="175" t="s">
        <v>3634</v>
      </c>
      <c r="F153" s="176" t="s">
        <v>3635</v>
      </c>
      <c r="G153" s="177" t="s">
        <v>291</v>
      </c>
      <c r="H153" s="178">
        <v>2.57</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473</v>
      </c>
    </row>
    <row r="154" spans="2:65" s="1" customFormat="1" ht="16.5" customHeight="1" x14ac:dyDescent="0.15">
      <c r="B154" s="33"/>
      <c r="C154" s="174" t="s">
        <v>475</v>
      </c>
      <c r="D154" s="174" t="s">
        <v>288</v>
      </c>
      <c r="E154" s="175" t="s">
        <v>3636</v>
      </c>
      <c r="F154" s="176" t="s">
        <v>3637</v>
      </c>
      <c r="G154" s="177" t="s">
        <v>291</v>
      </c>
      <c r="H154" s="178">
        <v>1976.76</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478</v>
      </c>
    </row>
    <row r="155" spans="2:65" s="1" customFormat="1" ht="16.5" customHeight="1" x14ac:dyDescent="0.15">
      <c r="B155" s="33"/>
      <c r="C155" s="174" t="s">
        <v>363</v>
      </c>
      <c r="D155" s="174" t="s">
        <v>288</v>
      </c>
      <c r="E155" s="175" t="s">
        <v>3638</v>
      </c>
      <c r="F155" s="176" t="s">
        <v>3639</v>
      </c>
      <c r="G155" s="177" t="s">
        <v>291</v>
      </c>
      <c r="H155" s="178">
        <v>315.77999999999997</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484</v>
      </c>
    </row>
    <row r="156" spans="2:65" s="1" customFormat="1" ht="16.5" customHeight="1" x14ac:dyDescent="0.15">
      <c r="B156" s="33"/>
      <c r="C156" s="174" t="s">
        <v>487</v>
      </c>
      <c r="D156" s="174" t="s">
        <v>288</v>
      </c>
      <c r="E156" s="175" t="s">
        <v>3640</v>
      </c>
      <c r="F156" s="176" t="s">
        <v>3641</v>
      </c>
      <c r="G156" s="177" t="s">
        <v>362</v>
      </c>
      <c r="H156" s="178">
        <v>90.06</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491</v>
      </c>
    </row>
    <row r="157" spans="2:65" s="1" customFormat="1" ht="16.5" customHeight="1" x14ac:dyDescent="0.15">
      <c r="B157" s="33"/>
      <c r="C157" s="174" t="s">
        <v>367</v>
      </c>
      <c r="D157" s="174" t="s">
        <v>288</v>
      </c>
      <c r="E157" s="175" t="s">
        <v>3642</v>
      </c>
      <c r="F157" s="176" t="s">
        <v>3643</v>
      </c>
      <c r="G157" s="177" t="s">
        <v>362</v>
      </c>
      <c r="H157" s="178">
        <v>701.67</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496</v>
      </c>
    </row>
    <row r="158" spans="2:65" s="1" customFormat="1" ht="30" x14ac:dyDescent="0.15">
      <c r="B158" s="33"/>
      <c r="C158" s="34"/>
      <c r="D158" s="187" t="s">
        <v>383</v>
      </c>
      <c r="E158" s="34"/>
      <c r="F158" s="208" t="s">
        <v>3644</v>
      </c>
      <c r="G158" s="34"/>
      <c r="H158" s="34"/>
      <c r="I158" s="111"/>
      <c r="J158" s="34"/>
      <c r="K158" s="34"/>
      <c r="L158" s="37"/>
      <c r="M158" s="209"/>
      <c r="N158" s="59"/>
      <c r="O158" s="59"/>
      <c r="P158" s="59"/>
      <c r="Q158" s="59"/>
      <c r="R158" s="59"/>
      <c r="S158" s="59"/>
      <c r="T158" s="60"/>
      <c r="AT158" s="16" t="s">
        <v>383</v>
      </c>
      <c r="AU158" s="16" t="s">
        <v>77</v>
      </c>
    </row>
    <row r="159" spans="2:65" s="1" customFormat="1" ht="16.5" customHeight="1" x14ac:dyDescent="0.15">
      <c r="B159" s="33"/>
      <c r="C159" s="174" t="s">
        <v>497</v>
      </c>
      <c r="D159" s="174" t="s">
        <v>288</v>
      </c>
      <c r="E159" s="175" t="s">
        <v>3645</v>
      </c>
      <c r="F159" s="176" t="s">
        <v>3646</v>
      </c>
      <c r="G159" s="177" t="s">
        <v>388</v>
      </c>
      <c r="H159" s="178">
        <v>41.44</v>
      </c>
      <c r="I159" s="179"/>
      <c r="J159" s="178">
        <f t="shared" ref="J159:J169" si="20">ROUND(I159*H159,2)</f>
        <v>0</v>
      </c>
      <c r="K159" s="176" t="s">
        <v>1</v>
      </c>
      <c r="L159" s="37"/>
      <c r="M159" s="180" t="s">
        <v>1</v>
      </c>
      <c r="N159" s="181" t="s">
        <v>41</v>
      </c>
      <c r="O159" s="59"/>
      <c r="P159" s="182">
        <f t="shared" ref="P159:P169" si="21">O159*H159</f>
        <v>0</v>
      </c>
      <c r="Q159" s="182">
        <v>0</v>
      </c>
      <c r="R159" s="182">
        <f t="shared" ref="R159:R169" si="22">Q159*H159</f>
        <v>0</v>
      </c>
      <c r="S159" s="182">
        <v>0</v>
      </c>
      <c r="T159" s="183">
        <f t="shared" ref="T159:T169" si="23">S159*H159</f>
        <v>0</v>
      </c>
      <c r="AR159" s="16" t="s">
        <v>99</v>
      </c>
      <c r="AT159" s="16" t="s">
        <v>288</v>
      </c>
      <c r="AU159" s="16" t="s">
        <v>77</v>
      </c>
      <c r="AY159" s="16" t="s">
        <v>287</v>
      </c>
      <c r="BE159" s="184">
        <f t="shared" ref="BE159:BE169" si="24">IF(N159="základní",J159,0)</f>
        <v>0</v>
      </c>
      <c r="BF159" s="184">
        <f t="shared" ref="BF159:BF169" si="25">IF(N159="snížená",J159,0)</f>
        <v>0</v>
      </c>
      <c r="BG159" s="184">
        <f t="shared" ref="BG159:BG169" si="26">IF(N159="zákl. přenesená",J159,0)</f>
        <v>0</v>
      </c>
      <c r="BH159" s="184">
        <f t="shared" ref="BH159:BH169" si="27">IF(N159="sníž. přenesená",J159,0)</f>
        <v>0</v>
      </c>
      <c r="BI159" s="184">
        <f t="shared" ref="BI159:BI169" si="28">IF(N159="nulová",J159,0)</f>
        <v>0</v>
      </c>
      <c r="BJ159" s="16" t="s">
        <v>77</v>
      </c>
      <c r="BK159" s="184">
        <f t="shared" ref="BK159:BK169" si="29">ROUND(I159*H159,2)</f>
        <v>0</v>
      </c>
      <c r="BL159" s="16" t="s">
        <v>99</v>
      </c>
      <c r="BM159" s="16" t="s">
        <v>500</v>
      </c>
    </row>
    <row r="160" spans="2:65" s="1" customFormat="1" ht="16.5" customHeight="1" x14ac:dyDescent="0.15">
      <c r="B160" s="33"/>
      <c r="C160" s="174" t="s">
        <v>371</v>
      </c>
      <c r="D160" s="174" t="s">
        <v>288</v>
      </c>
      <c r="E160" s="175" t="s">
        <v>3647</v>
      </c>
      <c r="F160" s="176" t="s">
        <v>3648</v>
      </c>
      <c r="G160" s="177" t="s">
        <v>388</v>
      </c>
      <c r="H160" s="178">
        <v>23.19</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503</v>
      </c>
    </row>
    <row r="161" spans="2:65" s="1" customFormat="1" ht="16.5" customHeight="1" x14ac:dyDescent="0.15">
      <c r="B161" s="33"/>
      <c r="C161" s="174" t="s">
        <v>506</v>
      </c>
      <c r="D161" s="174" t="s">
        <v>288</v>
      </c>
      <c r="E161" s="175" t="s">
        <v>3649</v>
      </c>
      <c r="F161" s="176" t="s">
        <v>3650</v>
      </c>
      <c r="G161" s="177" t="s">
        <v>291</v>
      </c>
      <c r="H161" s="178">
        <v>2.27</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509</v>
      </c>
    </row>
    <row r="162" spans="2:65" s="1" customFormat="1" ht="16.5" customHeight="1" x14ac:dyDescent="0.15">
      <c r="B162" s="33"/>
      <c r="C162" s="174" t="s">
        <v>377</v>
      </c>
      <c r="D162" s="174" t="s">
        <v>288</v>
      </c>
      <c r="E162" s="175" t="s">
        <v>3651</v>
      </c>
      <c r="F162" s="176" t="s">
        <v>3652</v>
      </c>
      <c r="G162" s="177" t="s">
        <v>291</v>
      </c>
      <c r="H162" s="178">
        <v>3.71</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513</v>
      </c>
    </row>
    <row r="163" spans="2:65" s="1" customFormat="1" ht="16.5" customHeight="1" x14ac:dyDescent="0.15">
      <c r="B163" s="33"/>
      <c r="C163" s="174" t="s">
        <v>514</v>
      </c>
      <c r="D163" s="174" t="s">
        <v>288</v>
      </c>
      <c r="E163" s="175" t="s">
        <v>3653</v>
      </c>
      <c r="F163" s="176" t="s">
        <v>3654</v>
      </c>
      <c r="G163" s="177" t="s">
        <v>291</v>
      </c>
      <c r="H163" s="178">
        <v>8.08</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517</v>
      </c>
    </row>
    <row r="164" spans="2:65" s="1" customFormat="1" ht="16.5" customHeight="1" x14ac:dyDescent="0.15">
      <c r="B164" s="33"/>
      <c r="C164" s="174" t="s">
        <v>382</v>
      </c>
      <c r="D164" s="174" t="s">
        <v>288</v>
      </c>
      <c r="E164" s="175" t="s">
        <v>3655</v>
      </c>
      <c r="F164" s="176" t="s">
        <v>3656</v>
      </c>
      <c r="G164" s="177" t="s">
        <v>291</v>
      </c>
      <c r="H164" s="178">
        <v>3.29</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521</v>
      </c>
    </row>
    <row r="165" spans="2:65" s="1" customFormat="1" ht="16.5" customHeight="1" x14ac:dyDescent="0.15">
      <c r="B165" s="33"/>
      <c r="C165" s="174" t="s">
        <v>523</v>
      </c>
      <c r="D165" s="174" t="s">
        <v>288</v>
      </c>
      <c r="E165" s="175" t="s">
        <v>3657</v>
      </c>
      <c r="F165" s="176" t="s">
        <v>3658</v>
      </c>
      <c r="G165" s="177" t="s">
        <v>291</v>
      </c>
      <c r="H165" s="178">
        <v>35.31</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526</v>
      </c>
    </row>
    <row r="166" spans="2:65" s="1" customFormat="1" ht="16.5" customHeight="1" x14ac:dyDescent="0.15">
      <c r="B166" s="33"/>
      <c r="C166" s="174" t="s">
        <v>389</v>
      </c>
      <c r="D166" s="174" t="s">
        <v>288</v>
      </c>
      <c r="E166" s="175" t="s">
        <v>3659</v>
      </c>
      <c r="F166" s="176" t="s">
        <v>3660</v>
      </c>
      <c r="G166" s="177" t="s">
        <v>3661</v>
      </c>
      <c r="H166" s="178">
        <v>0.56999999999999995</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530</v>
      </c>
    </row>
    <row r="167" spans="2:65" s="1" customFormat="1" ht="16.5" customHeight="1" x14ac:dyDescent="0.15">
      <c r="B167" s="33"/>
      <c r="C167" s="174" t="s">
        <v>534</v>
      </c>
      <c r="D167" s="174" t="s">
        <v>288</v>
      </c>
      <c r="E167" s="175" t="s">
        <v>3662</v>
      </c>
      <c r="F167" s="176" t="s">
        <v>3663</v>
      </c>
      <c r="G167" s="177" t="s">
        <v>291</v>
      </c>
      <c r="H167" s="178">
        <v>38</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537</v>
      </c>
    </row>
    <row r="168" spans="2:65" s="1" customFormat="1" ht="16.5" customHeight="1" x14ac:dyDescent="0.15">
      <c r="B168" s="33"/>
      <c r="C168" s="174" t="s">
        <v>397</v>
      </c>
      <c r="D168" s="174" t="s">
        <v>288</v>
      </c>
      <c r="E168" s="175" t="s">
        <v>3664</v>
      </c>
      <c r="F168" s="176" t="s">
        <v>3665</v>
      </c>
      <c r="G168" s="177" t="s">
        <v>291</v>
      </c>
      <c r="H168" s="178">
        <v>2.69</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544</v>
      </c>
    </row>
    <row r="169" spans="2:65" s="1" customFormat="1" ht="16.5" customHeight="1" x14ac:dyDescent="0.15">
      <c r="B169" s="33"/>
      <c r="C169" s="174" t="s">
        <v>548</v>
      </c>
      <c r="D169" s="174" t="s">
        <v>288</v>
      </c>
      <c r="E169" s="175" t="s">
        <v>3666</v>
      </c>
      <c r="F169" s="176" t="s">
        <v>3667</v>
      </c>
      <c r="G169" s="177" t="s">
        <v>291</v>
      </c>
      <c r="H169" s="178">
        <v>182.24</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551</v>
      </c>
    </row>
    <row r="170" spans="2:65" s="10" customFormat="1" ht="26" customHeight="1" x14ac:dyDescent="0.2">
      <c r="B170" s="160"/>
      <c r="C170" s="161"/>
      <c r="D170" s="162" t="s">
        <v>69</v>
      </c>
      <c r="E170" s="163" t="s">
        <v>300</v>
      </c>
      <c r="F170" s="163" t="s">
        <v>845</v>
      </c>
      <c r="G170" s="161"/>
      <c r="H170" s="161"/>
      <c r="I170" s="164"/>
      <c r="J170" s="165">
        <f>BK170</f>
        <v>0</v>
      </c>
      <c r="K170" s="161"/>
      <c r="L170" s="166"/>
      <c r="M170" s="167"/>
      <c r="N170" s="168"/>
      <c r="O170" s="168"/>
      <c r="P170" s="169">
        <f>SUM(P171:P177)</f>
        <v>0</v>
      </c>
      <c r="Q170" s="168"/>
      <c r="R170" s="169">
        <f>SUM(R171:R177)</f>
        <v>0</v>
      </c>
      <c r="S170" s="168"/>
      <c r="T170" s="170">
        <f>SUM(T171:T177)</f>
        <v>0</v>
      </c>
      <c r="AR170" s="171" t="s">
        <v>77</v>
      </c>
      <c r="AT170" s="172" t="s">
        <v>69</v>
      </c>
      <c r="AU170" s="172" t="s">
        <v>70</v>
      </c>
      <c r="AY170" s="171" t="s">
        <v>287</v>
      </c>
      <c r="BK170" s="173">
        <f>SUM(BK171:BK177)</f>
        <v>0</v>
      </c>
    </row>
    <row r="171" spans="2:65" s="1" customFormat="1" ht="16.5" customHeight="1" x14ac:dyDescent="0.15">
      <c r="B171" s="33"/>
      <c r="C171" s="174" t="s">
        <v>404</v>
      </c>
      <c r="D171" s="174" t="s">
        <v>288</v>
      </c>
      <c r="E171" s="175" t="s">
        <v>3668</v>
      </c>
      <c r="F171" s="176" t="s">
        <v>3669</v>
      </c>
      <c r="G171" s="177" t="s">
        <v>490</v>
      </c>
      <c r="H171" s="178">
        <v>9.1199999999999992</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556</v>
      </c>
    </row>
    <row r="172" spans="2:65" s="1" customFormat="1" ht="16.5" customHeight="1" x14ac:dyDescent="0.15">
      <c r="B172" s="33"/>
      <c r="C172" s="174" t="s">
        <v>557</v>
      </c>
      <c r="D172" s="174" t="s">
        <v>288</v>
      </c>
      <c r="E172" s="175" t="s">
        <v>3670</v>
      </c>
      <c r="F172" s="176" t="s">
        <v>3671</v>
      </c>
      <c r="G172" s="177" t="s">
        <v>308</v>
      </c>
      <c r="H172" s="178">
        <v>28.5</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560</v>
      </c>
    </row>
    <row r="173" spans="2:65" s="1" customFormat="1" ht="16.5" customHeight="1" x14ac:dyDescent="0.15">
      <c r="B173" s="33"/>
      <c r="C173" s="174" t="s">
        <v>408</v>
      </c>
      <c r="D173" s="174" t="s">
        <v>288</v>
      </c>
      <c r="E173" s="175" t="s">
        <v>3672</v>
      </c>
      <c r="F173" s="176" t="s">
        <v>3673</v>
      </c>
      <c r="G173" s="177" t="s">
        <v>490</v>
      </c>
      <c r="H173" s="178">
        <v>9.1199999999999992</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567</v>
      </c>
    </row>
    <row r="174" spans="2:65" s="1" customFormat="1" ht="30" x14ac:dyDescent="0.15">
      <c r="B174" s="33"/>
      <c r="C174" s="34"/>
      <c r="D174" s="187" t="s">
        <v>383</v>
      </c>
      <c r="E174" s="34"/>
      <c r="F174" s="208" t="s">
        <v>3674</v>
      </c>
      <c r="G174" s="34"/>
      <c r="H174" s="34"/>
      <c r="I174" s="111"/>
      <c r="J174" s="34"/>
      <c r="K174" s="34"/>
      <c r="L174" s="37"/>
      <c r="M174" s="209"/>
      <c r="N174" s="59"/>
      <c r="O174" s="59"/>
      <c r="P174" s="59"/>
      <c r="Q174" s="59"/>
      <c r="R174" s="59"/>
      <c r="S174" s="59"/>
      <c r="T174" s="60"/>
      <c r="AT174" s="16" t="s">
        <v>383</v>
      </c>
      <c r="AU174" s="16" t="s">
        <v>77</v>
      </c>
    </row>
    <row r="175" spans="2:65" s="1" customFormat="1" ht="16.5" customHeight="1" x14ac:dyDescent="0.15">
      <c r="B175" s="33"/>
      <c r="C175" s="174" t="s">
        <v>570</v>
      </c>
      <c r="D175" s="174" t="s">
        <v>288</v>
      </c>
      <c r="E175" s="175" t="s">
        <v>3675</v>
      </c>
      <c r="F175" s="176" t="s">
        <v>3676</v>
      </c>
      <c r="G175" s="177" t="s">
        <v>2324</v>
      </c>
      <c r="H175" s="178">
        <v>5.7</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573</v>
      </c>
    </row>
    <row r="176" spans="2:65" s="1" customFormat="1" ht="40" x14ac:dyDescent="0.15">
      <c r="B176" s="33"/>
      <c r="C176" s="34"/>
      <c r="D176" s="187" t="s">
        <v>383</v>
      </c>
      <c r="E176" s="34"/>
      <c r="F176" s="208" t="s">
        <v>3677</v>
      </c>
      <c r="G176" s="34"/>
      <c r="H176" s="34"/>
      <c r="I176" s="111"/>
      <c r="J176" s="34"/>
      <c r="K176" s="34"/>
      <c r="L176" s="37"/>
      <c r="M176" s="209"/>
      <c r="N176" s="59"/>
      <c r="O176" s="59"/>
      <c r="P176" s="59"/>
      <c r="Q176" s="59"/>
      <c r="R176" s="59"/>
      <c r="S176" s="59"/>
      <c r="T176" s="60"/>
      <c r="AT176" s="16" t="s">
        <v>383</v>
      </c>
      <c r="AU176" s="16" t="s">
        <v>77</v>
      </c>
    </row>
    <row r="177" spans="2:65" s="1" customFormat="1" ht="16.5" customHeight="1" x14ac:dyDescent="0.15">
      <c r="B177" s="33"/>
      <c r="C177" s="174" t="s">
        <v>415</v>
      </c>
      <c r="D177" s="174" t="s">
        <v>288</v>
      </c>
      <c r="E177" s="175" t="s">
        <v>3678</v>
      </c>
      <c r="F177" s="176" t="s">
        <v>3679</v>
      </c>
      <c r="G177" s="177" t="s">
        <v>490</v>
      </c>
      <c r="H177" s="178">
        <v>9.1199999999999992</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577</v>
      </c>
    </row>
    <row r="178" spans="2:65" s="10" customFormat="1" ht="26" customHeight="1" x14ac:dyDescent="0.2">
      <c r="B178" s="160"/>
      <c r="C178" s="161"/>
      <c r="D178" s="162" t="s">
        <v>69</v>
      </c>
      <c r="E178" s="163" t="s">
        <v>728</v>
      </c>
      <c r="F178" s="163" t="s">
        <v>3680</v>
      </c>
      <c r="G178" s="161"/>
      <c r="H178" s="161"/>
      <c r="I178" s="164"/>
      <c r="J178" s="165">
        <f>BK178</f>
        <v>0</v>
      </c>
      <c r="K178" s="161"/>
      <c r="L178" s="166"/>
      <c r="M178" s="167"/>
      <c r="N178" s="168"/>
      <c r="O178" s="168"/>
      <c r="P178" s="169">
        <f>SUM(P179:P229)</f>
        <v>0</v>
      </c>
      <c r="Q178" s="168"/>
      <c r="R178" s="169">
        <f>SUM(R179:R229)</f>
        <v>0</v>
      </c>
      <c r="S178" s="168"/>
      <c r="T178" s="170">
        <f>SUM(T179:T229)</f>
        <v>0</v>
      </c>
      <c r="AR178" s="171" t="s">
        <v>77</v>
      </c>
      <c r="AT178" s="172" t="s">
        <v>69</v>
      </c>
      <c r="AU178" s="172" t="s">
        <v>70</v>
      </c>
      <c r="AY178" s="171" t="s">
        <v>287</v>
      </c>
      <c r="BK178" s="173">
        <f>SUM(BK179:BK229)</f>
        <v>0</v>
      </c>
    </row>
    <row r="179" spans="2:65" s="1" customFormat="1" ht="16.5" customHeight="1" x14ac:dyDescent="0.15">
      <c r="B179" s="33"/>
      <c r="C179" s="174" t="s">
        <v>573</v>
      </c>
      <c r="D179" s="174" t="s">
        <v>288</v>
      </c>
      <c r="E179" s="175" t="s">
        <v>3681</v>
      </c>
      <c r="F179" s="176" t="s">
        <v>3682</v>
      </c>
      <c r="G179" s="177" t="s">
        <v>362</v>
      </c>
      <c r="H179" s="178">
        <v>15.5</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3683</v>
      </c>
    </row>
    <row r="180" spans="2:65" s="1" customFormat="1" ht="90" x14ac:dyDescent="0.15">
      <c r="B180" s="33"/>
      <c r="C180" s="34"/>
      <c r="D180" s="187" t="s">
        <v>383</v>
      </c>
      <c r="E180" s="34"/>
      <c r="F180" s="208" t="s">
        <v>3684</v>
      </c>
      <c r="G180" s="34"/>
      <c r="H180" s="34"/>
      <c r="I180" s="111"/>
      <c r="J180" s="34"/>
      <c r="K180" s="34"/>
      <c r="L180" s="37"/>
      <c r="M180" s="209"/>
      <c r="N180" s="59"/>
      <c r="O180" s="59"/>
      <c r="P180" s="59"/>
      <c r="Q180" s="59"/>
      <c r="R180" s="59"/>
      <c r="S180" s="59"/>
      <c r="T180" s="60"/>
      <c r="AT180" s="16" t="s">
        <v>383</v>
      </c>
      <c r="AU180" s="16" t="s">
        <v>77</v>
      </c>
    </row>
    <row r="181" spans="2:65" s="13" customFormat="1" ht="11" x14ac:dyDescent="0.15">
      <c r="B181" s="210"/>
      <c r="C181" s="211"/>
      <c r="D181" s="187" t="s">
        <v>356</v>
      </c>
      <c r="E181" s="212" t="s">
        <v>1</v>
      </c>
      <c r="F181" s="213" t="s">
        <v>3685</v>
      </c>
      <c r="G181" s="211"/>
      <c r="H181" s="212" t="s">
        <v>1</v>
      </c>
      <c r="I181" s="214"/>
      <c r="J181" s="211"/>
      <c r="K181" s="211"/>
      <c r="L181" s="215"/>
      <c r="M181" s="216"/>
      <c r="N181" s="217"/>
      <c r="O181" s="217"/>
      <c r="P181" s="217"/>
      <c r="Q181" s="217"/>
      <c r="R181" s="217"/>
      <c r="S181" s="217"/>
      <c r="T181" s="218"/>
      <c r="AT181" s="219" t="s">
        <v>356</v>
      </c>
      <c r="AU181" s="219" t="s">
        <v>77</v>
      </c>
      <c r="AV181" s="13" t="s">
        <v>77</v>
      </c>
      <c r="AW181" s="13" t="s">
        <v>33</v>
      </c>
      <c r="AX181" s="13" t="s">
        <v>70</v>
      </c>
      <c r="AY181" s="219" t="s">
        <v>287</v>
      </c>
    </row>
    <row r="182" spans="2:65" s="11" customFormat="1" ht="11" x14ac:dyDescent="0.15">
      <c r="B182" s="185"/>
      <c r="C182" s="186"/>
      <c r="D182" s="187" t="s">
        <v>356</v>
      </c>
      <c r="E182" s="188" t="s">
        <v>1</v>
      </c>
      <c r="F182" s="189" t="s">
        <v>3686</v>
      </c>
      <c r="G182" s="186"/>
      <c r="H182" s="190">
        <v>15.5</v>
      </c>
      <c r="I182" s="191"/>
      <c r="J182" s="186"/>
      <c r="K182" s="186"/>
      <c r="L182" s="192"/>
      <c r="M182" s="193"/>
      <c r="N182" s="194"/>
      <c r="O182" s="194"/>
      <c r="P182" s="194"/>
      <c r="Q182" s="194"/>
      <c r="R182" s="194"/>
      <c r="S182" s="194"/>
      <c r="T182" s="195"/>
      <c r="AT182" s="196" t="s">
        <v>356</v>
      </c>
      <c r="AU182" s="196" t="s">
        <v>77</v>
      </c>
      <c r="AV182" s="11" t="s">
        <v>79</v>
      </c>
      <c r="AW182" s="11" t="s">
        <v>33</v>
      </c>
      <c r="AX182" s="11" t="s">
        <v>77</v>
      </c>
      <c r="AY182" s="196" t="s">
        <v>287</v>
      </c>
    </row>
    <row r="183" spans="2:65" s="1" customFormat="1" ht="16.5" customHeight="1" x14ac:dyDescent="0.15">
      <c r="B183" s="33"/>
      <c r="C183" s="174" t="s">
        <v>878</v>
      </c>
      <c r="D183" s="174" t="s">
        <v>288</v>
      </c>
      <c r="E183" s="175" t="s">
        <v>3687</v>
      </c>
      <c r="F183" s="176" t="s">
        <v>3688</v>
      </c>
      <c r="G183" s="177" t="s">
        <v>362</v>
      </c>
      <c r="H183" s="178">
        <v>78.5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3689</v>
      </c>
    </row>
    <row r="184" spans="2:65" s="1" customFormat="1" ht="90" x14ac:dyDescent="0.15">
      <c r="B184" s="33"/>
      <c r="C184" s="34"/>
      <c r="D184" s="187" t="s">
        <v>383</v>
      </c>
      <c r="E184" s="34"/>
      <c r="F184" s="208" t="s">
        <v>3690</v>
      </c>
      <c r="G184" s="34"/>
      <c r="H184" s="34"/>
      <c r="I184" s="111"/>
      <c r="J184" s="34"/>
      <c r="K184" s="34"/>
      <c r="L184" s="37"/>
      <c r="M184" s="209"/>
      <c r="N184" s="59"/>
      <c r="O184" s="59"/>
      <c r="P184" s="59"/>
      <c r="Q184" s="59"/>
      <c r="R184" s="59"/>
      <c r="S184" s="59"/>
      <c r="T184" s="60"/>
      <c r="AT184" s="16" t="s">
        <v>383</v>
      </c>
      <c r="AU184" s="16" t="s">
        <v>77</v>
      </c>
    </row>
    <row r="185" spans="2:65" s="13" customFormat="1" ht="11" x14ac:dyDescent="0.15">
      <c r="B185" s="210"/>
      <c r="C185" s="211"/>
      <c r="D185" s="187" t="s">
        <v>356</v>
      </c>
      <c r="E185" s="212" t="s">
        <v>1</v>
      </c>
      <c r="F185" s="213" t="s">
        <v>3691</v>
      </c>
      <c r="G185" s="211"/>
      <c r="H185" s="212" t="s">
        <v>1</v>
      </c>
      <c r="I185" s="214"/>
      <c r="J185" s="211"/>
      <c r="K185" s="211"/>
      <c r="L185" s="215"/>
      <c r="M185" s="216"/>
      <c r="N185" s="217"/>
      <c r="O185" s="217"/>
      <c r="P185" s="217"/>
      <c r="Q185" s="217"/>
      <c r="R185" s="217"/>
      <c r="S185" s="217"/>
      <c r="T185" s="218"/>
      <c r="AT185" s="219" t="s">
        <v>356</v>
      </c>
      <c r="AU185" s="219" t="s">
        <v>77</v>
      </c>
      <c r="AV185" s="13" t="s">
        <v>77</v>
      </c>
      <c r="AW185" s="13" t="s">
        <v>33</v>
      </c>
      <c r="AX185" s="13" t="s">
        <v>70</v>
      </c>
      <c r="AY185" s="219" t="s">
        <v>287</v>
      </c>
    </row>
    <row r="186" spans="2:65" s="11" customFormat="1" ht="11" x14ac:dyDescent="0.15">
      <c r="B186" s="185"/>
      <c r="C186" s="186"/>
      <c r="D186" s="187" t="s">
        <v>356</v>
      </c>
      <c r="E186" s="188" t="s">
        <v>1</v>
      </c>
      <c r="F186" s="189" t="s">
        <v>3692</v>
      </c>
      <c r="G186" s="186"/>
      <c r="H186" s="190">
        <v>78.5</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78.5</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577</v>
      </c>
      <c r="D188" s="174" t="s">
        <v>288</v>
      </c>
      <c r="E188" s="175" t="s">
        <v>3693</v>
      </c>
      <c r="F188" s="176" t="s">
        <v>3694</v>
      </c>
      <c r="G188" s="177" t="s">
        <v>362</v>
      </c>
      <c r="H188" s="178">
        <v>2</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3695</v>
      </c>
    </row>
    <row r="189" spans="2:65" s="1" customFormat="1" ht="30" x14ac:dyDescent="0.15">
      <c r="B189" s="33"/>
      <c r="C189" s="34"/>
      <c r="D189" s="187" t="s">
        <v>383</v>
      </c>
      <c r="E189" s="34"/>
      <c r="F189" s="208" t="s">
        <v>3696</v>
      </c>
      <c r="G189" s="34"/>
      <c r="H189" s="34"/>
      <c r="I189" s="111"/>
      <c r="J189" s="34"/>
      <c r="K189" s="34"/>
      <c r="L189" s="37"/>
      <c r="M189" s="209"/>
      <c r="N189" s="59"/>
      <c r="O189" s="59"/>
      <c r="P189" s="59"/>
      <c r="Q189" s="59"/>
      <c r="R189" s="59"/>
      <c r="S189" s="59"/>
      <c r="T189" s="60"/>
      <c r="AT189" s="16" t="s">
        <v>383</v>
      </c>
      <c r="AU189" s="16" t="s">
        <v>77</v>
      </c>
    </row>
    <row r="190" spans="2:65" s="13" customFormat="1" ht="11" x14ac:dyDescent="0.15">
      <c r="B190" s="210"/>
      <c r="C190" s="211"/>
      <c r="D190" s="187" t="s">
        <v>356</v>
      </c>
      <c r="E190" s="212" t="s">
        <v>1</v>
      </c>
      <c r="F190" s="213" t="s">
        <v>3697</v>
      </c>
      <c r="G190" s="211"/>
      <c r="H190" s="212" t="s">
        <v>1</v>
      </c>
      <c r="I190" s="214"/>
      <c r="J190" s="211"/>
      <c r="K190" s="211"/>
      <c r="L190" s="215"/>
      <c r="M190" s="216"/>
      <c r="N190" s="217"/>
      <c r="O190" s="217"/>
      <c r="P190" s="217"/>
      <c r="Q190" s="217"/>
      <c r="R190" s="217"/>
      <c r="S190" s="217"/>
      <c r="T190" s="218"/>
      <c r="AT190" s="219" t="s">
        <v>356</v>
      </c>
      <c r="AU190" s="219" t="s">
        <v>77</v>
      </c>
      <c r="AV190" s="13" t="s">
        <v>77</v>
      </c>
      <c r="AW190" s="13" t="s">
        <v>33</v>
      </c>
      <c r="AX190" s="13" t="s">
        <v>70</v>
      </c>
      <c r="AY190" s="219" t="s">
        <v>287</v>
      </c>
    </row>
    <row r="191" spans="2:65" s="11" customFormat="1" ht="11" x14ac:dyDescent="0.15">
      <c r="B191" s="185"/>
      <c r="C191" s="186"/>
      <c r="D191" s="187" t="s">
        <v>356</v>
      </c>
      <c r="E191" s="188" t="s">
        <v>1</v>
      </c>
      <c r="F191" s="189" t="s">
        <v>79</v>
      </c>
      <c r="G191" s="186"/>
      <c r="H191" s="190">
        <v>2</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2" customFormat="1" ht="11" x14ac:dyDescent="0.15">
      <c r="B192" s="197"/>
      <c r="C192" s="198"/>
      <c r="D192" s="187" t="s">
        <v>356</v>
      </c>
      <c r="E192" s="199" t="s">
        <v>1</v>
      </c>
      <c r="F192" s="200" t="s">
        <v>359</v>
      </c>
      <c r="G192" s="198"/>
      <c r="H192" s="201">
        <v>2</v>
      </c>
      <c r="I192" s="202"/>
      <c r="J192" s="198"/>
      <c r="K192" s="198"/>
      <c r="L192" s="203"/>
      <c r="M192" s="204"/>
      <c r="N192" s="205"/>
      <c r="O192" s="205"/>
      <c r="P192" s="205"/>
      <c r="Q192" s="205"/>
      <c r="R192" s="205"/>
      <c r="S192" s="205"/>
      <c r="T192" s="206"/>
      <c r="AT192" s="207" t="s">
        <v>356</v>
      </c>
      <c r="AU192" s="207" t="s">
        <v>77</v>
      </c>
      <c r="AV192" s="12" t="s">
        <v>99</v>
      </c>
      <c r="AW192" s="12" t="s">
        <v>33</v>
      </c>
      <c r="AX192" s="12" t="s">
        <v>77</v>
      </c>
      <c r="AY192" s="207" t="s">
        <v>287</v>
      </c>
    </row>
    <row r="193" spans="2:65" s="1" customFormat="1" ht="16.5" customHeight="1" x14ac:dyDescent="0.15">
      <c r="B193" s="33"/>
      <c r="C193" s="174" t="s">
        <v>582</v>
      </c>
      <c r="D193" s="174" t="s">
        <v>288</v>
      </c>
      <c r="E193" s="175" t="s">
        <v>3698</v>
      </c>
      <c r="F193" s="176" t="s">
        <v>3699</v>
      </c>
      <c r="G193" s="177" t="s">
        <v>490</v>
      </c>
      <c r="H193" s="178">
        <v>11.4</v>
      </c>
      <c r="I193" s="179"/>
      <c r="J193" s="178">
        <f t="shared" ref="J193:J229" si="30">ROUND(I193*H193,2)</f>
        <v>0</v>
      </c>
      <c r="K193" s="176" t="s">
        <v>1</v>
      </c>
      <c r="L193" s="37"/>
      <c r="M193" s="180" t="s">
        <v>1</v>
      </c>
      <c r="N193" s="181" t="s">
        <v>41</v>
      </c>
      <c r="O193" s="59"/>
      <c r="P193" s="182">
        <f t="shared" ref="P193:P229" si="31">O193*H193</f>
        <v>0</v>
      </c>
      <c r="Q193" s="182">
        <v>0</v>
      </c>
      <c r="R193" s="182">
        <f t="shared" ref="R193:R229" si="32">Q193*H193</f>
        <v>0</v>
      </c>
      <c r="S193" s="182">
        <v>0</v>
      </c>
      <c r="T193" s="183">
        <f t="shared" ref="T193:T229" si="33">S193*H193</f>
        <v>0</v>
      </c>
      <c r="AR193" s="16" t="s">
        <v>99</v>
      </c>
      <c r="AT193" s="16" t="s">
        <v>288</v>
      </c>
      <c r="AU193" s="16" t="s">
        <v>77</v>
      </c>
      <c r="AY193" s="16" t="s">
        <v>287</v>
      </c>
      <c r="BE193" s="184">
        <f t="shared" ref="BE193:BE229" si="34">IF(N193="základní",J193,0)</f>
        <v>0</v>
      </c>
      <c r="BF193" s="184">
        <f t="shared" ref="BF193:BF229" si="35">IF(N193="snížená",J193,0)</f>
        <v>0</v>
      </c>
      <c r="BG193" s="184">
        <f t="shared" ref="BG193:BG229" si="36">IF(N193="zákl. přenesená",J193,0)</f>
        <v>0</v>
      </c>
      <c r="BH193" s="184">
        <f t="shared" ref="BH193:BH229" si="37">IF(N193="sníž. přenesená",J193,0)</f>
        <v>0</v>
      </c>
      <c r="BI193" s="184">
        <f t="shared" ref="BI193:BI229" si="38">IF(N193="nulová",J193,0)</f>
        <v>0</v>
      </c>
      <c r="BJ193" s="16" t="s">
        <v>77</v>
      </c>
      <c r="BK193" s="184">
        <f t="shared" ref="BK193:BK229" si="39">ROUND(I193*H193,2)</f>
        <v>0</v>
      </c>
      <c r="BL193" s="16" t="s">
        <v>99</v>
      </c>
      <c r="BM193" s="16" t="s">
        <v>585</v>
      </c>
    </row>
    <row r="194" spans="2:65" s="1" customFormat="1" ht="16.5" customHeight="1" x14ac:dyDescent="0.15">
      <c r="B194" s="33"/>
      <c r="C194" s="174" t="s">
        <v>419</v>
      </c>
      <c r="D194" s="174" t="s">
        <v>288</v>
      </c>
      <c r="E194" s="175" t="s">
        <v>3700</v>
      </c>
      <c r="F194" s="176" t="s">
        <v>3701</v>
      </c>
      <c r="G194" s="177" t="s">
        <v>490</v>
      </c>
      <c r="H194" s="178">
        <v>15.39</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590</v>
      </c>
    </row>
    <row r="195" spans="2:65" s="1" customFormat="1" ht="16.5" customHeight="1" x14ac:dyDescent="0.15">
      <c r="B195" s="33"/>
      <c r="C195" s="174" t="s">
        <v>592</v>
      </c>
      <c r="D195" s="174" t="s">
        <v>288</v>
      </c>
      <c r="E195" s="175" t="s">
        <v>3702</v>
      </c>
      <c r="F195" s="176" t="s">
        <v>3703</v>
      </c>
      <c r="G195" s="177" t="s">
        <v>362</v>
      </c>
      <c r="H195" s="178">
        <v>463.41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595</v>
      </c>
    </row>
    <row r="196" spans="2:65" s="1" customFormat="1" ht="16.5" customHeight="1" x14ac:dyDescent="0.15">
      <c r="B196" s="33"/>
      <c r="C196" s="174" t="s">
        <v>424</v>
      </c>
      <c r="D196" s="174" t="s">
        <v>288</v>
      </c>
      <c r="E196" s="175" t="s">
        <v>3704</v>
      </c>
      <c r="F196" s="176" t="s">
        <v>3705</v>
      </c>
      <c r="G196" s="177" t="s">
        <v>362</v>
      </c>
      <c r="H196" s="178">
        <v>463.41</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598</v>
      </c>
    </row>
    <row r="197" spans="2:65" s="1" customFormat="1" ht="16.5" customHeight="1" x14ac:dyDescent="0.15">
      <c r="B197" s="33"/>
      <c r="C197" s="174" t="s">
        <v>599</v>
      </c>
      <c r="D197" s="174" t="s">
        <v>288</v>
      </c>
      <c r="E197" s="175" t="s">
        <v>3706</v>
      </c>
      <c r="F197" s="176" t="s">
        <v>3707</v>
      </c>
      <c r="G197" s="177" t="s">
        <v>362</v>
      </c>
      <c r="H197" s="178">
        <v>208.34</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602</v>
      </c>
    </row>
    <row r="198" spans="2:65" s="1" customFormat="1" ht="16.5" customHeight="1" x14ac:dyDescent="0.15">
      <c r="B198" s="33"/>
      <c r="C198" s="174" t="s">
        <v>428</v>
      </c>
      <c r="D198" s="174" t="s">
        <v>288</v>
      </c>
      <c r="E198" s="175" t="s">
        <v>3708</v>
      </c>
      <c r="F198" s="176" t="s">
        <v>3709</v>
      </c>
      <c r="G198" s="177" t="s">
        <v>362</v>
      </c>
      <c r="H198" s="178">
        <v>208.34</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605</v>
      </c>
    </row>
    <row r="199" spans="2:65" s="1" customFormat="1" ht="16.5" customHeight="1" x14ac:dyDescent="0.15">
      <c r="B199" s="33"/>
      <c r="C199" s="174" t="s">
        <v>606</v>
      </c>
      <c r="D199" s="174" t="s">
        <v>288</v>
      </c>
      <c r="E199" s="175" t="s">
        <v>3710</v>
      </c>
      <c r="F199" s="176" t="s">
        <v>3711</v>
      </c>
      <c r="G199" s="177" t="s">
        <v>291</v>
      </c>
      <c r="H199" s="178">
        <v>177.56</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609</v>
      </c>
    </row>
    <row r="200" spans="2:65" s="1" customFormat="1" ht="16.5" customHeight="1" x14ac:dyDescent="0.15">
      <c r="B200" s="33"/>
      <c r="C200" s="174" t="s">
        <v>434</v>
      </c>
      <c r="D200" s="174" t="s">
        <v>288</v>
      </c>
      <c r="E200" s="175" t="s">
        <v>3712</v>
      </c>
      <c r="F200" s="176" t="s">
        <v>3713</v>
      </c>
      <c r="G200" s="177" t="s">
        <v>291</v>
      </c>
      <c r="H200" s="178">
        <v>116.57</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613</v>
      </c>
    </row>
    <row r="201" spans="2:65" s="1" customFormat="1" ht="16.5" customHeight="1" x14ac:dyDescent="0.15">
      <c r="B201" s="33"/>
      <c r="C201" s="174" t="s">
        <v>614</v>
      </c>
      <c r="D201" s="174" t="s">
        <v>288</v>
      </c>
      <c r="E201" s="175" t="s">
        <v>3714</v>
      </c>
      <c r="F201" s="176" t="s">
        <v>3715</v>
      </c>
      <c r="G201" s="177" t="s">
        <v>362</v>
      </c>
      <c r="H201" s="178">
        <v>463.41</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617</v>
      </c>
    </row>
    <row r="202" spans="2:65" s="1" customFormat="1" ht="16.5" customHeight="1" x14ac:dyDescent="0.15">
      <c r="B202" s="33"/>
      <c r="C202" s="174" t="s">
        <v>440</v>
      </c>
      <c r="D202" s="174" t="s">
        <v>288</v>
      </c>
      <c r="E202" s="175" t="s">
        <v>3716</v>
      </c>
      <c r="F202" s="176" t="s">
        <v>3717</v>
      </c>
      <c r="G202" s="177" t="s">
        <v>362</v>
      </c>
      <c r="H202" s="178">
        <v>204.35</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621</v>
      </c>
    </row>
    <row r="203" spans="2:65" s="1" customFormat="1" ht="16.5" customHeight="1" x14ac:dyDescent="0.15">
      <c r="B203" s="33"/>
      <c r="C203" s="174" t="s">
        <v>627</v>
      </c>
      <c r="D203" s="174" t="s">
        <v>288</v>
      </c>
      <c r="E203" s="175" t="s">
        <v>3718</v>
      </c>
      <c r="F203" s="176" t="s">
        <v>3719</v>
      </c>
      <c r="G203" s="177" t="s">
        <v>291</v>
      </c>
      <c r="H203" s="178">
        <v>177.56</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630</v>
      </c>
    </row>
    <row r="204" spans="2:65" s="1" customFormat="1" ht="16.5" customHeight="1" x14ac:dyDescent="0.15">
      <c r="B204" s="33"/>
      <c r="C204" s="174" t="s">
        <v>445</v>
      </c>
      <c r="D204" s="174" t="s">
        <v>288</v>
      </c>
      <c r="E204" s="175" t="s">
        <v>3720</v>
      </c>
      <c r="F204" s="176" t="s">
        <v>3721</v>
      </c>
      <c r="G204" s="177" t="s">
        <v>362</v>
      </c>
      <c r="H204" s="178">
        <v>750.41</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633</v>
      </c>
    </row>
    <row r="205" spans="2:65" s="1" customFormat="1" ht="16.5" customHeight="1" x14ac:dyDescent="0.15">
      <c r="B205" s="33"/>
      <c r="C205" s="174" t="s">
        <v>640</v>
      </c>
      <c r="D205" s="174" t="s">
        <v>288</v>
      </c>
      <c r="E205" s="175" t="s">
        <v>3722</v>
      </c>
      <c r="F205" s="176" t="s">
        <v>3723</v>
      </c>
      <c r="G205" s="177" t="s">
        <v>291</v>
      </c>
      <c r="H205" s="178">
        <v>177.56</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643</v>
      </c>
    </row>
    <row r="206" spans="2:65" s="1" customFormat="1" ht="16.5" customHeight="1" x14ac:dyDescent="0.15">
      <c r="B206" s="33"/>
      <c r="C206" s="174" t="s">
        <v>449</v>
      </c>
      <c r="D206" s="174" t="s">
        <v>288</v>
      </c>
      <c r="E206" s="175" t="s">
        <v>3724</v>
      </c>
      <c r="F206" s="176" t="s">
        <v>3725</v>
      </c>
      <c r="G206" s="177" t="s">
        <v>362</v>
      </c>
      <c r="H206" s="178">
        <v>168.04</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649</v>
      </c>
    </row>
    <row r="207" spans="2:65" s="1" customFormat="1" ht="16.5" customHeight="1" x14ac:dyDescent="0.15">
      <c r="B207" s="33"/>
      <c r="C207" s="174" t="s">
        <v>652</v>
      </c>
      <c r="D207" s="174" t="s">
        <v>288</v>
      </c>
      <c r="E207" s="175" t="s">
        <v>3726</v>
      </c>
      <c r="F207" s="176" t="s">
        <v>3727</v>
      </c>
      <c r="G207" s="177" t="s">
        <v>362</v>
      </c>
      <c r="H207" s="178">
        <v>2.85</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655</v>
      </c>
    </row>
    <row r="208" spans="2:65" s="1" customFormat="1" ht="16.5" customHeight="1" x14ac:dyDescent="0.15">
      <c r="B208" s="33"/>
      <c r="C208" s="174" t="s">
        <v>455</v>
      </c>
      <c r="D208" s="174" t="s">
        <v>288</v>
      </c>
      <c r="E208" s="175" t="s">
        <v>3728</v>
      </c>
      <c r="F208" s="176" t="s">
        <v>3729</v>
      </c>
      <c r="G208" s="177" t="s">
        <v>362</v>
      </c>
      <c r="H208" s="178">
        <v>51.3</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658</v>
      </c>
    </row>
    <row r="209" spans="2:65" s="1" customFormat="1" ht="16.5" customHeight="1" x14ac:dyDescent="0.15">
      <c r="B209" s="33"/>
      <c r="C209" s="174" t="s">
        <v>660</v>
      </c>
      <c r="D209" s="174" t="s">
        <v>288</v>
      </c>
      <c r="E209" s="175" t="s">
        <v>3730</v>
      </c>
      <c r="F209" s="176" t="s">
        <v>3731</v>
      </c>
      <c r="G209" s="177" t="s">
        <v>362</v>
      </c>
      <c r="H209" s="178">
        <v>2.85</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663</v>
      </c>
    </row>
    <row r="210" spans="2:65" s="1" customFormat="1" ht="16.5" customHeight="1" x14ac:dyDescent="0.15">
      <c r="B210" s="33"/>
      <c r="C210" s="174" t="s">
        <v>473</v>
      </c>
      <c r="D210" s="174" t="s">
        <v>288</v>
      </c>
      <c r="E210" s="175" t="s">
        <v>3732</v>
      </c>
      <c r="F210" s="176" t="s">
        <v>3733</v>
      </c>
      <c r="G210" s="177" t="s">
        <v>362</v>
      </c>
      <c r="H210" s="178">
        <v>102.6</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666</v>
      </c>
    </row>
    <row r="211" spans="2:65" s="1" customFormat="1" ht="16.5" customHeight="1" x14ac:dyDescent="0.15">
      <c r="B211" s="33"/>
      <c r="C211" s="174" t="s">
        <v>668</v>
      </c>
      <c r="D211" s="174" t="s">
        <v>288</v>
      </c>
      <c r="E211" s="175" t="s">
        <v>3734</v>
      </c>
      <c r="F211" s="176" t="s">
        <v>3735</v>
      </c>
      <c r="G211" s="177" t="s">
        <v>362</v>
      </c>
      <c r="H211" s="178">
        <v>35.4</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671</v>
      </c>
    </row>
    <row r="212" spans="2:65" s="1" customFormat="1" ht="16.5" customHeight="1" x14ac:dyDescent="0.15">
      <c r="B212" s="33"/>
      <c r="C212" s="174" t="s">
        <v>478</v>
      </c>
      <c r="D212" s="174" t="s">
        <v>288</v>
      </c>
      <c r="E212" s="175" t="s">
        <v>3736</v>
      </c>
      <c r="F212" s="176" t="s">
        <v>3737</v>
      </c>
      <c r="G212" s="177" t="s">
        <v>362</v>
      </c>
      <c r="H212" s="178">
        <v>420.03</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674</v>
      </c>
    </row>
    <row r="213" spans="2:65" s="1" customFormat="1" ht="16.5" customHeight="1" x14ac:dyDescent="0.15">
      <c r="B213" s="33"/>
      <c r="C213" s="174" t="s">
        <v>677</v>
      </c>
      <c r="D213" s="174" t="s">
        <v>288</v>
      </c>
      <c r="E213" s="175" t="s">
        <v>3738</v>
      </c>
      <c r="F213" s="176" t="s">
        <v>3739</v>
      </c>
      <c r="G213" s="177" t="s">
        <v>362</v>
      </c>
      <c r="H213" s="178">
        <v>112.29</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680</v>
      </c>
    </row>
    <row r="214" spans="2:65" s="1" customFormat="1" ht="22.5" customHeight="1" x14ac:dyDescent="0.15">
      <c r="B214" s="33"/>
      <c r="C214" s="174" t="s">
        <v>484</v>
      </c>
      <c r="D214" s="174" t="s">
        <v>288</v>
      </c>
      <c r="E214" s="175" t="s">
        <v>3740</v>
      </c>
      <c r="F214" s="176" t="s">
        <v>3741</v>
      </c>
      <c r="G214" s="177" t="s">
        <v>490</v>
      </c>
      <c r="H214" s="178">
        <v>0.56999999999999995</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685</v>
      </c>
    </row>
    <row r="215" spans="2:65" s="1" customFormat="1" ht="22.5" customHeight="1" x14ac:dyDescent="0.15">
      <c r="B215" s="33"/>
      <c r="C215" s="174" t="s">
        <v>686</v>
      </c>
      <c r="D215" s="174" t="s">
        <v>288</v>
      </c>
      <c r="E215" s="175" t="s">
        <v>3742</v>
      </c>
      <c r="F215" s="176" t="s">
        <v>3743</v>
      </c>
      <c r="G215" s="177" t="s">
        <v>490</v>
      </c>
      <c r="H215" s="178">
        <v>0.56999999999999995</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689</v>
      </c>
    </row>
    <row r="216" spans="2:65" s="1" customFormat="1" ht="22.5" customHeight="1" x14ac:dyDescent="0.15">
      <c r="B216" s="33"/>
      <c r="C216" s="174" t="s">
        <v>491</v>
      </c>
      <c r="D216" s="174" t="s">
        <v>288</v>
      </c>
      <c r="E216" s="175" t="s">
        <v>3744</v>
      </c>
      <c r="F216" s="176" t="s">
        <v>3745</v>
      </c>
      <c r="G216" s="177" t="s">
        <v>490</v>
      </c>
      <c r="H216" s="178">
        <v>3.42</v>
      </c>
      <c r="I216" s="179"/>
      <c r="J216" s="178">
        <f t="shared" si="30"/>
        <v>0</v>
      </c>
      <c r="K216" s="176" t="s">
        <v>1</v>
      </c>
      <c r="L216" s="37"/>
      <c r="M216" s="180" t="s">
        <v>1</v>
      </c>
      <c r="N216" s="181" t="s">
        <v>41</v>
      </c>
      <c r="O216" s="59"/>
      <c r="P216" s="182">
        <f t="shared" si="31"/>
        <v>0</v>
      </c>
      <c r="Q216" s="182">
        <v>0</v>
      </c>
      <c r="R216" s="182">
        <f t="shared" si="32"/>
        <v>0</v>
      </c>
      <c r="S216" s="182">
        <v>0</v>
      </c>
      <c r="T216" s="183">
        <f t="shared" si="33"/>
        <v>0</v>
      </c>
      <c r="AR216" s="16" t="s">
        <v>99</v>
      </c>
      <c r="AT216" s="16" t="s">
        <v>288</v>
      </c>
      <c r="AU216" s="16" t="s">
        <v>77</v>
      </c>
      <c r="AY216" s="16" t="s">
        <v>287</v>
      </c>
      <c r="BE216" s="184">
        <f t="shared" si="34"/>
        <v>0</v>
      </c>
      <c r="BF216" s="184">
        <f t="shared" si="35"/>
        <v>0</v>
      </c>
      <c r="BG216" s="184">
        <f t="shared" si="36"/>
        <v>0</v>
      </c>
      <c r="BH216" s="184">
        <f t="shared" si="37"/>
        <v>0</v>
      </c>
      <c r="BI216" s="184">
        <f t="shared" si="38"/>
        <v>0</v>
      </c>
      <c r="BJ216" s="16" t="s">
        <v>77</v>
      </c>
      <c r="BK216" s="184">
        <f t="shared" si="39"/>
        <v>0</v>
      </c>
      <c r="BL216" s="16" t="s">
        <v>99</v>
      </c>
      <c r="BM216" s="16" t="s">
        <v>692</v>
      </c>
    </row>
    <row r="217" spans="2:65" s="1" customFormat="1" ht="22.5" customHeight="1" x14ac:dyDescent="0.15">
      <c r="B217" s="33"/>
      <c r="C217" s="174" t="s">
        <v>695</v>
      </c>
      <c r="D217" s="174" t="s">
        <v>288</v>
      </c>
      <c r="E217" s="175" t="s">
        <v>3746</v>
      </c>
      <c r="F217" s="176" t="s">
        <v>3747</v>
      </c>
      <c r="G217" s="177" t="s">
        <v>490</v>
      </c>
      <c r="H217" s="178">
        <v>2.2799999999999998</v>
      </c>
      <c r="I217" s="179"/>
      <c r="J217" s="178">
        <f t="shared" si="30"/>
        <v>0</v>
      </c>
      <c r="K217" s="176" t="s">
        <v>1</v>
      </c>
      <c r="L217" s="37"/>
      <c r="M217" s="180" t="s">
        <v>1</v>
      </c>
      <c r="N217" s="181" t="s">
        <v>41</v>
      </c>
      <c r="O217" s="59"/>
      <c r="P217" s="182">
        <f t="shared" si="31"/>
        <v>0</v>
      </c>
      <c r="Q217" s="182">
        <v>0</v>
      </c>
      <c r="R217" s="182">
        <f t="shared" si="32"/>
        <v>0</v>
      </c>
      <c r="S217" s="182">
        <v>0</v>
      </c>
      <c r="T217" s="183">
        <f t="shared" si="33"/>
        <v>0</v>
      </c>
      <c r="AR217" s="16" t="s">
        <v>99</v>
      </c>
      <c r="AT217" s="16" t="s">
        <v>288</v>
      </c>
      <c r="AU217" s="16" t="s">
        <v>77</v>
      </c>
      <c r="AY217" s="16" t="s">
        <v>287</v>
      </c>
      <c r="BE217" s="184">
        <f t="shared" si="34"/>
        <v>0</v>
      </c>
      <c r="BF217" s="184">
        <f t="shared" si="35"/>
        <v>0</v>
      </c>
      <c r="BG217" s="184">
        <f t="shared" si="36"/>
        <v>0</v>
      </c>
      <c r="BH217" s="184">
        <f t="shared" si="37"/>
        <v>0</v>
      </c>
      <c r="BI217" s="184">
        <f t="shared" si="38"/>
        <v>0</v>
      </c>
      <c r="BJ217" s="16" t="s">
        <v>77</v>
      </c>
      <c r="BK217" s="184">
        <f t="shared" si="39"/>
        <v>0</v>
      </c>
      <c r="BL217" s="16" t="s">
        <v>99</v>
      </c>
      <c r="BM217" s="16" t="s">
        <v>698</v>
      </c>
    </row>
    <row r="218" spans="2:65" s="1" customFormat="1" ht="22.5" customHeight="1" x14ac:dyDescent="0.15">
      <c r="B218" s="33"/>
      <c r="C218" s="174" t="s">
        <v>496</v>
      </c>
      <c r="D218" s="174" t="s">
        <v>288</v>
      </c>
      <c r="E218" s="175" t="s">
        <v>3748</v>
      </c>
      <c r="F218" s="176" t="s">
        <v>3749</v>
      </c>
      <c r="G218" s="177" t="s">
        <v>490</v>
      </c>
      <c r="H218" s="178">
        <v>1.71</v>
      </c>
      <c r="I218" s="179"/>
      <c r="J218" s="178">
        <f t="shared" si="30"/>
        <v>0</v>
      </c>
      <c r="K218" s="176" t="s">
        <v>1</v>
      </c>
      <c r="L218" s="37"/>
      <c r="M218" s="180" t="s">
        <v>1</v>
      </c>
      <c r="N218" s="181" t="s">
        <v>41</v>
      </c>
      <c r="O218" s="59"/>
      <c r="P218" s="182">
        <f t="shared" si="31"/>
        <v>0</v>
      </c>
      <c r="Q218" s="182">
        <v>0</v>
      </c>
      <c r="R218" s="182">
        <f t="shared" si="32"/>
        <v>0</v>
      </c>
      <c r="S218" s="182">
        <v>0</v>
      </c>
      <c r="T218" s="183">
        <f t="shared" si="33"/>
        <v>0</v>
      </c>
      <c r="AR218" s="16" t="s">
        <v>99</v>
      </c>
      <c r="AT218" s="16" t="s">
        <v>288</v>
      </c>
      <c r="AU218" s="16" t="s">
        <v>77</v>
      </c>
      <c r="AY218" s="16" t="s">
        <v>287</v>
      </c>
      <c r="BE218" s="184">
        <f t="shared" si="34"/>
        <v>0</v>
      </c>
      <c r="BF218" s="184">
        <f t="shared" si="35"/>
        <v>0</v>
      </c>
      <c r="BG218" s="184">
        <f t="shared" si="36"/>
        <v>0</v>
      </c>
      <c r="BH218" s="184">
        <f t="shared" si="37"/>
        <v>0</v>
      </c>
      <c r="BI218" s="184">
        <f t="shared" si="38"/>
        <v>0</v>
      </c>
      <c r="BJ218" s="16" t="s">
        <v>77</v>
      </c>
      <c r="BK218" s="184">
        <f t="shared" si="39"/>
        <v>0</v>
      </c>
      <c r="BL218" s="16" t="s">
        <v>99</v>
      </c>
      <c r="BM218" s="16" t="s">
        <v>702</v>
      </c>
    </row>
    <row r="219" spans="2:65" s="1" customFormat="1" ht="22.5" customHeight="1" x14ac:dyDescent="0.15">
      <c r="B219" s="33"/>
      <c r="C219" s="174" t="s">
        <v>703</v>
      </c>
      <c r="D219" s="174" t="s">
        <v>288</v>
      </c>
      <c r="E219" s="175" t="s">
        <v>3750</v>
      </c>
      <c r="F219" s="176" t="s">
        <v>3751</v>
      </c>
      <c r="G219" s="177" t="s">
        <v>490</v>
      </c>
      <c r="H219" s="178">
        <v>2.85</v>
      </c>
      <c r="I219" s="179"/>
      <c r="J219" s="178">
        <f t="shared" si="30"/>
        <v>0</v>
      </c>
      <c r="K219" s="176" t="s">
        <v>1</v>
      </c>
      <c r="L219" s="37"/>
      <c r="M219" s="180" t="s">
        <v>1</v>
      </c>
      <c r="N219" s="181" t="s">
        <v>41</v>
      </c>
      <c r="O219" s="59"/>
      <c r="P219" s="182">
        <f t="shared" si="31"/>
        <v>0</v>
      </c>
      <c r="Q219" s="182">
        <v>0</v>
      </c>
      <c r="R219" s="182">
        <f t="shared" si="32"/>
        <v>0</v>
      </c>
      <c r="S219" s="182">
        <v>0</v>
      </c>
      <c r="T219" s="183">
        <f t="shared" si="33"/>
        <v>0</v>
      </c>
      <c r="AR219" s="16" t="s">
        <v>99</v>
      </c>
      <c r="AT219" s="16" t="s">
        <v>288</v>
      </c>
      <c r="AU219" s="16" t="s">
        <v>77</v>
      </c>
      <c r="AY219" s="16" t="s">
        <v>287</v>
      </c>
      <c r="BE219" s="184">
        <f t="shared" si="34"/>
        <v>0</v>
      </c>
      <c r="BF219" s="184">
        <f t="shared" si="35"/>
        <v>0</v>
      </c>
      <c r="BG219" s="184">
        <f t="shared" si="36"/>
        <v>0</v>
      </c>
      <c r="BH219" s="184">
        <f t="shared" si="37"/>
        <v>0</v>
      </c>
      <c r="BI219" s="184">
        <f t="shared" si="38"/>
        <v>0</v>
      </c>
      <c r="BJ219" s="16" t="s">
        <v>77</v>
      </c>
      <c r="BK219" s="184">
        <f t="shared" si="39"/>
        <v>0</v>
      </c>
      <c r="BL219" s="16" t="s">
        <v>99</v>
      </c>
      <c r="BM219" s="16" t="s">
        <v>706</v>
      </c>
    </row>
    <row r="220" spans="2:65" s="1" customFormat="1" ht="22.5" customHeight="1" x14ac:dyDescent="0.15">
      <c r="B220" s="33"/>
      <c r="C220" s="174" t="s">
        <v>500</v>
      </c>
      <c r="D220" s="174" t="s">
        <v>288</v>
      </c>
      <c r="E220" s="175" t="s">
        <v>3752</v>
      </c>
      <c r="F220" s="176" t="s">
        <v>3753</v>
      </c>
      <c r="G220" s="177" t="s">
        <v>490</v>
      </c>
      <c r="H220" s="178">
        <v>2.2799999999999998</v>
      </c>
      <c r="I220" s="179"/>
      <c r="J220" s="178">
        <f t="shared" si="30"/>
        <v>0</v>
      </c>
      <c r="K220" s="176" t="s">
        <v>1</v>
      </c>
      <c r="L220" s="37"/>
      <c r="M220" s="180" t="s">
        <v>1</v>
      </c>
      <c r="N220" s="181" t="s">
        <v>41</v>
      </c>
      <c r="O220" s="59"/>
      <c r="P220" s="182">
        <f t="shared" si="31"/>
        <v>0</v>
      </c>
      <c r="Q220" s="182">
        <v>0</v>
      </c>
      <c r="R220" s="182">
        <f t="shared" si="32"/>
        <v>0</v>
      </c>
      <c r="S220" s="182">
        <v>0</v>
      </c>
      <c r="T220" s="183">
        <f t="shared" si="33"/>
        <v>0</v>
      </c>
      <c r="AR220" s="16" t="s">
        <v>99</v>
      </c>
      <c r="AT220" s="16" t="s">
        <v>288</v>
      </c>
      <c r="AU220" s="16" t="s">
        <v>77</v>
      </c>
      <c r="AY220" s="16" t="s">
        <v>287</v>
      </c>
      <c r="BE220" s="184">
        <f t="shared" si="34"/>
        <v>0</v>
      </c>
      <c r="BF220" s="184">
        <f t="shared" si="35"/>
        <v>0</v>
      </c>
      <c r="BG220" s="184">
        <f t="shared" si="36"/>
        <v>0</v>
      </c>
      <c r="BH220" s="184">
        <f t="shared" si="37"/>
        <v>0</v>
      </c>
      <c r="BI220" s="184">
        <f t="shared" si="38"/>
        <v>0</v>
      </c>
      <c r="BJ220" s="16" t="s">
        <v>77</v>
      </c>
      <c r="BK220" s="184">
        <f t="shared" si="39"/>
        <v>0</v>
      </c>
      <c r="BL220" s="16" t="s">
        <v>99</v>
      </c>
      <c r="BM220" s="16" t="s">
        <v>709</v>
      </c>
    </row>
    <row r="221" spans="2:65" s="1" customFormat="1" ht="16.5" customHeight="1" x14ac:dyDescent="0.15">
      <c r="B221" s="33"/>
      <c r="C221" s="174" t="s">
        <v>710</v>
      </c>
      <c r="D221" s="174" t="s">
        <v>288</v>
      </c>
      <c r="E221" s="175" t="s">
        <v>3754</v>
      </c>
      <c r="F221" s="176" t="s">
        <v>3755</v>
      </c>
      <c r="G221" s="177" t="s">
        <v>490</v>
      </c>
      <c r="H221" s="178">
        <v>11.4</v>
      </c>
      <c r="I221" s="179"/>
      <c r="J221" s="178">
        <f t="shared" si="30"/>
        <v>0</v>
      </c>
      <c r="K221" s="176" t="s">
        <v>1</v>
      </c>
      <c r="L221" s="37"/>
      <c r="M221" s="180" t="s">
        <v>1</v>
      </c>
      <c r="N221" s="181" t="s">
        <v>41</v>
      </c>
      <c r="O221" s="59"/>
      <c r="P221" s="182">
        <f t="shared" si="31"/>
        <v>0</v>
      </c>
      <c r="Q221" s="182">
        <v>0</v>
      </c>
      <c r="R221" s="182">
        <f t="shared" si="32"/>
        <v>0</v>
      </c>
      <c r="S221" s="182">
        <v>0</v>
      </c>
      <c r="T221" s="183">
        <f t="shared" si="33"/>
        <v>0</v>
      </c>
      <c r="AR221" s="16" t="s">
        <v>99</v>
      </c>
      <c r="AT221" s="16" t="s">
        <v>288</v>
      </c>
      <c r="AU221" s="16" t="s">
        <v>77</v>
      </c>
      <c r="AY221" s="16" t="s">
        <v>287</v>
      </c>
      <c r="BE221" s="184">
        <f t="shared" si="34"/>
        <v>0</v>
      </c>
      <c r="BF221" s="184">
        <f t="shared" si="35"/>
        <v>0</v>
      </c>
      <c r="BG221" s="184">
        <f t="shared" si="36"/>
        <v>0</v>
      </c>
      <c r="BH221" s="184">
        <f t="shared" si="37"/>
        <v>0</v>
      </c>
      <c r="BI221" s="184">
        <f t="shared" si="38"/>
        <v>0</v>
      </c>
      <c r="BJ221" s="16" t="s">
        <v>77</v>
      </c>
      <c r="BK221" s="184">
        <f t="shared" si="39"/>
        <v>0</v>
      </c>
      <c r="BL221" s="16" t="s">
        <v>99</v>
      </c>
      <c r="BM221" s="16" t="s">
        <v>713</v>
      </c>
    </row>
    <row r="222" spans="2:65" s="1" customFormat="1" ht="16.5" customHeight="1" x14ac:dyDescent="0.15">
      <c r="B222" s="33"/>
      <c r="C222" s="174" t="s">
        <v>503</v>
      </c>
      <c r="D222" s="174" t="s">
        <v>288</v>
      </c>
      <c r="E222" s="175" t="s">
        <v>3647</v>
      </c>
      <c r="F222" s="176" t="s">
        <v>3648</v>
      </c>
      <c r="G222" s="177" t="s">
        <v>388</v>
      </c>
      <c r="H222" s="178">
        <v>3.8</v>
      </c>
      <c r="I222" s="179"/>
      <c r="J222" s="178">
        <f t="shared" si="30"/>
        <v>0</v>
      </c>
      <c r="K222" s="176" t="s">
        <v>1</v>
      </c>
      <c r="L222" s="37"/>
      <c r="M222" s="180" t="s">
        <v>1</v>
      </c>
      <c r="N222" s="181" t="s">
        <v>41</v>
      </c>
      <c r="O222" s="59"/>
      <c r="P222" s="182">
        <f t="shared" si="31"/>
        <v>0</v>
      </c>
      <c r="Q222" s="182">
        <v>0</v>
      </c>
      <c r="R222" s="182">
        <f t="shared" si="32"/>
        <v>0</v>
      </c>
      <c r="S222" s="182">
        <v>0</v>
      </c>
      <c r="T222" s="183">
        <f t="shared" si="33"/>
        <v>0</v>
      </c>
      <c r="AR222" s="16" t="s">
        <v>99</v>
      </c>
      <c r="AT222" s="16" t="s">
        <v>288</v>
      </c>
      <c r="AU222" s="16" t="s">
        <v>77</v>
      </c>
      <c r="AY222" s="16" t="s">
        <v>287</v>
      </c>
      <c r="BE222" s="184">
        <f t="shared" si="34"/>
        <v>0</v>
      </c>
      <c r="BF222" s="184">
        <f t="shared" si="35"/>
        <v>0</v>
      </c>
      <c r="BG222" s="184">
        <f t="shared" si="36"/>
        <v>0</v>
      </c>
      <c r="BH222" s="184">
        <f t="shared" si="37"/>
        <v>0</v>
      </c>
      <c r="BI222" s="184">
        <f t="shared" si="38"/>
        <v>0</v>
      </c>
      <c r="BJ222" s="16" t="s">
        <v>77</v>
      </c>
      <c r="BK222" s="184">
        <f t="shared" si="39"/>
        <v>0</v>
      </c>
      <c r="BL222" s="16" t="s">
        <v>99</v>
      </c>
      <c r="BM222" s="16" t="s">
        <v>716</v>
      </c>
    </row>
    <row r="223" spans="2:65" s="1" customFormat="1" ht="16.5" customHeight="1" x14ac:dyDescent="0.15">
      <c r="B223" s="33"/>
      <c r="C223" s="174" t="s">
        <v>718</v>
      </c>
      <c r="D223" s="174" t="s">
        <v>288</v>
      </c>
      <c r="E223" s="175" t="s">
        <v>3756</v>
      </c>
      <c r="F223" s="176" t="s">
        <v>3757</v>
      </c>
      <c r="G223" s="177" t="s">
        <v>362</v>
      </c>
      <c r="H223" s="178">
        <v>94.62</v>
      </c>
      <c r="I223" s="179"/>
      <c r="J223" s="178">
        <f t="shared" si="30"/>
        <v>0</v>
      </c>
      <c r="K223" s="176" t="s">
        <v>1</v>
      </c>
      <c r="L223" s="37"/>
      <c r="M223" s="180" t="s">
        <v>1</v>
      </c>
      <c r="N223" s="181" t="s">
        <v>41</v>
      </c>
      <c r="O223" s="59"/>
      <c r="P223" s="182">
        <f t="shared" si="31"/>
        <v>0</v>
      </c>
      <c r="Q223" s="182">
        <v>0</v>
      </c>
      <c r="R223" s="182">
        <f t="shared" si="32"/>
        <v>0</v>
      </c>
      <c r="S223" s="182">
        <v>0</v>
      </c>
      <c r="T223" s="183">
        <f t="shared" si="33"/>
        <v>0</v>
      </c>
      <c r="AR223" s="16" t="s">
        <v>99</v>
      </c>
      <c r="AT223" s="16" t="s">
        <v>288</v>
      </c>
      <c r="AU223" s="16" t="s">
        <v>77</v>
      </c>
      <c r="AY223" s="16" t="s">
        <v>287</v>
      </c>
      <c r="BE223" s="184">
        <f t="shared" si="34"/>
        <v>0</v>
      </c>
      <c r="BF223" s="184">
        <f t="shared" si="35"/>
        <v>0</v>
      </c>
      <c r="BG223" s="184">
        <f t="shared" si="36"/>
        <v>0</v>
      </c>
      <c r="BH223" s="184">
        <f t="shared" si="37"/>
        <v>0</v>
      </c>
      <c r="BI223" s="184">
        <f t="shared" si="38"/>
        <v>0</v>
      </c>
      <c r="BJ223" s="16" t="s">
        <v>77</v>
      </c>
      <c r="BK223" s="184">
        <f t="shared" si="39"/>
        <v>0</v>
      </c>
      <c r="BL223" s="16" t="s">
        <v>99</v>
      </c>
      <c r="BM223" s="16" t="s">
        <v>721</v>
      </c>
    </row>
    <row r="224" spans="2:65" s="1" customFormat="1" ht="16.5" customHeight="1" x14ac:dyDescent="0.15">
      <c r="B224" s="33"/>
      <c r="C224" s="174" t="s">
        <v>509</v>
      </c>
      <c r="D224" s="174" t="s">
        <v>288</v>
      </c>
      <c r="E224" s="175" t="s">
        <v>3758</v>
      </c>
      <c r="F224" s="176" t="s">
        <v>3759</v>
      </c>
      <c r="G224" s="177" t="s">
        <v>362</v>
      </c>
      <c r="H224" s="178">
        <v>240.54</v>
      </c>
      <c r="I224" s="179"/>
      <c r="J224" s="178">
        <f t="shared" si="30"/>
        <v>0</v>
      </c>
      <c r="K224" s="176" t="s">
        <v>1</v>
      </c>
      <c r="L224" s="37"/>
      <c r="M224" s="180" t="s">
        <v>1</v>
      </c>
      <c r="N224" s="181" t="s">
        <v>41</v>
      </c>
      <c r="O224" s="59"/>
      <c r="P224" s="182">
        <f t="shared" si="31"/>
        <v>0</v>
      </c>
      <c r="Q224" s="182">
        <v>0</v>
      </c>
      <c r="R224" s="182">
        <f t="shared" si="32"/>
        <v>0</v>
      </c>
      <c r="S224" s="182">
        <v>0</v>
      </c>
      <c r="T224" s="183">
        <f t="shared" si="33"/>
        <v>0</v>
      </c>
      <c r="AR224" s="16" t="s">
        <v>99</v>
      </c>
      <c r="AT224" s="16" t="s">
        <v>288</v>
      </c>
      <c r="AU224" s="16" t="s">
        <v>77</v>
      </c>
      <c r="AY224" s="16" t="s">
        <v>287</v>
      </c>
      <c r="BE224" s="184">
        <f t="shared" si="34"/>
        <v>0</v>
      </c>
      <c r="BF224" s="184">
        <f t="shared" si="35"/>
        <v>0</v>
      </c>
      <c r="BG224" s="184">
        <f t="shared" si="36"/>
        <v>0</v>
      </c>
      <c r="BH224" s="184">
        <f t="shared" si="37"/>
        <v>0</v>
      </c>
      <c r="BI224" s="184">
        <f t="shared" si="38"/>
        <v>0</v>
      </c>
      <c r="BJ224" s="16" t="s">
        <v>77</v>
      </c>
      <c r="BK224" s="184">
        <f t="shared" si="39"/>
        <v>0</v>
      </c>
      <c r="BL224" s="16" t="s">
        <v>99</v>
      </c>
      <c r="BM224" s="16" t="s">
        <v>724</v>
      </c>
    </row>
    <row r="225" spans="2:65" s="1" customFormat="1" ht="16.5" customHeight="1" x14ac:dyDescent="0.15">
      <c r="B225" s="33"/>
      <c r="C225" s="174" t="s">
        <v>728</v>
      </c>
      <c r="D225" s="174" t="s">
        <v>288</v>
      </c>
      <c r="E225" s="175" t="s">
        <v>3760</v>
      </c>
      <c r="F225" s="176" t="s">
        <v>3761</v>
      </c>
      <c r="G225" s="177" t="s">
        <v>362</v>
      </c>
      <c r="H225" s="178">
        <v>59.85</v>
      </c>
      <c r="I225" s="179"/>
      <c r="J225" s="178">
        <f t="shared" si="30"/>
        <v>0</v>
      </c>
      <c r="K225" s="176" t="s">
        <v>1</v>
      </c>
      <c r="L225" s="37"/>
      <c r="M225" s="180" t="s">
        <v>1</v>
      </c>
      <c r="N225" s="181" t="s">
        <v>41</v>
      </c>
      <c r="O225" s="59"/>
      <c r="P225" s="182">
        <f t="shared" si="31"/>
        <v>0</v>
      </c>
      <c r="Q225" s="182">
        <v>0</v>
      </c>
      <c r="R225" s="182">
        <f t="shared" si="32"/>
        <v>0</v>
      </c>
      <c r="S225" s="182">
        <v>0</v>
      </c>
      <c r="T225" s="183">
        <f t="shared" si="33"/>
        <v>0</v>
      </c>
      <c r="AR225" s="16" t="s">
        <v>99</v>
      </c>
      <c r="AT225" s="16" t="s">
        <v>288</v>
      </c>
      <c r="AU225" s="16" t="s">
        <v>77</v>
      </c>
      <c r="AY225" s="16" t="s">
        <v>287</v>
      </c>
      <c r="BE225" s="184">
        <f t="shared" si="34"/>
        <v>0</v>
      </c>
      <c r="BF225" s="184">
        <f t="shared" si="35"/>
        <v>0</v>
      </c>
      <c r="BG225" s="184">
        <f t="shared" si="36"/>
        <v>0</v>
      </c>
      <c r="BH225" s="184">
        <f t="shared" si="37"/>
        <v>0</v>
      </c>
      <c r="BI225" s="184">
        <f t="shared" si="38"/>
        <v>0</v>
      </c>
      <c r="BJ225" s="16" t="s">
        <v>77</v>
      </c>
      <c r="BK225" s="184">
        <f t="shared" si="39"/>
        <v>0</v>
      </c>
      <c r="BL225" s="16" t="s">
        <v>99</v>
      </c>
      <c r="BM225" s="16" t="s">
        <v>731</v>
      </c>
    </row>
    <row r="226" spans="2:65" s="1" customFormat="1" ht="16.5" customHeight="1" x14ac:dyDescent="0.15">
      <c r="B226" s="33"/>
      <c r="C226" s="174" t="s">
        <v>513</v>
      </c>
      <c r="D226" s="174" t="s">
        <v>288</v>
      </c>
      <c r="E226" s="175" t="s">
        <v>3762</v>
      </c>
      <c r="F226" s="176" t="s">
        <v>3763</v>
      </c>
      <c r="G226" s="177" t="s">
        <v>362</v>
      </c>
      <c r="H226" s="178">
        <v>36.46</v>
      </c>
      <c r="I226" s="179"/>
      <c r="J226" s="178">
        <f t="shared" si="30"/>
        <v>0</v>
      </c>
      <c r="K226" s="176" t="s">
        <v>1</v>
      </c>
      <c r="L226" s="37"/>
      <c r="M226" s="180" t="s">
        <v>1</v>
      </c>
      <c r="N226" s="181" t="s">
        <v>41</v>
      </c>
      <c r="O226" s="59"/>
      <c r="P226" s="182">
        <f t="shared" si="31"/>
        <v>0</v>
      </c>
      <c r="Q226" s="182">
        <v>0</v>
      </c>
      <c r="R226" s="182">
        <f t="shared" si="32"/>
        <v>0</v>
      </c>
      <c r="S226" s="182">
        <v>0</v>
      </c>
      <c r="T226" s="183">
        <f t="shared" si="33"/>
        <v>0</v>
      </c>
      <c r="AR226" s="16" t="s">
        <v>99</v>
      </c>
      <c r="AT226" s="16" t="s">
        <v>288</v>
      </c>
      <c r="AU226" s="16" t="s">
        <v>77</v>
      </c>
      <c r="AY226" s="16" t="s">
        <v>287</v>
      </c>
      <c r="BE226" s="184">
        <f t="shared" si="34"/>
        <v>0</v>
      </c>
      <c r="BF226" s="184">
        <f t="shared" si="35"/>
        <v>0</v>
      </c>
      <c r="BG226" s="184">
        <f t="shared" si="36"/>
        <v>0</v>
      </c>
      <c r="BH226" s="184">
        <f t="shared" si="37"/>
        <v>0</v>
      </c>
      <c r="BI226" s="184">
        <f t="shared" si="38"/>
        <v>0</v>
      </c>
      <c r="BJ226" s="16" t="s">
        <v>77</v>
      </c>
      <c r="BK226" s="184">
        <f t="shared" si="39"/>
        <v>0</v>
      </c>
      <c r="BL226" s="16" t="s">
        <v>99</v>
      </c>
      <c r="BM226" s="16" t="s">
        <v>735</v>
      </c>
    </row>
    <row r="227" spans="2:65" s="1" customFormat="1" ht="16.5" customHeight="1" x14ac:dyDescent="0.15">
      <c r="B227" s="33"/>
      <c r="C227" s="174" t="s">
        <v>744</v>
      </c>
      <c r="D227" s="174" t="s">
        <v>288</v>
      </c>
      <c r="E227" s="175" t="s">
        <v>3764</v>
      </c>
      <c r="F227" s="176" t="s">
        <v>3765</v>
      </c>
      <c r="G227" s="177" t="s">
        <v>362</v>
      </c>
      <c r="H227" s="178">
        <v>38.76</v>
      </c>
      <c r="I227" s="179"/>
      <c r="J227" s="178">
        <f t="shared" si="30"/>
        <v>0</v>
      </c>
      <c r="K227" s="176" t="s">
        <v>1</v>
      </c>
      <c r="L227" s="37"/>
      <c r="M227" s="180" t="s">
        <v>1</v>
      </c>
      <c r="N227" s="181" t="s">
        <v>41</v>
      </c>
      <c r="O227" s="59"/>
      <c r="P227" s="182">
        <f t="shared" si="31"/>
        <v>0</v>
      </c>
      <c r="Q227" s="182">
        <v>0</v>
      </c>
      <c r="R227" s="182">
        <f t="shared" si="32"/>
        <v>0</v>
      </c>
      <c r="S227" s="182">
        <v>0</v>
      </c>
      <c r="T227" s="183">
        <f t="shared" si="33"/>
        <v>0</v>
      </c>
      <c r="AR227" s="16" t="s">
        <v>99</v>
      </c>
      <c r="AT227" s="16" t="s">
        <v>288</v>
      </c>
      <c r="AU227" s="16" t="s">
        <v>77</v>
      </c>
      <c r="AY227" s="16" t="s">
        <v>287</v>
      </c>
      <c r="BE227" s="184">
        <f t="shared" si="34"/>
        <v>0</v>
      </c>
      <c r="BF227" s="184">
        <f t="shared" si="35"/>
        <v>0</v>
      </c>
      <c r="BG227" s="184">
        <f t="shared" si="36"/>
        <v>0</v>
      </c>
      <c r="BH227" s="184">
        <f t="shared" si="37"/>
        <v>0</v>
      </c>
      <c r="BI227" s="184">
        <f t="shared" si="38"/>
        <v>0</v>
      </c>
      <c r="BJ227" s="16" t="s">
        <v>77</v>
      </c>
      <c r="BK227" s="184">
        <f t="shared" si="39"/>
        <v>0</v>
      </c>
      <c r="BL227" s="16" t="s">
        <v>99</v>
      </c>
      <c r="BM227" s="16" t="s">
        <v>747</v>
      </c>
    </row>
    <row r="228" spans="2:65" s="1" customFormat="1" ht="16.5" customHeight="1" x14ac:dyDescent="0.15">
      <c r="B228" s="33"/>
      <c r="C228" s="174" t="s">
        <v>517</v>
      </c>
      <c r="D228" s="174" t="s">
        <v>288</v>
      </c>
      <c r="E228" s="175" t="s">
        <v>3766</v>
      </c>
      <c r="F228" s="176" t="s">
        <v>3767</v>
      </c>
      <c r="G228" s="177" t="s">
        <v>490</v>
      </c>
      <c r="H228" s="178">
        <v>78.66</v>
      </c>
      <c r="I228" s="179"/>
      <c r="J228" s="178">
        <f t="shared" si="30"/>
        <v>0</v>
      </c>
      <c r="K228" s="176" t="s">
        <v>1</v>
      </c>
      <c r="L228" s="37"/>
      <c r="M228" s="180" t="s">
        <v>1</v>
      </c>
      <c r="N228" s="181" t="s">
        <v>41</v>
      </c>
      <c r="O228" s="59"/>
      <c r="P228" s="182">
        <f t="shared" si="31"/>
        <v>0</v>
      </c>
      <c r="Q228" s="182">
        <v>0</v>
      </c>
      <c r="R228" s="182">
        <f t="shared" si="32"/>
        <v>0</v>
      </c>
      <c r="S228" s="182">
        <v>0</v>
      </c>
      <c r="T228" s="183">
        <f t="shared" si="33"/>
        <v>0</v>
      </c>
      <c r="AR228" s="16" t="s">
        <v>99</v>
      </c>
      <c r="AT228" s="16" t="s">
        <v>288</v>
      </c>
      <c r="AU228" s="16" t="s">
        <v>77</v>
      </c>
      <c r="AY228" s="16" t="s">
        <v>287</v>
      </c>
      <c r="BE228" s="184">
        <f t="shared" si="34"/>
        <v>0</v>
      </c>
      <c r="BF228" s="184">
        <f t="shared" si="35"/>
        <v>0</v>
      </c>
      <c r="BG228" s="184">
        <f t="shared" si="36"/>
        <v>0</v>
      </c>
      <c r="BH228" s="184">
        <f t="shared" si="37"/>
        <v>0</v>
      </c>
      <c r="BI228" s="184">
        <f t="shared" si="38"/>
        <v>0</v>
      </c>
      <c r="BJ228" s="16" t="s">
        <v>77</v>
      </c>
      <c r="BK228" s="184">
        <f t="shared" si="39"/>
        <v>0</v>
      </c>
      <c r="BL228" s="16" t="s">
        <v>99</v>
      </c>
      <c r="BM228" s="16" t="s">
        <v>762</v>
      </c>
    </row>
    <row r="229" spans="2:65" s="1" customFormat="1" ht="16.5" customHeight="1" x14ac:dyDescent="0.15">
      <c r="B229" s="33"/>
      <c r="C229" s="174" t="s">
        <v>765</v>
      </c>
      <c r="D229" s="174" t="s">
        <v>288</v>
      </c>
      <c r="E229" s="175" t="s">
        <v>3768</v>
      </c>
      <c r="F229" s="176" t="s">
        <v>3769</v>
      </c>
      <c r="G229" s="177" t="s">
        <v>490</v>
      </c>
      <c r="H229" s="178">
        <v>76.95</v>
      </c>
      <c r="I229" s="179"/>
      <c r="J229" s="178">
        <f t="shared" si="30"/>
        <v>0</v>
      </c>
      <c r="K229" s="176" t="s">
        <v>1</v>
      </c>
      <c r="L229" s="37"/>
      <c r="M229" s="180" t="s">
        <v>1</v>
      </c>
      <c r="N229" s="181" t="s">
        <v>41</v>
      </c>
      <c r="O229" s="59"/>
      <c r="P229" s="182">
        <f t="shared" si="31"/>
        <v>0</v>
      </c>
      <c r="Q229" s="182">
        <v>0</v>
      </c>
      <c r="R229" s="182">
        <f t="shared" si="32"/>
        <v>0</v>
      </c>
      <c r="S229" s="182">
        <v>0</v>
      </c>
      <c r="T229" s="183">
        <f t="shared" si="33"/>
        <v>0</v>
      </c>
      <c r="AR229" s="16" t="s">
        <v>99</v>
      </c>
      <c r="AT229" s="16" t="s">
        <v>288</v>
      </c>
      <c r="AU229" s="16" t="s">
        <v>77</v>
      </c>
      <c r="AY229" s="16" t="s">
        <v>287</v>
      </c>
      <c r="BE229" s="184">
        <f t="shared" si="34"/>
        <v>0</v>
      </c>
      <c r="BF229" s="184">
        <f t="shared" si="35"/>
        <v>0</v>
      </c>
      <c r="BG229" s="184">
        <f t="shared" si="36"/>
        <v>0</v>
      </c>
      <c r="BH229" s="184">
        <f t="shared" si="37"/>
        <v>0</v>
      </c>
      <c r="BI229" s="184">
        <f t="shared" si="38"/>
        <v>0</v>
      </c>
      <c r="BJ229" s="16" t="s">
        <v>77</v>
      </c>
      <c r="BK229" s="184">
        <f t="shared" si="39"/>
        <v>0</v>
      </c>
      <c r="BL229" s="16" t="s">
        <v>99</v>
      </c>
      <c r="BM229" s="16" t="s">
        <v>768</v>
      </c>
    </row>
    <row r="230" spans="2:65" s="10" customFormat="1" ht="26" customHeight="1" x14ac:dyDescent="0.2">
      <c r="B230" s="160"/>
      <c r="C230" s="161"/>
      <c r="D230" s="162" t="s">
        <v>69</v>
      </c>
      <c r="E230" s="163" t="s">
        <v>521</v>
      </c>
      <c r="F230" s="163" t="s">
        <v>1416</v>
      </c>
      <c r="G230" s="161"/>
      <c r="H230" s="161"/>
      <c r="I230" s="164"/>
      <c r="J230" s="165">
        <f>BK230</f>
        <v>0</v>
      </c>
      <c r="K230" s="161"/>
      <c r="L230" s="166"/>
      <c r="M230" s="167"/>
      <c r="N230" s="168"/>
      <c r="O230" s="168"/>
      <c r="P230" s="169">
        <f>SUM(P231:P232)</f>
        <v>0</v>
      </c>
      <c r="Q230" s="168"/>
      <c r="R230" s="169">
        <f>SUM(R231:R232)</f>
        <v>0</v>
      </c>
      <c r="S230" s="168"/>
      <c r="T230" s="170">
        <f>SUM(T231:T232)</f>
        <v>0</v>
      </c>
      <c r="AR230" s="171" t="s">
        <v>77</v>
      </c>
      <c r="AT230" s="172" t="s">
        <v>69</v>
      </c>
      <c r="AU230" s="172" t="s">
        <v>70</v>
      </c>
      <c r="AY230" s="171" t="s">
        <v>287</v>
      </c>
      <c r="BK230" s="173">
        <f>SUM(BK231:BK232)</f>
        <v>0</v>
      </c>
    </row>
    <row r="231" spans="2:65" s="1" customFormat="1" ht="16.5" customHeight="1" x14ac:dyDescent="0.15">
      <c r="B231" s="33"/>
      <c r="C231" s="174" t="s">
        <v>521</v>
      </c>
      <c r="D231" s="174" t="s">
        <v>288</v>
      </c>
      <c r="E231" s="175" t="s">
        <v>3770</v>
      </c>
      <c r="F231" s="176" t="s">
        <v>3771</v>
      </c>
      <c r="G231" s="177" t="s">
        <v>490</v>
      </c>
      <c r="H231" s="178">
        <v>8.5500000000000007</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775</v>
      </c>
    </row>
    <row r="232" spans="2:65" s="1" customFormat="1" ht="16.5" customHeight="1" x14ac:dyDescent="0.15">
      <c r="B232" s="33"/>
      <c r="C232" s="174" t="s">
        <v>778</v>
      </c>
      <c r="D232" s="174" t="s">
        <v>288</v>
      </c>
      <c r="E232" s="175" t="s">
        <v>3772</v>
      </c>
      <c r="F232" s="176" t="s">
        <v>3773</v>
      </c>
      <c r="G232" s="177" t="s">
        <v>490</v>
      </c>
      <c r="H232" s="178">
        <v>10.83</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781</v>
      </c>
    </row>
    <row r="233" spans="2:65" s="10" customFormat="1" ht="26" customHeight="1" x14ac:dyDescent="0.2">
      <c r="B233" s="160"/>
      <c r="C233" s="161"/>
      <c r="D233" s="162" t="s">
        <v>69</v>
      </c>
      <c r="E233" s="163" t="s">
        <v>3774</v>
      </c>
      <c r="F233" s="163" t="s">
        <v>3775</v>
      </c>
      <c r="G233" s="161"/>
      <c r="H233" s="161"/>
      <c r="I233" s="164"/>
      <c r="J233" s="165">
        <f>BK233</f>
        <v>0</v>
      </c>
      <c r="K233" s="161"/>
      <c r="L233" s="166"/>
      <c r="M233" s="167"/>
      <c r="N233" s="168"/>
      <c r="O233" s="168"/>
      <c r="P233" s="169">
        <f>SUM(P234:P237)</f>
        <v>0</v>
      </c>
      <c r="Q233" s="168"/>
      <c r="R233" s="169">
        <f>SUM(R234:R237)</f>
        <v>0</v>
      </c>
      <c r="S233" s="168"/>
      <c r="T233" s="170">
        <f>SUM(T234:T237)</f>
        <v>0</v>
      </c>
      <c r="AR233" s="171" t="s">
        <v>77</v>
      </c>
      <c r="AT233" s="172" t="s">
        <v>69</v>
      </c>
      <c r="AU233" s="172" t="s">
        <v>70</v>
      </c>
      <c r="AY233" s="171" t="s">
        <v>287</v>
      </c>
      <c r="BK233" s="173">
        <f>SUM(BK234:BK237)</f>
        <v>0</v>
      </c>
    </row>
    <row r="234" spans="2:65" s="1" customFormat="1" ht="16.5" customHeight="1" x14ac:dyDescent="0.15">
      <c r="B234" s="33"/>
      <c r="C234" s="174" t="s">
        <v>526</v>
      </c>
      <c r="D234" s="174" t="s">
        <v>288</v>
      </c>
      <c r="E234" s="175" t="s">
        <v>3776</v>
      </c>
      <c r="F234" s="176" t="s">
        <v>3777</v>
      </c>
      <c r="G234" s="177" t="s">
        <v>291</v>
      </c>
      <c r="H234" s="178">
        <v>1409.61</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787</v>
      </c>
    </row>
    <row r="235" spans="2:65" s="1" customFormat="1" ht="16.5" customHeight="1" x14ac:dyDescent="0.15">
      <c r="B235" s="33"/>
      <c r="C235" s="174" t="s">
        <v>790</v>
      </c>
      <c r="D235" s="174" t="s">
        <v>288</v>
      </c>
      <c r="E235" s="175" t="s">
        <v>3778</v>
      </c>
      <c r="F235" s="176" t="s">
        <v>3779</v>
      </c>
      <c r="G235" s="177" t="s">
        <v>291</v>
      </c>
      <c r="H235" s="178">
        <v>2099.88</v>
      </c>
      <c r="I235" s="179"/>
      <c r="J235" s="178">
        <f>ROUND(I235*H235,2)</f>
        <v>0</v>
      </c>
      <c r="K235" s="176" t="s">
        <v>1</v>
      </c>
      <c r="L235" s="37"/>
      <c r="M235" s="180" t="s">
        <v>1</v>
      </c>
      <c r="N235" s="181" t="s">
        <v>41</v>
      </c>
      <c r="O235" s="59"/>
      <c r="P235" s="182">
        <f>O235*H235</f>
        <v>0</v>
      </c>
      <c r="Q235" s="182">
        <v>0</v>
      </c>
      <c r="R235" s="182">
        <f>Q235*H235</f>
        <v>0</v>
      </c>
      <c r="S235" s="182">
        <v>0</v>
      </c>
      <c r="T235" s="183">
        <f>S235*H235</f>
        <v>0</v>
      </c>
      <c r="AR235" s="16" t="s">
        <v>99</v>
      </c>
      <c r="AT235" s="16" t="s">
        <v>288</v>
      </c>
      <c r="AU235" s="16" t="s">
        <v>77</v>
      </c>
      <c r="AY235" s="16" t="s">
        <v>287</v>
      </c>
      <c r="BE235" s="184">
        <f>IF(N235="základní",J235,0)</f>
        <v>0</v>
      </c>
      <c r="BF235" s="184">
        <f>IF(N235="snížená",J235,0)</f>
        <v>0</v>
      </c>
      <c r="BG235" s="184">
        <f>IF(N235="zákl. přenesená",J235,0)</f>
        <v>0</v>
      </c>
      <c r="BH235" s="184">
        <f>IF(N235="sníž. přenesená",J235,0)</f>
        <v>0</v>
      </c>
      <c r="BI235" s="184">
        <f>IF(N235="nulová",J235,0)</f>
        <v>0</v>
      </c>
      <c r="BJ235" s="16" t="s">
        <v>77</v>
      </c>
      <c r="BK235" s="184">
        <f>ROUND(I235*H235,2)</f>
        <v>0</v>
      </c>
      <c r="BL235" s="16" t="s">
        <v>99</v>
      </c>
      <c r="BM235" s="16" t="s">
        <v>793</v>
      </c>
    </row>
    <row r="236" spans="2:65" s="1" customFormat="1" ht="16.5" customHeight="1" x14ac:dyDescent="0.15">
      <c r="B236" s="33"/>
      <c r="C236" s="174" t="s">
        <v>530</v>
      </c>
      <c r="D236" s="174" t="s">
        <v>288</v>
      </c>
      <c r="E236" s="175" t="s">
        <v>3780</v>
      </c>
      <c r="F236" s="176" t="s">
        <v>3781</v>
      </c>
      <c r="G236" s="177" t="s">
        <v>291</v>
      </c>
      <c r="H236" s="178">
        <v>1687.2</v>
      </c>
      <c r="I236" s="179"/>
      <c r="J236" s="178">
        <f>ROUND(I236*H236,2)</f>
        <v>0</v>
      </c>
      <c r="K236" s="176" t="s">
        <v>1</v>
      </c>
      <c r="L236" s="37"/>
      <c r="M236" s="180" t="s">
        <v>1</v>
      </c>
      <c r="N236" s="181" t="s">
        <v>41</v>
      </c>
      <c r="O236" s="59"/>
      <c r="P236" s="182">
        <f>O236*H236</f>
        <v>0</v>
      </c>
      <c r="Q236" s="182">
        <v>0</v>
      </c>
      <c r="R236" s="182">
        <f>Q236*H236</f>
        <v>0</v>
      </c>
      <c r="S236" s="182">
        <v>0</v>
      </c>
      <c r="T236" s="183">
        <f>S236*H236</f>
        <v>0</v>
      </c>
      <c r="AR236" s="16" t="s">
        <v>99</v>
      </c>
      <c r="AT236" s="16" t="s">
        <v>288</v>
      </c>
      <c r="AU236" s="16" t="s">
        <v>77</v>
      </c>
      <c r="AY236" s="16" t="s">
        <v>287</v>
      </c>
      <c r="BE236" s="184">
        <f>IF(N236="základní",J236,0)</f>
        <v>0</v>
      </c>
      <c r="BF236" s="184">
        <f>IF(N236="snížená",J236,0)</f>
        <v>0</v>
      </c>
      <c r="BG236" s="184">
        <f>IF(N236="zákl. přenesená",J236,0)</f>
        <v>0</v>
      </c>
      <c r="BH236" s="184">
        <f>IF(N236="sníž. přenesená",J236,0)</f>
        <v>0</v>
      </c>
      <c r="BI236" s="184">
        <f>IF(N236="nulová",J236,0)</f>
        <v>0</v>
      </c>
      <c r="BJ236" s="16" t="s">
        <v>77</v>
      </c>
      <c r="BK236" s="184">
        <f>ROUND(I236*H236,2)</f>
        <v>0</v>
      </c>
      <c r="BL236" s="16" t="s">
        <v>99</v>
      </c>
      <c r="BM236" s="16" t="s">
        <v>799</v>
      </c>
    </row>
    <row r="237" spans="2:65" s="1" customFormat="1" ht="16.5" customHeight="1" x14ac:dyDescent="0.15">
      <c r="B237" s="33"/>
      <c r="C237" s="174" t="s">
        <v>802</v>
      </c>
      <c r="D237" s="174" t="s">
        <v>288</v>
      </c>
      <c r="E237" s="175" t="s">
        <v>3782</v>
      </c>
      <c r="F237" s="176" t="s">
        <v>3783</v>
      </c>
      <c r="G237" s="177" t="s">
        <v>388</v>
      </c>
      <c r="H237" s="178">
        <v>2173.9299999999998</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805</v>
      </c>
    </row>
    <row r="238" spans="2:65" s="10" customFormat="1" ht="26" customHeight="1" x14ac:dyDescent="0.2">
      <c r="B238" s="160"/>
      <c r="C238" s="161"/>
      <c r="D238" s="162" t="s">
        <v>69</v>
      </c>
      <c r="E238" s="163" t="s">
        <v>3784</v>
      </c>
      <c r="F238" s="163" t="s">
        <v>3785</v>
      </c>
      <c r="G238" s="161"/>
      <c r="H238" s="161"/>
      <c r="I238" s="164"/>
      <c r="J238" s="165">
        <f>BK238</f>
        <v>0</v>
      </c>
      <c r="K238" s="161"/>
      <c r="L238" s="166"/>
      <c r="M238" s="167"/>
      <c r="N238" s="168"/>
      <c r="O238" s="168"/>
      <c r="P238" s="169">
        <f>SUM(P239:P243)</f>
        <v>0</v>
      </c>
      <c r="Q238" s="168"/>
      <c r="R238" s="169">
        <f>SUM(R239:R243)</f>
        <v>0</v>
      </c>
      <c r="S238" s="168"/>
      <c r="T238" s="170">
        <f>SUM(T239:T243)</f>
        <v>0</v>
      </c>
      <c r="AR238" s="171" t="s">
        <v>77</v>
      </c>
      <c r="AT238" s="172" t="s">
        <v>69</v>
      </c>
      <c r="AU238" s="172" t="s">
        <v>70</v>
      </c>
      <c r="AY238" s="171" t="s">
        <v>287</v>
      </c>
      <c r="BK238" s="173">
        <f>SUM(BK239:BK243)</f>
        <v>0</v>
      </c>
    </row>
    <row r="239" spans="2:65" s="1" customFormat="1" ht="22.5" customHeight="1" x14ac:dyDescent="0.15">
      <c r="B239" s="33"/>
      <c r="C239" s="174" t="s">
        <v>537</v>
      </c>
      <c r="D239" s="174" t="s">
        <v>288</v>
      </c>
      <c r="E239" s="175" t="s">
        <v>3786</v>
      </c>
      <c r="F239" s="176" t="s">
        <v>3787</v>
      </c>
      <c r="G239" s="177" t="s">
        <v>291</v>
      </c>
      <c r="H239" s="178">
        <v>1335.34</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810</v>
      </c>
    </row>
    <row r="240" spans="2:65" s="1" customFormat="1" ht="22.5" customHeight="1" x14ac:dyDescent="0.15">
      <c r="B240" s="33"/>
      <c r="C240" s="174" t="s">
        <v>811</v>
      </c>
      <c r="D240" s="174" t="s">
        <v>288</v>
      </c>
      <c r="E240" s="175" t="s">
        <v>3788</v>
      </c>
      <c r="F240" s="176" t="s">
        <v>3789</v>
      </c>
      <c r="G240" s="177" t="s">
        <v>291</v>
      </c>
      <c r="H240" s="178">
        <v>83.45</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814</v>
      </c>
    </row>
    <row r="241" spans="2:65" s="1" customFormat="1" ht="22.5" customHeight="1" x14ac:dyDescent="0.15">
      <c r="B241" s="33"/>
      <c r="C241" s="174" t="s">
        <v>544</v>
      </c>
      <c r="D241" s="174" t="s">
        <v>288</v>
      </c>
      <c r="E241" s="175" t="s">
        <v>3790</v>
      </c>
      <c r="F241" s="176" t="s">
        <v>3791</v>
      </c>
      <c r="G241" s="177" t="s">
        <v>291</v>
      </c>
      <c r="H241" s="178">
        <v>3716.97</v>
      </c>
      <c r="I241" s="179"/>
      <c r="J241" s="178">
        <f>ROUND(I241*H241,2)</f>
        <v>0</v>
      </c>
      <c r="K241" s="176" t="s">
        <v>1</v>
      </c>
      <c r="L241" s="37"/>
      <c r="M241" s="180" t="s">
        <v>1</v>
      </c>
      <c r="N241" s="181" t="s">
        <v>41</v>
      </c>
      <c r="O241" s="59"/>
      <c r="P241" s="182">
        <f>O241*H241</f>
        <v>0</v>
      </c>
      <c r="Q241" s="182">
        <v>0</v>
      </c>
      <c r="R241" s="182">
        <f>Q241*H241</f>
        <v>0</v>
      </c>
      <c r="S241" s="182">
        <v>0</v>
      </c>
      <c r="T241" s="183">
        <f>S241*H241</f>
        <v>0</v>
      </c>
      <c r="AR241" s="16" t="s">
        <v>99</v>
      </c>
      <c r="AT241" s="16" t="s">
        <v>288</v>
      </c>
      <c r="AU241" s="16" t="s">
        <v>77</v>
      </c>
      <c r="AY241" s="16" t="s">
        <v>287</v>
      </c>
      <c r="BE241" s="184">
        <f>IF(N241="základní",J241,0)</f>
        <v>0</v>
      </c>
      <c r="BF241" s="184">
        <f>IF(N241="snížená",J241,0)</f>
        <v>0</v>
      </c>
      <c r="BG241" s="184">
        <f>IF(N241="zákl. přenesená",J241,0)</f>
        <v>0</v>
      </c>
      <c r="BH241" s="184">
        <f>IF(N241="sníž. přenesená",J241,0)</f>
        <v>0</v>
      </c>
      <c r="BI241" s="184">
        <f>IF(N241="nulová",J241,0)</f>
        <v>0</v>
      </c>
      <c r="BJ241" s="16" t="s">
        <v>77</v>
      </c>
      <c r="BK241" s="184">
        <f>ROUND(I241*H241,2)</f>
        <v>0</v>
      </c>
      <c r="BL241" s="16" t="s">
        <v>99</v>
      </c>
      <c r="BM241" s="16" t="s">
        <v>820</v>
      </c>
    </row>
    <row r="242" spans="2:65" s="1" customFormat="1" ht="30" x14ac:dyDescent="0.15">
      <c r="B242" s="33"/>
      <c r="C242" s="34"/>
      <c r="D242" s="187" t="s">
        <v>383</v>
      </c>
      <c r="E242" s="34"/>
      <c r="F242" s="208" t="s">
        <v>3792</v>
      </c>
      <c r="G242" s="34"/>
      <c r="H242" s="34"/>
      <c r="I242" s="111"/>
      <c r="J242" s="34"/>
      <c r="K242" s="34"/>
      <c r="L242" s="37"/>
      <c r="M242" s="209"/>
      <c r="N242" s="59"/>
      <c r="O242" s="59"/>
      <c r="P242" s="59"/>
      <c r="Q242" s="59"/>
      <c r="R242" s="59"/>
      <c r="S242" s="59"/>
      <c r="T242" s="60"/>
      <c r="AT242" s="16" t="s">
        <v>383</v>
      </c>
      <c r="AU242" s="16" t="s">
        <v>77</v>
      </c>
    </row>
    <row r="243" spans="2:65" s="1" customFormat="1" ht="16.5" customHeight="1" x14ac:dyDescent="0.15">
      <c r="B243" s="33"/>
      <c r="C243" s="174" t="s">
        <v>823</v>
      </c>
      <c r="D243" s="174" t="s">
        <v>288</v>
      </c>
      <c r="E243" s="175" t="s">
        <v>3793</v>
      </c>
      <c r="F243" s="176" t="s">
        <v>3794</v>
      </c>
      <c r="G243" s="177" t="s">
        <v>388</v>
      </c>
      <c r="H243" s="178">
        <v>1763.99</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826</v>
      </c>
    </row>
    <row r="244" spans="2:65" s="10" customFormat="1" ht="26" customHeight="1" x14ac:dyDescent="0.2">
      <c r="B244" s="160"/>
      <c r="C244" s="161"/>
      <c r="D244" s="162" t="s">
        <v>69</v>
      </c>
      <c r="E244" s="163" t="s">
        <v>778</v>
      </c>
      <c r="F244" s="163" t="s">
        <v>3795</v>
      </c>
      <c r="G244" s="161"/>
      <c r="H244" s="161"/>
      <c r="I244" s="164"/>
      <c r="J244" s="165">
        <f>BK244</f>
        <v>0</v>
      </c>
      <c r="K244" s="161"/>
      <c r="L244" s="166"/>
      <c r="M244" s="167"/>
      <c r="N244" s="168"/>
      <c r="O244" s="168"/>
      <c r="P244" s="169">
        <f>SUM(P245:P247)</f>
        <v>0</v>
      </c>
      <c r="Q244" s="168"/>
      <c r="R244" s="169">
        <f>SUM(R245:R247)</f>
        <v>0</v>
      </c>
      <c r="S244" s="168"/>
      <c r="T244" s="170">
        <f>SUM(T245:T247)</f>
        <v>0</v>
      </c>
      <c r="AR244" s="171" t="s">
        <v>77</v>
      </c>
      <c r="AT244" s="172" t="s">
        <v>69</v>
      </c>
      <c r="AU244" s="172" t="s">
        <v>70</v>
      </c>
      <c r="AY244" s="171" t="s">
        <v>287</v>
      </c>
      <c r="BK244" s="173">
        <f>SUM(BK245:BK247)</f>
        <v>0</v>
      </c>
    </row>
    <row r="245" spans="2:65" s="1" customFormat="1" ht="16.5" customHeight="1" x14ac:dyDescent="0.15">
      <c r="B245" s="33"/>
      <c r="C245" s="174" t="s">
        <v>551</v>
      </c>
      <c r="D245" s="174" t="s">
        <v>288</v>
      </c>
      <c r="E245" s="175" t="s">
        <v>3796</v>
      </c>
      <c r="F245" s="176" t="s">
        <v>3797</v>
      </c>
      <c r="G245" s="177" t="s">
        <v>362</v>
      </c>
      <c r="H245" s="178">
        <v>605.63</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77</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838</v>
      </c>
    </row>
    <row r="246" spans="2:65" s="1" customFormat="1" ht="16.5" customHeight="1" x14ac:dyDescent="0.15">
      <c r="B246" s="33"/>
      <c r="C246" s="174" t="s">
        <v>840</v>
      </c>
      <c r="D246" s="174" t="s">
        <v>288</v>
      </c>
      <c r="E246" s="175" t="s">
        <v>3798</v>
      </c>
      <c r="F246" s="176" t="s">
        <v>3799</v>
      </c>
      <c r="G246" s="177" t="s">
        <v>291</v>
      </c>
      <c r="H246" s="178">
        <v>115.71</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843</v>
      </c>
    </row>
    <row r="247" spans="2:65" s="1" customFormat="1" ht="16.5" customHeight="1" x14ac:dyDescent="0.15">
      <c r="B247" s="33"/>
      <c r="C247" s="174" t="s">
        <v>556</v>
      </c>
      <c r="D247" s="174" t="s">
        <v>288</v>
      </c>
      <c r="E247" s="175" t="s">
        <v>3800</v>
      </c>
      <c r="F247" s="176" t="s">
        <v>3801</v>
      </c>
      <c r="G247" s="177" t="s">
        <v>291</v>
      </c>
      <c r="H247" s="178">
        <v>70.11</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77</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848</v>
      </c>
    </row>
    <row r="248" spans="2:65" s="10" customFormat="1" ht="26" customHeight="1" x14ac:dyDescent="0.2">
      <c r="B248" s="160"/>
      <c r="C248" s="161"/>
      <c r="D248" s="162" t="s">
        <v>69</v>
      </c>
      <c r="E248" s="163" t="s">
        <v>790</v>
      </c>
      <c r="F248" s="163" t="s">
        <v>893</v>
      </c>
      <c r="G248" s="161"/>
      <c r="H248" s="161"/>
      <c r="I248" s="164"/>
      <c r="J248" s="165">
        <f>BK248</f>
        <v>0</v>
      </c>
      <c r="K248" s="161"/>
      <c r="L248" s="166"/>
      <c r="M248" s="167"/>
      <c r="N248" s="168"/>
      <c r="O248" s="168"/>
      <c r="P248" s="169">
        <f>P249</f>
        <v>0</v>
      </c>
      <c r="Q248" s="168"/>
      <c r="R248" s="169">
        <f>R249</f>
        <v>0</v>
      </c>
      <c r="S248" s="168"/>
      <c r="T248" s="170">
        <f>T249</f>
        <v>0</v>
      </c>
      <c r="AR248" s="171" t="s">
        <v>77</v>
      </c>
      <c r="AT248" s="172" t="s">
        <v>69</v>
      </c>
      <c r="AU248" s="172" t="s">
        <v>70</v>
      </c>
      <c r="AY248" s="171" t="s">
        <v>287</v>
      </c>
      <c r="BK248" s="173">
        <f>BK249</f>
        <v>0</v>
      </c>
    </row>
    <row r="249" spans="2:65" s="1" customFormat="1" ht="16.5" customHeight="1" x14ac:dyDescent="0.15">
      <c r="B249" s="33"/>
      <c r="C249" s="174" t="s">
        <v>849</v>
      </c>
      <c r="D249" s="174" t="s">
        <v>288</v>
      </c>
      <c r="E249" s="175" t="s">
        <v>3802</v>
      </c>
      <c r="F249" s="176" t="s">
        <v>3803</v>
      </c>
      <c r="G249" s="177" t="s">
        <v>388</v>
      </c>
      <c r="H249" s="178">
        <v>387.26</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852</v>
      </c>
    </row>
    <row r="250" spans="2:65" s="10" customFormat="1" ht="26" customHeight="1" x14ac:dyDescent="0.2">
      <c r="B250" s="160"/>
      <c r="C250" s="161"/>
      <c r="D250" s="162" t="s">
        <v>69</v>
      </c>
      <c r="E250" s="163" t="s">
        <v>3804</v>
      </c>
      <c r="F250" s="163" t="s">
        <v>3805</v>
      </c>
      <c r="G250" s="161"/>
      <c r="H250" s="161"/>
      <c r="I250" s="164"/>
      <c r="J250" s="165">
        <f>BK250</f>
        <v>0</v>
      </c>
      <c r="K250" s="161"/>
      <c r="L250" s="166"/>
      <c r="M250" s="167"/>
      <c r="N250" s="168"/>
      <c r="O250" s="168"/>
      <c r="P250" s="169">
        <f>SUM(P251:P252)</f>
        <v>0</v>
      </c>
      <c r="Q250" s="168"/>
      <c r="R250" s="169">
        <f>SUM(R251:R252)</f>
        <v>0</v>
      </c>
      <c r="S250" s="168"/>
      <c r="T250" s="170">
        <f>SUM(T251:T252)</f>
        <v>0</v>
      </c>
      <c r="AR250" s="171" t="s">
        <v>77</v>
      </c>
      <c r="AT250" s="172" t="s">
        <v>69</v>
      </c>
      <c r="AU250" s="172" t="s">
        <v>70</v>
      </c>
      <c r="AY250" s="171" t="s">
        <v>287</v>
      </c>
      <c r="BK250" s="173">
        <f>SUM(BK251:BK252)</f>
        <v>0</v>
      </c>
    </row>
    <row r="251" spans="2:65" s="1" customFormat="1" ht="16.5" customHeight="1" x14ac:dyDescent="0.15">
      <c r="B251" s="33"/>
      <c r="C251" s="174" t="s">
        <v>560</v>
      </c>
      <c r="D251" s="174" t="s">
        <v>288</v>
      </c>
      <c r="E251" s="175" t="s">
        <v>3806</v>
      </c>
      <c r="F251" s="176" t="s">
        <v>3807</v>
      </c>
      <c r="G251" s="177" t="s">
        <v>362</v>
      </c>
      <c r="H251" s="178">
        <v>114</v>
      </c>
      <c r="I251" s="179"/>
      <c r="J251" s="178">
        <f>ROUND(I251*H251,2)</f>
        <v>0</v>
      </c>
      <c r="K251" s="176" t="s">
        <v>1</v>
      </c>
      <c r="L251" s="37"/>
      <c r="M251" s="180" t="s">
        <v>1</v>
      </c>
      <c r="N251" s="181" t="s">
        <v>41</v>
      </c>
      <c r="O251" s="59"/>
      <c r="P251" s="182">
        <f>O251*H251</f>
        <v>0</v>
      </c>
      <c r="Q251" s="182">
        <v>0</v>
      </c>
      <c r="R251" s="182">
        <f>Q251*H251</f>
        <v>0</v>
      </c>
      <c r="S251" s="182">
        <v>0</v>
      </c>
      <c r="T251" s="183">
        <f>S251*H251</f>
        <v>0</v>
      </c>
      <c r="AR251" s="16" t="s">
        <v>99</v>
      </c>
      <c r="AT251" s="16" t="s">
        <v>288</v>
      </c>
      <c r="AU251" s="16" t="s">
        <v>77</v>
      </c>
      <c r="AY251" s="16" t="s">
        <v>287</v>
      </c>
      <c r="BE251" s="184">
        <f>IF(N251="základní",J251,0)</f>
        <v>0</v>
      </c>
      <c r="BF251" s="184">
        <f>IF(N251="snížená",J251,0)</f>
        <v>0</v>
      </c>
      <c r="BG251" s="184">
        <f>IF(N251="zákl. přenesená",J251,0)</f>
        <v>0</v>
      </c>
      <c r="BH251" s="184">
        <f>IF(N251="sníž. přenesená",J251,0)</f>
        <v>0</v>
      </c>
      <c r="BI251" s="184">
        <f>IF(N251="nulová",J251,0)</f>
        <v>0</v>
      </c>
      <c r="BJ251" s="16" t="s">
        <v>77</v>
      </c>
      <c r="BK251" s="184">
        <f>ROUND(I251*H251,2)</f>
        <v>0</v>
      </c>
      <c r="BL251" s="16" t="s">
        <v>99</v>
      </c>
      <c r="BM251" s="16" t="s">
        <v>856</v>
      </c>
    </row>
    <row r="252" spans="2:65" s="1" customFormat="1" ht="30" x14ac:dyDescent="0.15">
      <c r="B252" s="33"/>
      <c r="C252" s="34"/>
      <c r="D252" s="187" t="s">
        <v>383</v>
      </c>
      <c r="E252" s="34"/>
      <c r="F252" s="208" t="s">
        <v>3808</v>
      </c>
      <c r="G252" s="34"/>
      <c r="H252" s="34"/>
      <c r="I252" s="111"/>
      <c r="J252" s="34"/>
      <c r="K252" s="34"/>
      <c r="L252" s="37"/>
      <c r="M252" s="209"/>
      <c r="N252" s="59"/>
      <c r="O252" s="59"/>
      <c r="P252" s="59"/>
      <c r="Q252" s="59"/>
      <c r="R252" s="59"/>
      <c r="S252" s="59"/>
      <c r="T252" s="60"/>
      <c r="AT252" s="16" t="s">
        <v>383</v>
      </c>
      <c r="AU252" s="16" t="s">
        <v>77</v>
      </c>
    </row>
    <row r="253" spans="2:65" s="10" customFormat="1" ht="26" customHeight="1" x14ac:dyDescent="0.2">
      <c r="B253" s="160"/>
      <c r="C253" s="161"/>
      <c r="D253" s="162" t="s">
        <v>69</v>
      </c>
      <c r="E253" s="163" t="s">
        <v>1196</v>
      </c>
      <c r="F253" s="163" t="s">
        <v>1197</v>
      </c>
      <c r="G253" s="161"/>
      <c r="H253" s="161"/>
      <c r="I253" s="164"/>
      <c r="J253" s="165">
        <f>BK253</f>
        <v>0</v>
      </c>
      <c r="K253" s="161"/>
      <c r="L253" s="166"/>
      <c r="M253" s="167"/>
      <c r="N253" s="168"/>
      <c r="O253" s="168"/>
      <c r="P253" s="169">
        <f>SUM(P254:P257)</f>
        <v>0</v>
      </c>
      <c r="Q253" s="168"/>
      <c r="R253" s="169">
        <f>SUM(R254:R257)</f>
        <v>0</v>
      </c>
      <c r="S253" s="168"/>
      <c r="T253" s="170">
        <f>SUM(T254:T257)</f>
        <v>0</v>
      </c>
      <c r="AR253" s="171" t="s">
        <v>77</v>
      </c>
      <c r="AT253" s="172" t="s">
        <v>69</v>
      </c>
      <c r="AU253" s="172" t="s">
        <v>70</v>
      </c>
      <c r="AY253" s="171" t="s">
        <v>287</v>
      </c>
      <c r="BK253" s="173">
        <f>SUM(BK254:BK257)</f>
        <v>0</v>
      </c>
    </row>
    <row r="254" spans="2:65" s="1" customFormat="1" ht="16.5" customHeight="1" x14ac:dyDescent="0.15">
      <c r="B254" s="33"/>
      <c r="C254" s="174" t="s">
        <v>858</v>
      </c>
      <c r="D254" s="174" t="s">
        <v>288</v>
      </c>
      <c r="E254" s="175" t="s">
        <v>1207</v>
      </c>
      <c r="F254" s="176" t="s">
        <v>1208</v>
      </c>
      <c r="G254" s="177" t="s">
        <v>388</v>
      </c>
      <c r="H254" s="178">
        <v>229.51</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861</v>
      </c>
    </row>
    <row r="255" spans="2:65" s="1" customFormat="1" ht="16.5" customHeight="1" x14ac:dyDescent="0.15">
      <c r="B255" s="33"/>
      <c r="C255" s="174" t="s">
        <v>567</v>
      </c>
      <c r="D255" s="174" t="s">
        <v>288</v>
      </c>
      <c r="E255" s="175" t="s">
        <v>1211</v>
      </c>
      <c r="F255" s="176" t="s">
        <v>1212</v>
      </c>
      <c r="G255" s="177" t="s">
        <v>388</v>
      </c>
      <c r="H255" s="178">
        <v>2065.62</v>
      </c>
      <c r="I255" s="179"/>
      <c r="J255" s="178">
        <f>ROUND(I255*H255,2)</f>
        <v>0</v>
      </c>
      <c r="K255" s="176" t="s">
        <v>1</v>
      </c>
      <c r="L255" s="37"/>
      <c r="M255" s="180" t="s">
        <v>1</v>
      </c>
      <c r="N255" s="181" t="s">
        <v>41</v>
      </c>
      <c r="O255" s="59"/>
      <c r="P255" s="182">
        <f>O255*H255</f>
        <v>0</v>
      </c>
      <c r="Q255" s="182">
        <v>0</v>
      </c>
      <c r="R255" s="182">
        <f>Q255*H255</f>
        <v>0</v>
      </c>
      <c r="S255" s="182">
        <v>0</v>
      </c>
      <c r="T255" s="183">
        <f>S255*H255</f>
        <v>0</v>
      </c>
      <c r="AR255" s="16" t="s">
        <v>99</v>
      </c>
      <c r="AT255" s="16" t="s">
        <v>288</v>
      </c>
      <c r="AU255" s="16" t="s">
        <v>77</v>
      </c>
      <c r="AY255" s="16" t="s">
        <v>287</v>
      </c>
      <c r="BE255" s="184">
        <f>IF(N255="základní",J255,0)</f>
        <v>0</v>
      </c>
      <c r="BF255" s="184">
        <f>IF(N255="snížená",J255,0)</f>
        <v>0</v>
      </c>
      <c r="BG255" s="184">
        <f>IF(N255="zákl. přenesená",J255,0)</f>
        <v>0</v>
      </c>
      <c r="BH255" s="184">
        <f>IF(N255="sníž. přenesená",J255,0)</f>
        <v>0</v>
      </c>
      <c r="BI255" s="184">
        <f>IF(N255="nulová",J255,0)</f>
        <v>0</v>
      </c>
      <c r="BJ255" s="16" t="s">
        <v>77</v>
      </c>
      <c r="BK255" s="184">
        <f>ROUND(I255*H255,2)</f>
        <v>0</v>
      </c>
      <c r="BL255" s="16" t="s">
        <v>99</v>
      </c>
      <c r="BM255" s="16" t="s">
        <v>866</v>
      </c>
    </row>
    <row r="256" spans="2:65" s="1" customFormat="1" ht="16.5" customHeight="1" x14ac:dyDescent="0.15">
      <c r="B256" s="33"/>
      <c r="C256" s="174" t="s">
        <v>868</v>
      </c>
      <c r="D256" s="174" t="s">
        <v>288</v>
      </c>
      <c r="E256" s="175" t="s">
        <v>3809</v>
      </c>
      <c r="F256" s="176" t="s">
        <v>3810</v>
      </c>
      <c r="G256" s="177" t="s">
        <v>388</v>
      </c>
      <c r="H256" s="178">
        <v>229.51</v>
      </c>
      <c r="I256" s="179"/>
      <c r="J256" s="178">
        <f>ROUND(I256*H256,2)</f>
        <v>0</v>
      </c>
      <c r="K256" s="176" t="s">
        <v>1</v>
      </c>
      <c r="L256" s="37"/>
      <c r="M256" s="180" t="s">
        <v>1</v>
      </c>
      <c r="N256" s="181" t="s">
        <v>41</v>
      </c>
      <c r="O256" s="59"/>
      <c r="P256" s="182">
        <f>O256*H256</f>
        <v>0</v>
      </c>
      <c r="Q256" s="182">
        <v>0</v>
      </c>
      <c r="R256" s="182">
        <f>Q256*H256</f>
        <v>0</v>
      </c>
      <c r="S256" s="182">
        <v>0</v>
      </c>
      <c r="T256" s="183">
        <f>S256*H256</f>
        <v>0</v>
      </c>
      <c r="AR256" s="16" t="s">
        <v>99</v>
      </c>
      <c r="AT256" s="16" t="s">
        <v>288</v>
      </c>
      <c r="AU256" s="16" t="s">
        <v>77</v>
      </c>
      <c r="AY256" s="16" t="s">
        <v>287</v>
      </c>
      <c r="BE256" s="184">
        <f>IF(N256="základní",J256,0)</f>
        <v>0</v>
      </c>
      <c r="BF256" s="184">
        <f>IF(N256="snížená",J256,0)</f>
        <v>0</v>
      </c>
      <c r="BG256" s="184">
        <f>IF(N256="zákl. přenesená",J256,0)</f>
        <v>0</v>
      </c>
      <c r="BH256" s="184">
        <f>IF(N256="sníž. přenesená",J256,0)</f>
        <v>0</v>
      </c>
      <c r="BI256" s="184">
        <f>IF(N256="nulová",J256,0)</f>
        <v>0</v>
      </c>
      <c r="BJ256" s="16" t="s">
        <v>77</v>
      </c>
      <c r="BK256" s="184">
        <f>ROUND(I256*H256,2)</f>
        <v>0</v>
      </c>
      <c r="BL256" s="16" t="s">
        <v>99</v>
      </c>
      <c r="BM256" s="16" t="s">
        <v>871</v>
      </c>
    </row>
    <row r="257" spans="2:47" s="1" customFormat="1" ht="30" x14ac:dyDescent="0.15">
      <c r="B257" s="33"/>
      <c r="C257" s="34"/>
      <c r="D257" s="187" t="s">
        <v>383</v>
      </c>
      <c r="E257" s="34"/>
      <c r="F257" s="208" t="s">
        <v>3811</v>
      </c>
      <c r="G257" s="34"/>
      <c r="H257" s="34"/>
      <c r="I257" s="111"/>
      <c r="J257" s="34"/>
      <c r="K257" s="34"/>
      <c r="L257" s="37"/>
      <c r="M257" s="225"/>
      <c r="N257" s="222"/>
      <c r="O257" s="222"/>
      <c r="P257" s="222"/>
      <c r="Q257" s="222"/>
      <c r="R257" s="222"/>
      <c r="S257" s="222"/>
      <c r="T257" s="226"/>
      <c r="AT257" s="16" t="s">
        <v>383</v>
      </c>
      <c r="AU257" s="16" t="s">
        <v>77</v>
      </c>
    </row>
    <row r="258" spans="2:47" s="1" customFormat="1" ht="7" customHeight="1" x14ac:dyDescent="0.15">
      <c r="B258" s="45"/>
      <c r="C258" s="46"/>
      <c r="D258" s="46"/>
      <c r="E258" s="46"/>
      <c r="F258" s="46"/>
      <c r="G258" s="46"/>
      <c r="H258" s="46"/>
      <c r="I258" s="133"/>
      <c r="J258" s="46"/>
      <c r="K258" s="46"/>
      <c r="L258" s="37"/>
    </row>
  </sheetData>
  <sheetProtection algorithmName="SHA-512" hashValue="dIqVfdNrbIjXSLCrtO1Y9VtS/IF0RTpNJ9JPWhmfC/ENpZmLFWfgbZsbLfnXd1LOITkpAVPvIcifdb1OFVGxbg==" saltValue="jCbjXPtNFTyORhVxPTov0Z0NyAWuBp7S8bNtaZNLDSCHm8HJLCLNWzUNK0NJopdrXWh9GKSwwh4w3OO+XHF3Dg==" spinCount="100000" sheet="1" objects="1" scenarios="1" formatColumns="0" formatRows="0" autoFilter="0"/>
  <autoFilter ref="C102:K257"/>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153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3812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ROUND((SUM(BE96:BE149)),  2)</f>
        <v>0</v>
      </c>
      <c r="I37" s="122">
        <v>0.21</v>
      </c>
      <c r="J37" s="121">
        <f>ROUND(((SUM(BE96:BE149))*I37),  2)</f>
        <v>0</v>
      </c>
      <c r="L37" s="37"/>
    </row>
    <row r="38" spans="2:12" s="1" customFormat="1" ht="14.5" customHeight="1" x14ac:dyDescent="0.15">
      <c r="B38" s="37"/>
      <c r="E38" s="110" t="s">
        <v>42</v>
      </c>
      <c r="F38" s="121">
        <f>ROUND((SUM(BF96:BF149)),  2)</f>
        <v>0</v>
      </c>
      <c r="I38" s="122">
        <v>0.15</v>
      </c>
      <c r="J38" s="121">
        <f>ROUND(((SUM(BF96:BF149))*I38),  2)</f>
        <v>0</v>
      </c>
      <c r="L38" s="37"/>
    </row>
    <row r="39" spans="2:12" s="1" customFormat="1" ht="14.5" hidden="1" customHeight="1" x14ac:dyDescent="0.15">
      <c r="B39" s="37"/>
      <c r="E39" s="110" t="s">
        <v>43</v>
      </c>
      <c r="F39" s="121">
        <f>ROUND((SUM(BG96:BG149)),  2)</f>
        <v>0</v>
      </c>
      <c r="I39" s="122">
        <v>0.21</v>
      </c>
      <c r="J39" s="121">
        <f>0</f>
        <v>0</v>
      </c>
      <c r="L39" s="37"/>
    </row>
    <row r="40" spans="2:12" s="1" customFormat="1" ht="14.5" hidden="1" customHeight="1" x14ac:dyDescent="0.15">
      <c r="B40" s="37"/>
      <c r="E40" s="110" t="s">
        <v>44</v>
      </c>
      <c r="F40" s="121">
        <f>ROUND((SUM(BH96:BH149)),  2)</f>
        <v>0</v>
      </c>
      <c r="I40" s="122">
        <v>0.15</v>
      </c>
      <c r="J40" s="121">
        <f>0</f>
        <v>0</v>
      </c>
      <c r="L40" s="37"/>
    </row>
    <row r="41" spans="2:12" s="1" customFormat="1" ht="14.5" hidden="1" customHeight="1" x14ac:dyDescent="0.15">
      <c r="B41" s="37"/>
      <c r="E41" s="110" t="s">
        <v>45</v>
      </c>
      <c r="F41" s="121">
        <f>ROUND((SUM(BI96:BI149)),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03.1-3 - OZ č.1-3</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249</v>
      </c>
      <c r="E69" s="145"/>
      <c r="F69" s="145"/>
      <c r="G69" s="145"/>
      <c r="H69" s="145"/>
      <c r="I69" s="146"/>
      <c r="J69" s="147">
        <f>J106</f>
        <v>0</v>
      </c>
      <c r="K69" s="143"/>
      <c r="L69" s="148"/>
    </row>
    <row r="70" spans="2:47" s="8" customFormat="1" ht="25" customHeight="1" x14ac:dyDescent="0.15">
      <c r="B70" s="142"/>
      <c r="C70" s="143"/>
      <c r="D70" s="144" t="s">
        <v>251</v>
      </c>
      <c r="E70" s="145"/>
      <c r="F70" s="145"/>
      <c r="G70" s="145"/>
      <c r="H70" s="145"/>
      <c r="I70" s="146"/>
      <c r="J70" s="147">
        <f>J129</f>
        <v>0</v>
      </c>
      <c r="K70" s="143"/>
      <c r="L70" s="148"/>
    </row>
    <row r="71" spans="2:47" s="8" customFormat="1" ht="25" customHeight="1" x14ac:dyDescent="0.15">
      <c r="B71" s="142"/>
      <c r="C71" s="143"/>
      <c r="D71" s="144" t="s">
        <v>267</v>
      </c>
      <c r="E71" s="145"/>
      <c r="F71" s="145"/>
      <c r="G71" s="145"/>
      <c r="H71" s="145"/>
      <c r="I71" s="146"/>
      <c r="J71" s="147">
        <f>J132</f>
        <v>0</v>
      </c>
      <c r="K71" s="143"/>
      <c r="L71" s="148"/>
    </row>
    <row r="72" spans="2:47" s="8" customFormat="1" ht="25" customHeight="1" x14ac:dyDescent="0.15">
      <c r="B72" s="142"/>
      <c r="C72" s="143"/>
      <c r="D72" s="144" t="s">
        <v>1687</v>
      </c>
      <c r="E72" s="145"/>
      <c r="F72" s="145"/>
      <c r="G72" s="145"/>
      <c r="H72" s="145"/>
      <c r="I72" s="146"/>
      <c r="J72" s="147">
        <f>J137</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03.1-3 - OZ č.1-3</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P97+P106+P129+P132+P137</f>
        <v>0</v>
      </c>
      <c r="Q96" s="67"/>
      <c r="R96" s="157">
        <f>R97+R106+R129+R132+R137</f>
        <v>0</v>
      </c>
      <c r="S96" s="67"/>
      <c r="T96" s="158">
        <f>T97+T106+T129+T132+T137</f>
        <v>0</v>
      </c>
      <c r="AT96" s="16" t="s">
        <v>69</v>
      </c>
      <c r="AU96" s="16" t="s">
        <v>246</v>
      </c>
      <c r="BK96" s="159">
        <f>BK97+BK106+BK129+BK132+BK137</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SUM(P98:P105)</f>
        <v>0</v>
      </c>
      <c r="Q97" s="168"/>
      <c r="R97" s="169">
        <f>SUM(R98:R105)</f>
        <v>0</v>
      </c>
      <c r="S97" s="168"/>
      <c r="T97" s="170">
        <f>SUM(T98:T105)</f>
        <v>0</v>
      </c>
      <c r="AR97" s="171" t="s">
        <v>77</v>
      </c>
      <c r="AT97" s="172" t="s">
        <v>69</v>
      </c>
      <c r="AU97" s="172" t="s">
        <v>70</v>
      </c>
      <c r="AY97" s="171" t="s">
        <v>287</v>
      </c>
      <c r="BK97" s="173">
        <f>SUM(BK98:BK105)</f>
        <v>0</v>
      </c>
    </row>
    <row r="98" spans="2:65" s="1" customFormat="1" ht="16.5" customHeight="1" x14ac:dyDescent="0.15">
      <c r="B98" s="33"/>
      <c r="C98" s="174" t="s">
        <v>77</v>
      </c>
      <c r="D98" s="174" t="s">
        <v>288</v>
      </c>
      <c r="E98" s="175" t="s">
        <v>3813</v>
      </c>
      <c r="F98" s="176" t="s">
        <v>3814</v>
      </c>
      <c r="G98" s="177" t="s">
        <v>308</v>
      </c>
      <c r="H98" s="178">
        <v>68.06</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79</v>
      </c>
      <c r="D99" s="174" t="s">
        <v>288</v>
      </c>
      <c r="E99" s="175" t="s">
        <v>3815</v>
      </c>
      <c r="F99" s="176" t="s">
        <v>3816</v>
      </c>
      <c r="G99" s="177" t="s">
        <v>308</v>
      </c>
      <c r="H99" s="178">
        <v>356.33</v>
      </c>
      <c r="I99" s="179"/>
      <c r="J99" s="178">
        <f>ROUND(I99*H99,2)</f>
        <v>0</v>
      </c>
      <c r="K99" s="176" t="s">
        <v>1517</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 customFormat="1" ht="16.5" customHeight="1" x14ac:dyDescent="0.15">
      <c r="B100" s="33"/>
      <c r="C100" s="174" t="s">
        <v>87</v>
      </c>
      <c r="D100" s="174" t="s">
        <v>288</v>
      </c>
      <c r="E100" s="175" t="s">
        <v>3817</v>
      </c>
      <c r="F100" s="176" t="s">
        <v>3818</v>
      </c>
      <c r="G100" s="177" t="s">
        <v>308</v>
      </c>
      <c r="H100" s="178">
        <v>356.33</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 customFormat="1" ht="30" x14ac:dyDescent="0.15">
      <c r="B101" s="33"/>
      <c r="C101" s="34"/>
      <c r="D101" s="187" t="s">
        <v>383</v>
      </c>
      <c r="E101" s="34"/>
      <c r="F101" s="208" t="s">
        <v>3819</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99</v>
      </c>
      <c r="D102" s="174" t="s">
        <v>288</v>
      </c>
      <c r="E102" s="175" t="s">
        <v>3820</v>
      </c>
      <c r="F102" s="176" t="s">
        <v>3821</v>
      </c>
      <c r="G102" s="177" t="s">
        <v>308</v>
      </c>
      <c r="H102" s="178">
        <v>68.06</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 customFormat="1" ht="16.5" customHeight="1" x14ac:dyDescent="0.15">
      <c r="B103" s="33"/>
      <c r="C103" s="174" t="s">
        <v>301</v>
      </c>
      <c r="D103" s="174" t="s">
        <v>288</v>
      </c>
      <c r="E103" s="175" t="s">
        <v>3822</v>
      </c>
      <c r="F103" s="176" t="s">
        <v>3823</v>
      </c>
      <c r="G103" s="177" t="s">
        <v>308</v>
      </c>
      <c r="H103" s="178">
        <v>356.33</v>
      </c>
      <c r="I103" s="179"/>
      <c r="J103" s="178">
        <f>ROUND(I103*H103,2)</f>
        <v>0</v>
      </c>
      <c r="K103" s="176" t="s">
        <v>1517</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305</v>
      </c>
    </row>
    <row r="104" spans="2:65" s="1" customFormat="1" ht="16.5" customHeight="1" x14ac:dyDescent="0.15">
      <c r="B104" s="33"/>
      <c r="C104" s="174" t="s">
        <v>296</v>
      </c>
      <c r="D104" s="174" t="s">
        <v>288</v>
      </c>
      <c r="E104" s="175" t="s">
        <v>3824</v>
      </c>
      <c r="F104" s="176" t="s">
        <v>3825</v>
      </c>
      <c r="G104" s="177" t="s">
        <v>308</v>
      </c>
      <c r="H104" s="178">
        <v>36.6</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309</v>
      </c>
    </row>
    <row r="105" spans="2:65" s="1" customFormat="1" ht="16.5" customHeight="1" x14ac:dyDescent="0.15">
      <c r="B105" s="33"/>
      <c r="C105" s="174" t="s">
        <v>310</v>
      </c>
      <c r="D105" s="174" t="s">
        <v>288</v>
      </c>
      <c r="E105" s="175" t="s">
        <v>3826</v>
      </c>
      <c r="F105" s="176" t="s">
        <v>3827</v>
      </c>
      <c r="G105" s="177" t="s">
        <v>291</v>
      </c>
      <c r="H105" s="178">
        <v>273.42</v>
      </c>
      <c r="I105" s="179"/>
      <c r="J105" s="178">
        <f>ROUND(I105*H105,2)</f>
        <v>0</v>
      </c>
      <c r="K105" s="176" t="s">
        <v>1517</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313</v>
      </c>
    </row>
    <row r="106" spans="2:65" s="10" customFormat="1" ht="26" customHeight="1" x14ac:dyDescent="0.2">
      <c r="B106" s="160"/>
      <c r="C106" s="161"/>
      <c r="D106" s="162" t="s">
        <v>69</v>
      </c>
      <c r="E106" s="163" t="s">
        <v>87</v>
      </c>
      <c r="F106" s="163" t="s">
        <v>451</v>
      </c>
      <c r="G106" s="161"/>
      <c r="H106" s="161"/>
      <c r="I106" s="164"/>
      <c r="J106" s="165">
        <f>BK106</f>
        <v>0</v>
      </c>
      <c r="K106" s="161"/>
      <c r="L106" s="166"/>
      <c r="M106" s="167"/>
      <c r="N106" s="168"/>
      <c r="O106" s="168"/>
      <c r="P106" s="169">
        <f>SUM(P107:P128)</f>
        <v>0</v>
      </c>
      <c r="Q106" s="168"/>
      <c r="R106" s="169">
        <f>SUM(R107:R128)</f>
        <v>0</v>
      </c>
      <c r="S106" s="168"/>
      <c r="T106" s="170">
        <f>SUM(T107:T128)</f>
        <v>0</v>
      </c>
      <c r="AR106" s="171" t="s">
        <v>77</v>
      </c>
      <c r="AT106" s="172" t="s">
        <v>69</v>
      </c>
      <c r="AU106" s="172" t="s">
        <v>70</v>
      </c>
      <c r="AY106" s="171" t="s">
        <v>287</v>
      </c>
      <c r="BK106" s="173">
        <f>SUM(BK107:BK128)</f>
        <v>0</v>
      </c>
    </row>
    <row r="107" spans="2:65" s="1" customFormat="1" ht="16.5" customHeight="1" x14ac:dyDescent="0.15">
      <c r="B107" s="33"/>
      <c r="C107" s="174" t="s">
        <v>300</v>
      </c>
      <c r="D107" s="174" t="s">
        <v>288</v>
      </c>
      <c r="E107" s="175" t="s">
        <v>3828</v>
      </c>
      <c r="F107" s="176" t="s">
        <v>3829</v>
      </c>
      <c r="G107" s="177" t="s">
        <v>308</v>
      </c>
      <c r="H107" s="178">
        <v>14.88</v>
      </c>
      <c r="I107" s="179"/>
      <c r="J107" s="178">
        <f>ROUND(I107*H107,2)</f>
        <v>0</v>
      </c>
      <c r="K107" s="176" t="s">
        <v>1517</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316</v>
      </c>
    </row>
    <row r="108" spans="2:65" s="1" customFormat="1" ht="16.5" customHeight="1" x14ac:dyDescent="0.15">
      <c r="B108" s="33"/>
      <c r="C108" s="174" t="s">
        <v>317</v>
      </c>
      <c r="D108" s="174" t="s">
        <v>288</v>
      </c>
      <c r="E108" s="175" t="s">
        <v>3830</v>
      </c>
      <c r="F108" s="176" t="s">
        <v>3831</v>
      </c>
      <c r="G108" s="177" t="s">
        <v>308</v>
      </c>
      <c r="H108" s="178">
        <v>169.75</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320</v>
      </c>
    </row>
    <row r="109" spans="2:65" s="1" customFormat="1" ht="30" x14ac:dyDescent="0.15">
      <c r="B109" s="33"/>
      <c r="C109" s="34"/>
      <c r="D109" s="187" t="s">
        <v>383</v>
      </c>
      <c r="E109" s="34"/>
      <c r="F109" s="208" t="s">
        <v>3832</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305</v>
      </c>
      <c r="D110" s="174" t="s">
        <v>288</v>
      </c>
      <c r="E110" s="175" t="s">
        <v>3833</v>
      </c>
      <c r="F110" s="176" t="s">
        <v>3834</v>
      </c>
      <c r="G110" s="177" t="s">
        <v>388</v>
      </c>
      <c r="H110" s="178">
        <v>18.28</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323</v>
      </c>
    </row>
    <row r="111" spans="2:65" s="11" customFormat="1" ht="11" x14ac:dyDescent="0.15">
      <c r="B111" s="185"/>
      <c r="C111" s="186"/>
      <c r="D111" s="187" t="s">
        <v>356</v>
      </c>
      <c r="E111" s="188" t="s">
        <v>1</v>
      </c>
      <c r="F111" s="189" t="s">
        <v>3835</v>
      </c>
      <c r="G111" s="186"/>
      <c r="H111" s="190">
        <v>18.28</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18.28</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320</v>
      </c>
      <c r="D113" s="174" t="s">
        <v>288</v>
      </c>
      <c r="E113" s="175" t="s">
        <v>3836</v>
      </c>
      <c r="F113" s="176" t="s">
        <v>3837</v>
      </c>
      <c r="G113" s="177" t="s">
        <v>3661</v>
      </c>
      <c r="H113" s="178">
        <v>1</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3838</v>
      </c>
    </row>
    <row r="114" spans="2:65" s="1" customFormat="1" ht="40" x14ac:dyDescent="0.15">
      <c r="B114" s="33"/>
      <c r="C114" s="34"/>
      <c r="D114" s="187" t="s">
        <v>383</v>
      </c>
      <c r="E114" s="34"/>
      <c r="F114" s="208" t="s">
        <v>3839</v>
      </c>
      <c r="G114" s="34"/>
      <c r="H114" s="34"/>
      <c r="I114" s="111"/>
      <c r="J114" s="34"/>
      <c r="K114" s="34"/>
      <c r="L114" s="37"/>
      <c r="M114" s="209"/>
      <c r="N114" s="59"/>
      <c r="O114" s="59"/>
      <c r="P114" s="59"/>
      <c r="Q114" s="59"/>
      <c r="R114" s="59"/>
      <c r="S114" s="59"/>
      <c r="T114" s="60"/>
      <c r="AT114" s="16" t="s">
        <v>383</v>
      </c>
      <c r="AU114" s="16" t="s">
        <v>77</v>
      </c>
    </row>
    <row r="115" spans="2:65" s="11" customFormat="1" ht="11" x14ac:dyDescent="0.15">
      <c r="B115" s="185"/>
      <c r="C115" s="186"/>
      <c r="D115" s="187" t="s">
        <v>356</v>
      </c>
      <c r="E115" s="188" t="s">
        <v>1</v>
      </c>
      <c r="F115" s="189" t="s">
        <v>77</v>
      </c>
      <c r="G115" s="186"/>
      <c r="H115" s="190">
        <v>1</v>
      </c>
      <c r="I115" s="191"/>
      <c r="J115" s="186"/>
      <c r="K115" s="186"/>
      <c r="L115" s="192"/>
      <c r="M115" s="193"/>
      <c r="N115" s="194"/>
      <c r="O115" s="194"/>
      <c r="P115" s="194"/>
      <c r="Q115" s="194"/>
      <c r="R115" s="194"/>
      <c r="S115" s="194"/>
      <c r="T115" s="195"/>
      <c r="AT115" s="196" t="s">
        <v>356</v>
      </c>
      <c r="AU115" s="196" t="s">
        <v>77</v>
      </c>
      <c r="AV115" s="11" t="s">
        <v>79</v>
      </c>
      <c r="AW115" s="11" t="s">
        <v>33</v>
      </c>
      <c r="AX115" s="11" t="s">
        <v>77</v>
      </c>
      <c r="AY115" s="196" t="s">
        <v>287</v>
      </c>
    </row>
    <row r="116" spans="2:65" s="12" customFormat="1" ht="11" x14ac:dyDescent="0.15">
      <c r="B116" s="197"/>
      <c r="C116" s="198"/>
      <c r="D116" s="187" t="s">
        <v>356</v>
      </c>
      <c r="E116" s="199" t="s">
        <v>1</v>
      </c>
      <c r="F116" s="200" t="s">
        <v>359</v>
      </c>
      <c r="G116" s="198"/>
      <c r="H116" s="201">
        <v>1</v>
      </c>
      <c r="I116" s="202"/>
      <c r="J116" s="198"/>
      <c r="K116" s="198"/>
      <c r="L116" s="203"/>
      <c r="M116" s="204"/>
      <c r="N116" s="205"/>
      <c r="O116" s="205"/>
      <c r="P116" s="205"/>
      <c r="Q116" s="205"/>
      <c r="R116" s="205"/>
      <c r="S116" s="205"/>
      <c r="T116" s="206"/>
      <c r="AT116" s="207" t="s">
        <v>356</v>
      </c>
      <c r="AU116" s="207" t="s">
        <v>77</v>
      </c>
      <c r="AV116" s="12" t="s">
        <v>99</v>
      </c>
      <c r="AW116" s="12" t="s">
        <v>33</v>
      </c>
      <c r="AX116" s="12" t="s">
        <v>70</v>
      </c>
      <c r="AY116" s="207" t="s">
        <v>287</v>
      </c>
    </row>
    <row r="117" spans="2:65" s="1" customFormat="1" ht="16.5" customHeight="1" x14ac:dyDescent="0.15">
      <c r="B117" s="33"/>
      <c r="C117" s="174" t="s">
        <v>352</v>
      </c>
      <c r="D117" s="174" t="s">
        <v>288</v>
      </c>
      <c r="E117" s="175" t="s">
        <v>3840</v>
      </c>
      <c r="F117" s="176" t="s">
        <v>3841</v>
      </c>
      <c r="G117" s="177" t="s">
        <v>3661</v>
      </c>
      <c r="H117" s="178">
        <v>1</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3842</v>
      </c>
    </row>
    <row r="118" spans="2:65" s="1" customFormat="1" ht="40" x14ac:dyDescent="0.15">
      <c r="B118" s="33"/>
      <c r="C118" s="34"/>
      <c r="D118" s="187" t="s">
        <v>383</v>
      </c>
      <c r="E118" s="34"/>
      <c r="F118" s="208" t="s">
        <v>3843</v>
      </c>
      <c r="G118" s="34"/>
      <c r="H118" s="34"/>
      <c r="I118" s="111"/>
      <c r="J118" s="34"/>
      <c r="K118" s="34"/>
      <c r="L118" s="37"/>
      <c r="M118" s="209"/>
      <c r="N118" s="59"/>
      <c r="O118" s="59"/>
      <c r="P118" s="59"/>
      <c r="Q118" s="59"/>
      <c r="R118" s="59"/>
      <c r="S118" s="59"/>
      <c r="T118" s="60"/>
      <c r="AT118" s="16" t="s">
        <v>383</v>
      </c>
      <c r="AU118" s="16" t="s">
        <v>77</v>
      </c>
    </row>
    <row r="119" spans="2:65" s="11" customFormat="1" ht="11" x14ac:dyDescent="0.15">
      <c r="B119" s="185"/>
      <c r="C119" s="186"/>
      <c r="D119" s="187" t="s">
        <v>356</v>
      </c>
      <c r="E119" s="188" t="s">
        <v>1</v>
      </c>
      <c r="F119" s="189" t="s">
        <v>77</v>
      </c>
      <c r="G119" s="186"/>
      <c r="H119" s="190">
        <v>1</v>
      </c>
      <c r="I119" s="191"/>
      <c r="J119" s="186"/>
      <c r="K119" s="186"/>
      <c r="L119" s="192"/>
      <c r="M119" s="193"/>
      <c r="N119" s="194"/>
      <c r="O119" s="194"/>
      <c r="P119" s="194"/>
      <c r="Q119" s="194"/>
      <c r="R119" s="194"/>
      <c r="S119" s="194"/>
      <c r="T119" s="195"/>
      <c r="AT119" s="196" t="s">
        <v>356</v>
      </c>
      <c r="AU119" s="196" t="s">
        <v>77</v>
      </c>
      <c r="AV119" s="11" t="s">
        <v>79</v>
      </c>
      <c r="AW119" s="11" t="s">
        <v>33</v>
      </c>
      <c r="AX119" s="11" t="s">
        <v>77</v>
      </c>
      <c r="AY119" s="196" t="s">
        <v>287</v>
      </c>
    </row>
    <row r="120" spans="2:65" s="12" customFormat="1" ht="11" x14ac:dyDescent="0.15">
      <c r="B120" s="197"/>
      <c r="C120" s="198"/>
      <c r="D120" s="187" t="s">
        <v>356</v>
      </c>
      <c r="E120" s="199" t="s">
        <v>1</v>
      </c>
      <c r="F120" s="200" t="s">
        <v>359</v>
      </c>
      <c r="G120" s="198"/>
      <c r="H120" s="201">
        <v>1</v>
      </c>
      <c r="I120" s="202"/>
      <c r="J120" s="198"/>
      <c r="K120" s="198"/>
      <c r="L120" s="203"/>
      <c r="M120" s="204"/>
      <c r="N120" s="205"/>
      <c r="O120" s="205"/>
      <c r="P120" s="205"/>
      <c r="Q120" s="205"/>
      <c r="R120" s="205"/>
      <c r="S120" s="205"/>
      <c r="T120" s="206"/>
      <c r="AT120" s="207" t="s">
        <v>356</v>
      </c>
      <c r="AU120" s="207" t="s">
        <v>77</v>
      </c>
      <c r="AV120" s="12" t="s">
        <v>99</v>
      </c>
      <c r="AW120" s="12" t="s">
        <v>33</v>
      </c>
      <c r="AX120" s="12" t="s">
        <v>70</v>
      </c>
      <c r="AY120" s="207" t="s">
        <v>287</v>
      </c>
    </row>
    <row r="121" spans="2:65" s="1" customFormat="1" ht="16.5" customHeight="1" x14ac:dyDescent="0.15">
      <c r="B121" s="33"/>
      <c r="C121" s="174" t="s">
        <v>323</v>
      </c>
      <c r="D121" s="174" t="s">
        <v>288</v>
      </c>
      <c r="E121" s="175" t="s">
        <v>3844</v>
      </c>
      <c r="F121" s="176" t="s">
        <v>3845</v>
      </c>
      <c r="G121" s="177" t="s">
        <v>3661</v>
      </c>
      <c r="H121" s="178">
        <v>1</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3846</v>
      </c>
    </row>
    <row r="122" spans="2:65" s="1" customFormat="1" ht="40" x14ac:dyDescent="0.15">
      <c r="B122" s="33"/>
      <c r="C122" s="34"/>
      <c r="D122" s="187" t="s">
        <v>383</v>
      </c>
      <c r="E122" s="34"/>
      <c r="F122" s="208" t="s">
        <v>3847</v>
      </c>
      <c r="G122" s="34"/>
      <c r="H122" s="34"/>
      <c r="I122" s="111"/>
      <c r="J122" s="34"/>
      <c r="K122" s="34"/>
      <c r="L122" s="37"/>
      <c r="M122" s="209"/>
      <c r="N122" s="59"/>
      <c r="O122" s="59"/>
      <c r="P122" s="59"/>
      <c r="Q122" s="59"/>
      <c r="R122" s="59"/>
      <c r="S122" s="59"/>
      <c r="T122" s="60"/>
      <c r="AT122" s="16" t="s">
        <v>383</v>
      </c>
      <c r="AU122" s="16" t="s">
        <v>77</v>
      </c>
    </row>
    <row r="123" spans="2:65" s="11" customFormat="1" ht="11" x14ac:dyDescent="0.15">
      <c r="B123" s="185"/>
      <c r="C123" s="186"/>
      <c r="D123" s="187" t="s">
        <v>356</v>
      </c>
      <c r="E123" s="188" t="s">
        <v>1</v>
      </c>
      <c r="F123" s="189" t="s">
        <v>77</v>
      </c>
      <c r="G123" s="186"/>
      <c r="H123" s="190">
        <v>1</v>
      </c>
      <c r="I123" s="191"/>
      <c r="J123" s="186"/>
      <c r="K123" s="186"/>
      <c r="L123" s="192"/>
      <c r="M123" s="193"/>
      <c r="N123" s="194"/>
      <c r="O123" s="194"/>
      <c r="P123" s="194"/>
      <c r="Q123" s="194"/>
      <c r="R123" s="194"/>
      <c r="S123" s="194"/>
      <c r="T123" s="195"/>
      <c r="AT123" s="196" t="s">
        <v>356</v>
      </c>
      <c r="AU123" s="196" t="s">
        <v>77</v>
      </c>
      <c r="AV123" s="11" t="s">
        <v>79</v>
      </c>
      <c r="AW123" s="11" t="s">
        <v>33</v>
      </c>
      <c r="AX123" s="11" t="s">
        <v>77</v>
      </c>
      <c r="AY123" s="196" t="s">
        <v>287</v>
      </c>
    </row>
    <row r="124" spans="2:65" s="12" customFormat="1" ht="11" x14ac:dyDescent="0.15">
      <c r="B124" s="197"/>
      <c r="C124" s="198"/>
      <c r="D124" s="187" t="s">
        <v>356</v>
      </c>
      <c r="E124" s="199" t="s">
        <v>1</v>
      </c>
      <c r="F124" s="200" t="s">
        <v>359</v>
      </c>
      <c r="G124" s="198"/>
      <c r="H124" s="201">
        <v>1</v>
      </c>
      <c r="I124" s="202"/>
      <c r="J124" s="198"/>
      <c r="K124" s="198"/>
      <c r="L124" s="203"/>
      <c r="M124" s="204"/>
      <c r="N124" s="205"/>
      <c r="O124" s="205"/>
      <c r="P124" s="205"/>
      <c r="Q124" s="205"/>
      <c r="R124" s="205"/>
      <c r="S124" s="205"/>
      <c r="T124" s="206"/>
      <c r="AT124" s="207" t="s">
        <v>356</v>
      </c>
      <c r="AU124" s="207" t="s">
        <v>77</v>
      </c>
      <c r="AV124" s="12" t="s">
        <v>99</v>
      </c>
      <c r="AW124" s="12" t="s">
        <v>33</v>
      </c>
      <c r="AX124" s="12" t="s">
        <v>70</v>
      </c>
      <c r="AY124" s="207" t="s">
        <v>287</v>
      </c>
    </row>
    <row r="125" spans="2:65" s="1" customFormat="1" ht="16.5" customHeight="1" x14ac:dyDescent="0.15">
      <c r="B125" s="33"/>
      <c r="C125" s="174" t="s">
        <v>7</v>
      </c>
      <c r="D125" s="174" t="s">
        <v>288</v>
      </c>
      <c r="E125" s="175" t="s">
        <v>3848</v>
      </c>
      <c r="F125" s="176" t="s">
        <v>3849</v>
      </c>
      <c r="G125" s="177" t="s">
        <v>362</v>
      </c>
      <c r="H125" s="178">
        <v>9</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3850</v>
      </c>
    </row>
    <row r="126" spans="2:65" s="1" customFormat="1" ht="30" x14ac:dyDescent="0.15">
      <c r="B126" s="33"/>
      <c r="C126" s="34"/>
      <c r="D126" s="187" t="s">
        <v>383</v>
      </c>
      <c r="E126" s="34"/>
      <c r="F126" s="208" t="s">
        <v>3851</v>
      </c>
      <c r="G126" s="34"/>
      <c r="H126" s="34"/>
      <c r="I126" s="111"/>
      <c r="J126" s="34"/>
      <c r="K126" s="34"/>
      <c r="L126" s="37"/>
      <c r="M126" s="209"/>
      <c r="N126" s="59"/>
      <c r="O126" s="59"/>
      <c r="P126" s="59"/>
      <c r="Q126" s="59"/>
      <c r="R126" s="59"/>
      <c r="S126" s="59"/>
      <c r="T126" s="60"/>
      <c r="AT126" s="16" t="s">
        <v>383</v>
      </c>
      <c r="AU126" s="16" t="s">
        <v>77</v>
      </c>
    </row>
    <row r="127" spans="2:65" s="11" customFormat="1" ht="11" x14ac:dyDescent="0.15">
      <c r="B127" s="185"/>
      <c r="C127" s="186"/>
      <c r="D127" s="187" t="s">
        <v>356</v>
      </c>
      <c r="E127" s="188" t="s">
        <v>1</v>
      </c>
      <c r="F127" s="189" t="s">
        <v>317</v>
      </c>
      <c r="G127" s="186"/>
      <c r="H127" s="190">
        <v>9</v>
      </c>
      <c r="I127" s="191"/>
      <c r="J127" s="186"/>
      <c r="K127" s="186"/>
      <c r="L127" s="192"/>
      <c r="M127" s="193"/>
      <c r="N127" s="194"/>
      <c r="O127" s="194"/>
      <c r="P127" s="194"/>
      <c r="Q127" s="194"/>
      <c r="R127" s="194"/>
      <c r="S127" s="194"/>
      <c r="T127" s="195"/>
      <c r="AT127" s="196" t="s">
        <v>356</v>
      </c>
      <c r="AU127" s="196" t="s">
        <v>77</v>
      </c>
      <c r="AV127" s="11" t="s">
        <v>79</v>
      </c>
      <c r="AW127" s="11" t="s">
        <v>33</v>
      </c>
      <c r="AX127" s="11" t="s">
        <v>77</v>
      </c>
      <c r="AY127" s="196" t="s">
        <v>287</v>
      </c>
    </row>
    <row r="128" spans="2:65" s="12" customFormat="1" ht="11" x14ac:dyDescent="0.15">
      <c r="B128" s="197"/>
      <c r="C128" s="198"/>
      <c r="D128" s="187" t="s">
        <v>356</v>
      </c>
      <c r="E128" s="199" t="s">
        <v>1</v>
      </c>
      <c r="F128" s="200" t="s">
        <v>359</v>
      </c>
      <c r="G128" s="198"/>
      <c r="H128" s="201">
        <v>9</v>
      </c>
      <c r="I128" s="202"/>
      <c r="J128" s="198"/>
      <c r="K128" s="198"/>
      <c r="L128" s="203"/>
      <c r="M128" s="204"/>
      <c r="N128" s="205"/>
      <c r="O128" s="205"/>
      <c r="P128" s="205"/>
      <c r="Q128" s="205"/>
      <c r="R128" s="205"/>
      <c r="S128" s="205"/>
      <c r="T128" s="206"/>
      <c r="AT128" s="207" t="s">
        <v>356</v>
      </c>
      <c r="AU128" s="207" t="s">
        <v>77</v>
      </c>
      <c r="AV128" s="12" t="s">
        <v>99</v>
      </c>
      <c r="AW128" s="12" t="s">
        <v>33</v>
      </c>
      <c r="AX128" s="12" t="s">
        <v>70</v>
      </c>
      <c r="AY128" s="207" t="s">
        <v>287</v>
      </c>
    </row>
    <row r="129" spans="2:65" s="10" customFormat="1" ht="26" customHeight="1" x14ac:dyDescent="0.2">
      <c r="B129" s="160"/>
      <c r="C129" s="161"/>
      <c r="D129" s="162" t="s">
        <v>69</v>
      </c>
      <c r="E129" s="163" t="s">
        <v>99</v>
      </c>
      <c r="F129" s="163" t="s">
        <v>618</v>
      </c>
      <c r="G129" s="161"/>
      <c r="H129" s="161"/>
      <c r="I129" s="164"/>
      <c r="J129" s="165">
        <f>BK129</f>
        <v>0</v>
      </c>
      <c r="K129" s="161"/>
      <c r="L129" s="166"/>
      <c r="M129" s="167"/>
      <c r="N129" s="168"/>
      <c r="O129" s="168"/>
      <c r="P129" s="169">
        <f>SUM(P130:P131)</f>
        <v>0</v>
      </c>
      <c r="Q129" s="168"/>
      <c r="R129" s="169">
        <f>SUM(R130:R131)</f>
        <v>0</v>
      </c>
      <c r="S129" s="168"/>
      <c r="T129" s="170">
        <f>SUM(T130:T131)</f>
        <v>0</v>
      </c>
      <c r="AR129" s="171" t="s">
        <v>77</v>
      </c>
      <c r="AT129" s="172" t="s">
        <v>69</v>
      </c>
      <c r="AU129" s="172" t="s">
        <v>70</v>
      </c>
      <c r="AY129" s="171" t="s">
        <v>287</v>
      </c>
      <c r="BK129" s="173">
        <f>SUM(BK130:BK131)</f>
        <v>0</v>
      </c>
    </row>
    <row r="130" spans="2:65" s="1" customFormat="1" ht="16.5" customHeight="1" x14ac:dyDescent="0.15">
      <c r="B130" s="33"/>
      <c r="C130" s="174" t="s">
        <v>331</v>
      </c>
      <c r="D130" s="174" t="s">
        <v>288</v>
      </c>
      <c r="E130" s="175" t="s">
        <v>3852</v>
      </c>
      <c r="F130" s="176" t="s">
        <v>3853</v>
      </c>
      <c r="G130" s="177" t="s">
        <v>308</v>
      </c>
      <c r="H130" s="178">
        <v>13</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334</v>
      </c>
    </row>
    <row r="131" spans="2:65" s="1" customFormat="1" ht="30" x14ac:dyDescent="0.15">
      <c r="B131" s="33"/>
      <c r="C131" s="34"/>
      <c r="D131" s="187" t="s">
        <v>383</v>
      </c>
      <c r="E131" s="34"/>
      <c r="F131" s="208" t="s">
        <v>3832</v>
      </c>
      <c r="G131" s="34"/>
      <c r="H131" s="34"/>
      <c r="I131" s="111"/>
      <c r="J131" s="34"/>
      <c r="K131" s="34"/>
      <c r="L131" s="37"/>
      <c r="M131" s="209"/>
      <c r="N131" s="59"/>
      <c r="O131" s="59"/>
      <c r="P131" s="59"/>
      <c r="Q131" s="59"/>
      <c r="R131" s="59"/>
      <c r="S131" s="59"/>
      <c r="T131" s="60"/>
      <c r="AT131" s="16" t="s">
        <v>383</v>
      </c>
      <c r="AU131" s="16" t="s">
        <v>77</v>
      </c>
    </row>
    <row r="132" spans="2:65" s="10" customFormat="1" ht="26" customHeight="1" x14ac:dyDescent="0.2">
      <c r="B132" s="160"/>
      <c r="C132" s="161"/>
      <c r="D132" s="162" t="s">
        <v>69</v>
      </c>
      <c r="E132" s="163" t="s">
        <v>1106</v>
      </c>
      <c r="F132" s="163" t="s">
        <v>1107</v>
      </c>
      <c r="G132" s="161"/>
      <c r="H132" s="161"/>
      <c r="I132" s="164"/>
      <c r="J132" s="165">
        <f>BK132</f>
        <v>0</v>
      </c>
      <c r="K132" s="161"/>
      <c r="L132" s="166"/>
      <c r="M132" s="167"/>
      <c r="N132" s="168"/>
      <c r="O132" s="168"/>
      <c r="P132" s="169">
        <f>SUM(P133:P136)</f>
        <v>0</v>
      </c>
      <c r="Q132" s="168"/>
      <c r="R132" s="169">
        <f>SUM(R133:R136)</f>
        <v>0</v>
      </c>
      <c r="S132" s="168"/>
      <c r="T132" s="170">
        <f>SUM(T133:T136)</f>
        <v>0</v>
      </c>
      <c r="AR132" s="171" t="s">
        <v>77</v>
      </c>
      <c r="AT132" s="172" t="s">
        <v>69</v>
      </c>
      <c r="AU132" s="172" t="s">
        <v>70</v>
      </c>
      <c r="AY132" s="171" t="s">
        <v>287</v>
      </c>
      <c r="BK132" s="173">
        <f>SUM(BK133:BK136)</f>
        <v>0</v>
      </c>
    </row>
    <row r="133" spans="2:65" s="1" customFormat="1" ht="16.5" customHeight="1" x14ac:dyDescent="0.15">
      <c r="B133" s="33"/>
      <c r="C133" s="174" t="s">
        <v>313</v>
      </c>
      <c r="D133" s="174" t="s">
        <v>288</v>
      </c>
      <c r="E133" s="175" t="s">
        <v>3854</v>
      </c>
      <c r="F133" s="176" t="s">
        <v>3855</v>
      </c>
      <c r="G133" s="177" t="s">
        <v>1124</v>
      </c>
      <c r="H133" s="178">
        <v>215</v>
      </c>
      <c r="I133" s="179"/>
      <c r="J133" s="178">
        <f>ROUND(I133*H133,2)</f>
        <v>0</v>
      </c>
      <c r="K133" s="176" t="s">
        <v>1517</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337</v>
      </c>
    </row>
    <row r="134" spans="2:65" s="1" customFormat="1" ht="50" x14ac:dyDescent="0.15">
      <c r="B134" s="33"/>
      <c r="C134" s="34"/>
      <c r="D134" s="187" t="s">
        <v>383</v>
      </c>
      <c r="E134" s="34"/>
      <c r="F134" s="208" t="s">
        <v>3856</v>
      </c>
      <c r="G134" s="34"/>
      <c r="H134" s="34"/>
      <c r="I134" s="111"/>
      <c r="J134" s="34"/>
      <c r="K134" s="34"/>
      <c r="L134" s="37"/>
      <c r="M134" s="209"/>
      <c r="N134" s="59"/>
      <c r="O134" s="59"/>
      <c r="P134" s="59"/>
      <c r="Q134" s="59"/>
      <c r="R134" s="59"/>
      <c r="S134" s="59"/>
      <c r="T134" s="60"/>
      <c r="AT134" s="16" t="s">
        <v>383</v>
      </c>
      <c r="AU134" s="16" t="s">
        <v>77</v>
      </c>
    </row>
    <row r="135" spans="2:65" s="11" customFormat="1" ht="11" x14ac:dyDescent="0.15">
      <c r="B135" s="185"/>
      <c r="C135" s="186"/>
      <c r="D135" s="187" t="s">
        <v>356</v>
      </c>
      <c r="E135" s="188" t="s">
        <v>1</v>
      </c>
      <c r="F135" s="189" t="s">
        <v>3857</v>
      </c>
      <c r="G135" s="186"/>
      <c r="H135" s="190">
        <v>215</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215</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0" customFormat="1" ht="26" customHeight="1" x14ac:dyDescent="0.2">
      <c r="B137" s="160"/>
      <c r="C137" s="161"/>
      <c r="D137" s="162" t="s">
        <v>69</v>
      </c>
      <c r="E137" s="163" t="s">
        <v>1688</v>
      </c>
      <c r="F137" s="163" t="s">
        <v>1689</v>
      </c>
      <c r="G137" s="161"/>
      <c r="H137" s="161"/>
      <c r="I137" s="164"/>
      <c r="J137" s="165">
        <f>BK137</f>
        <v>0</v>
      </c>
      <c r="K137" s="161"/>
      <c r="L137" s="166"/>
      <c r="M137" s="167"/>
      <c r="N137" s="168"/>
      <c r="O137" s="168"/>
      <c r="P137" s="169">
        <f>SUM(P138:P149)</f>
        <v>0</v>
      </c>
      <c r="Q137" s="168"/>
      <c r="R137" s="169">
        <f>SUM(R138:R149)</f>
        <v>0</v>
      </c>
      <c r="S137" s="168"/>
      <c r="T137" s="170">
        <f>SUM(T138:T149)</f>
        <v>0</v>
      </c>
      <c r="AR137" s="171" t="s">
        <v>77</v>
      </c>
      <c r="AT137" s="172" t="s">
        <v>69</v>
      </c>
      <c r="AU137" s="172" t="s">
        <v>70</v>
      </c>
      <c r="AY137" s="171" t="s">
        <v>287</v>
      </c>
      <c r="BK137" s="173">
        <f>SUM(BK138:BK149)</f>
        <v>0</v>
      </c>
    </row>
    <row r="138" spans="2:65" s="1" customFormat="1" ht="16.5" customHeight="1" x14ac:dyDescent="0.15">
      <c r="B138" s="33"/>
      <c r="C138" s="174" t="s">
        <v>8</v>
      </c>
      <c r="D138" s="174" t="s">
        <v>288</v>
      </c>
      <c r="E138" s="175" t="s">
        <v>3858</v>
      </c>
      <c r="F138" s="176" t="s">
        <v>3859</v>
      </c>
      <c r="G138" s="177" t="s">
        <v>362</v>
      </c>
      <c r="H138" s="178">
        <v>14.24</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3860</v>
      </c>
    </row>
    <row r="139" spans="2:65" s="1" customFormat="1" ht="120" x14ac:dyDescent="0.15">
      <c r="B139" s="33"/>
      <c r="C139" s="34"/>
      <c r="D139" s="187" t="s">
        <v>383</v>
      </c>
      <c r="E139" s="34"/>
      <c r="F139" s="208" t="s">
        <v>3861</v>
      </c>
      <c r="G139" s="34"/>
      <c r="H139" s="34"/>
      <c r="I139" s="111"/>
      <c r="J139" s="34"/>
      <c r="K139" s="34"/>
      <c r="L139" s="37"/>
      <c r="M139" s="209"/>
      <c r="N139" s="59"/>
      <c r="O139" s="59"/>
      <c r="P139" s="59"/>
      <c r="Q139" s="59"/>
      <c r="R139" s="59"/>
      <c r="S139" s="59"/>
      <c r="T139" s="60"/>
      <c r="AT139" s="16" t="s">
        <v>383</v>
      </c>
      <c r="AU139" s="16" t="s">
        <v>77</v>
      </c>
    </row>
    <row r="140" spans="2:65" s="13" customFormat="1" ht="11" x14ac:dyDescent="0.15">
      <c r="B140" s="210"/>
      <c r="C140" s="211"/>
      <c r="D140" s="187" t="s">
        <v>356</v>
      </c>
      <c r="E140" s="212" t="s">
        <v>1</v>
      </c>
      <c r="F140" s="213" t="s">
        <v>3862</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65" s="11" customFormat="1" ht="11" x14ac:dyDescent="0.15">
      <c r="B141" s="185"/>
      <c r="C141" s="186"/>
      <c r="D141" s="187" t="s">
        <v>356</v>
      </c>
      <c r="E141" s="188" t="s">
        <v>1</v>
      </c>
      <c r="F141" s="189" t="s">
        <v>3863</v>
      </c>
      <c r="G141" s="186"/>
      <c r="H141" s="190">
        <v>14.24</v>
      </c>
      <c r="I141" s="191"/>
      <c r="J141" s="186"/>
      <c r="K141" s="186"/>
      <c r="L141" s="192"/>
      <c r="M141" s="193"/>
      <c r="N141" s="194"/>
      <c r="O141" s="194"/>
      <c r="P141" s="194"/>
      <c r="Q141" s="194"/>
      <c r="R141" s="194"/>
      <c r="S141" s="194"/>
      <c r="T141" s="195"/>
      <c r="AT141" s="196" t="s">
        <v>356</v>
      </c>
      <c r="AU141" s="196" t="s">
        <v>77</v>
      </c>
      <c r="AV141" s="11" t="s">
        <v>79</v>
      </c>
      <c r="AW141" s="11" t="s">
        <v>33</v>
      </c>
      <c r="AX141" s="11" t="s">
        <v>77</v>
      </c>
      <c r="AY141" s="196" t="s">
        <v>287</v>
      </c>
    </row>
    <row r="142" spans="2:65" s="1" customFormat="1" ht="16.5" customHeight="1" x14ac:dyDescent="0.15">
      <c r="B142" s="33"/>
      <c r="C142" s="174" t="s">
        <v>316</v>
      </c>
      <c r="D142" s="174" t="s">
        <v>288</v>
      </c>
      <c r="E142" s="175" t="s">
        <v>3864</v>
      </c>
      <c r="F142" s="176" t="s">
        <v>3865</v>
      </c>
      <c r="G142" s="177" t="s">
        <v>362</v>
      </c>
      <c r="H142" s="178">
        <v>10.5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3866</v>
      </c>
    </row>
    <row r="143" spans="2:65" s="1" customFormat="1" ht="120" x14ac:dyDescent="0.15">
      <c r="B143" s="33"/>
      <c r="C143" s="34"/>
      <c r="D143" s="187" t="s">
        <v>383</v>
      </c>
      <c r="E143" s="34"/>
      <c r="F143" s="208" t="s">
        <v>3867</v>
      </c>
      <c r="G143" s="34"/>
      <c r="H143" s="34"/>
      <c r="I143" s="111"/>
      <c r="J143" s="34"/>
      <c r="K143" s="34"/>
      <c r="L143" s="37"/>
      <c r="M143" s="209"/>
      <c r="N143" s="59"/>
      <c r="O143" s="59"/>
      <c r="P143" s="59"/>
      <c r="Q143" s="59"/>
      <c r="R143" s="59"/>
      <c r="S143" s="59"/>
      <c r="T143" s="60"/>
      <c r="AT143" s="16" t="s">
        <v>383</v>
      </c>
      <c r="AU143" s="16" t="s">
        <v>77</v>
      </c>
    </row>
    <row r="144" spans="2:65" s="13" customFormat="1" ht="11" x14ac:dyDescent="0.15">
      <c r="B144" s="210"/>
      <c r="C144" s="211"/>
      <c r="D144" s="187" t="s">
        <v>356</v>
      </c>
      <c r="E144" s="212" t="s">
        <v>1</v>
      </c>
      <c r="F144" s="213" t="s">
        <v>3868</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65" s="11" customFormat="1" ht="11" x14ac:dyDescent="0.15">
      <c r="B145" s="185"/>
      <c r="C145" s="186"/>
      <c r="D145" s="187" t="s">
        <v>356</v>
      </c>
      <c r="E145" s="188" t="s">
        <v>1</v>
      </c>
      <c r="F145" s="189" t="s">
        <v>3869</v>
      </c>
      <c r="G145" s="186"/>
      <c r="H145" s="190">
        <v>10.5</v>
      </c>
      <c r="I145" s="191"/>
      <c r="J145" s="186"/>
      <c r="K145" s="186"/>
      <c r="L145" s="192"/>
      <c r="M145" s="193"/>
      <c r="N145" s="194"/>
      <c r="O145" s="194"/>
      <c r="P145" s="194"/>
      <c r="Q145" s="194"/>
      <c r="R145" s="194"/>
      <c r="S145" s="194"/>
      <c r="T145" s="195"/>
      <c r="AT145" s="196" t="s">
        <v>356</v>
      </c>
      <c r="AU145" s="196" t="s">
        <v>77</v>
      </c>
      <c r="AV145" s="11" t="s">
        <v>79</v>
      </c>
      <c r="AW145" s="11" t="s">
        <v>33</v>
      </c>
      <c r="AX145" s="11" t="s">
        <v>77</v>
      </c>
      <c r="AY145" s="196" t="s">
        <v>287</v>
      </c>
    </row>
    <row r="146" spans="2:65" s="1" customFormat="1" ht="16.5" customHeight="1" x14ac:dyDescent="0.15">
      <c r="B146" s="33"/>
      <c r="C146" s="174" t="s">
        <v>344</v>
      </c>
      <c r="D146" s="174" t="s">
        <v>288</v>
      </c>
      <c r="E146" s="175" t="s">
        <v>3870</v>
      </c>
      <c r="F146" s="176" t="s">
        <v>3871</v>
      </c>
      <c r="G146" s="177" t="s">
        <v>362</v>
      </c>
      <c r="H146" s="178">
        <v>41.32</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3872</v>
      </c>
    </row>
    <row r="147" spans="2:65" s="1" customFormat="1" ht="120" x14ac:dyDescent="0.15">
      <c r="B147" s="33"/>
      <c r="C147" s="34"/>
      <c r="D147" s="187" t="s">
        <v>383</v>
      </c>
      <c r="E147" s="34"/>
      <c r="F147" s="208" t="s">
        <v>3873</v>
      </c>
      <c r="G147" s="34"/>
      <c r="H147" s="34"/>
      <c r="I147" s="111"/>
      <c r="J147" s="34"/>
      <c r="K147" s="34"/>
      <c r="L147" s="37"/>
      <c r="M147" s="209"/>
      <c r="N147" s="59"/>
      <c r="O147" s="59"/>
      <c r="P147" s="59"/>
      <c r="Q147" s="59"/>
      <c r="R147" s="59"/>
      <c r="S147" s="59"/>
      <c r="T147" s="60"/>
      <c r="AT147" s="16" t="s">
        <v>383</v>
      </c>
      <c r="AU147" s="16" t="s">
        <v>77</v>
      </c>
    </row>
    <row r="148" spans="2:65" s="13" customFormat="1" ht="11" x14ac:dyDescent="0.15">
      <c r="B148" s="210"/>
      <c r="C148" s="211"/>
      <c r="D148" s="187" t="s">
        <v>356</v>
      </c>
      <c r="E148" s="212" t="s">
        <v>1</v>
      </c>
      <c r="F148" s="213" t="s">
        <v>3868</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65" s="11" customFormat="1" ht="11" x14ac:dyDescent="0.15">
      <c r="B149" s="185"/>
      <c r="C149" s="186"/>
      <c r="D149" s="187" t="s">
        <v>356</v>
      </c>
      <c r="E149" s="188" t="s">
        <v>1</v>
      </c>
      <c r="F149" s="189" t="s">
        <v>3874</v>
      </c>
      <c r="G149" s="186"/>
      <c r="H149" s="190">
        <v>41.32</v>
      </c>
      <c r="I149" s="191"/>
      <c r="J149" s="186"/>
      <c r="K149" s="186"/>
      <c r="L149" s="192"/>
      <c r="M149" s="230"/>
      <c r="N149" s="231"/>
      <c r="O149" s="231"/>
      <c r="P149" s="231"/>
      <c r="Q149" s="231"/>
      <c r="R149" s="231"/>
      <c r="S149" s="231"/>
      <c r="T149" s="232"/>
      <c r="AT149" s="196" t="s">
        <v>356</v>
      </c>
      <c r="AU149" s="196" t="s">
        <v>77</v>
      </c>
      <c r="AV149" s="11" t="s">
        <v>79</v>
      </c>
      <c r="AW149" s="11" t="s">
        <v>33</v>
      </c>
      <c r="AX149" s="11" t="s">
        <v>77</v>
      </c>
      <c r="AY149" s="196" t="s">
        <v>287</v>
      </c>
    </row>
    <row r="150" spans="2:65" s="1" customFormat="1" ht="7" customHeight="1" x14ac:dyDescent="0.15">
      <c r="B150" s="45"/>
      <c r="C150" s="46"/>
      <c r="D150" s="46"/>
      <c r="E150" s="46"/>
      <c r="F150" s="46"/>
      <c r="G150" s="46"/>
      <c r="H150" s="46"/>
      <c r="I150" s="133"/>
      <c r="J150" s="46"/>
      <c r="K150" s="46"/>
      <c r="L150" s="37"/>
    </row>
  </sheetData>
  <sheetProtection algorithmName="SHA-512" hashValue="y6TwdOzwlF39131ogjNmO84utApyjZSdri4YUV+KFuSdvldgqbyiTr9aXUnGqm7B1WF5lInJSDsA2AzT5xMCeg==" saltValue="D2iMj3imBIexetQjPqsfUWgVzoucZ/y1QfyDlHLjQ5XjVIHYIPmk08GNl1std4m42zIullX5yM+LM34eemlIrA==" spinCount="100000" sheet="1" objects="1" scenarios="1" formatColumns="0" formatRows="0" autoFilter="0"/>
  <autoFilter ref="C95:K149"/>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6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156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3875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ROUND((SUM(BE97:BE159)),  2)</f>
        <v>0</v>
      </c>
      <c r="I37" s="122">
        <v>0.21</v>
      </c>
      <c r="J37" s="121">
        <f>ROUND(((SUM(BE97:BE159))*I37),  2)</f>
        <v>0</v>
      </c>
      <c r="L37" s="37"/>
    </row>
    <row r="38" spans="2:12" s="1" customFormat="1" ht="14.5" customHeight="1" x14ac:dyDescent="0.15">
      <c r="B38" s="37"/>
      <c r="E38" s="110" t="s">
        <v>42</v>
      </c>
      <c r="F38" s="121">
        <f>ROUND((SUM(BF97:BF159)),  2)</f>
        <v>0</v>
      </c>
      <c r="I38" s="122">
        <v>0.15</v>
      </c>
      <c r="J38" s="121">
        <f>ROUND(((SUM(BF97:BF159))*I38),  2)</f>
        <v>0</v>
      </c>
      <c r="L38" s="37"/>
    </row>
    <row r="39" spans="2:12" s="1" customFormat="1" ht="14.5" hidden="1" customHeight="1" x14ac:dyDescent="0.15">
      <c r="B39" s="37"/>
      <c r="E39" s="110" t="s">
        <v>43</v>
      </c>
      <c r="F39" s="121">
        <f>ROUND((SUM(BG97:BG159)),  2)</f>
        <v>0</v>
      </c>
      <c r="I39" s="122">
        <v>0.21</v>
      </c>
      <c r="J39" s="121">
        <f>0</f>
        <v>0</v>
      </c>
      <c r="L39" s="37"/>
    </row>
    <row r="40" spans="2:12" s="1" customFormat="1" ht="14.5" hidden="1" customHeight="1" x14ac:dyDescent="0.15">
      <c r="B40" s="37"/>
      <c r="E40" s="110" t="s">
        <v>44</v>
      </c>
      <c r="F40" s="121">
        <f>ROUND((SUM(BH97:BH159)),  2)</f>
        <v>0</v>
      </c>
      <c r="I40" s="122">
        <v>0.15</v>
      </c>
      <c r="J40" s="121">
        <f>0</f>
        <v>0</v>
      </c>
      <c r="L40" s="37"/>
    </row>
    <row r="41" spans="2:12" s="1" customFormat="1" ht="14.5" hidden="1" customHeight="1" x14ac:dyDescent="0.15">
      <c r="B41" s="37"/>
      <c r="E41" s="110" t="s">
        <v>45</v>
      </c>
      <c r="F41" s="121">
        <f>ROUND((SUM(BI97:BI159)),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03.4 - OZ č.4</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247</v>
      </c>
      <c r="E68" s="145"/>
      <c r="F68" s="145"/>
      <c r="G68" s="145"/>
      <c r="H68" s="145"/>
      <c r="I68" s="146"/>
      <c r="J68" s="147">
        <f>J98</f>
        <v>0</v>
      </c>
      <c r="K68" s="143"/>
      <c r="L68" s="148"/>
    </row>
    <row r="69" spans="2:47" s="8" customFormat="1" ht="25" customHeight="1" x14ac:dyDescent="0.15">
      <c r="B69" s="142"/>
      <c r="C69" s="143"/>
      <c r="D69" s="144" t="s">
        <v>248</v>
      </c>
      <c r="E69" s="145"/>
      <c r="F69" s="145"/>
      <c r="G69" s="145"/>
      <c r="H69" s="145"/>
      <c r="I69" s="146"/>
      <c r="J69" s="147">
        <f>J126</f>
        <v>0</v>
      </c>
      <c r="K69" s="143"/>
      <c r="L69" s="148"/>
    </row>
    <row r="70" spans="2:47" s="8" customFormat="1" ht="25" customHeight="1" x14ac:dyDescent="0.15">
      <c r="B70" s="142"/>
      <c r="C70" s="143"/>
      <c r="D70" s="144" t="s">
        <v>249</v>
      </c>
      <c r="E70" s="145"/>
      <c r="F70" s="145"/>
      <c r="G70" s="145"/>
      <c r="H70" s="145"/>
      <c r="I70" s="146"/>
      <c r="J70" s="147">
        <f>J138</f>
        <v>0</v>
      </c>
      <c r="K70" s="143"/>
      <c r="L70" s="148"/>
    </row>
    <row r="71" spans="2:47" s="8" customFormat="1" ht="25" customHeight="1" x14ac:dyDescent="0.15">
      <c r="B71" s="142"/>
      <c r="C71" s="143"/>
      <c r="D71" s="144" t="s">
        <v>251</v>
      </c>
      <c r="E71" s="145"/>
      <c r="F71" s="145"/>
      <c r="G71" s="145"/>
      <c r="H71" s="145"/>
      <c r="I71" s="146"/>
      <c r="J71" s="147">
        <f>J143</f>
        <v>0</v>
      </c>
      <c r="K71" s="143"/>
      <c r="L71" s="148"/>
    </row>
    <row r="72" spans="2:47" s="8" customFormat="1" ht="25" customHeight="1" x14ac:dyDescent="0.15">
      <c r="B72" s="142"/>
      <c r="C72" s="143"/>
      <c r="D72" s="144" t="s">
        <v>259</v>
      </c>
      <c r="E72" s="145"/>
      <c r="F72" s="145"/>
      <c r="G72" s="145"/>
      <c r="H72" s="145"/>
      <c r="I72" s="146"/>
      <c r="J72" s="147">
        <f>J151</f>
        <v>0</v>
      </c>
      <c r="K72" s="143"/>
      <c r="L72" s="148"/>
    </row>
    <row r="73" spans="2:47" s="8" customFormat="1" ht="25" customHeight="1" x14ac:dyDescent="0.15">
      <c r="B73" s="142"/>
      <c r="C73" s="143"/>
      <c r="D73" s="144" t="s">
        <v>260</v>
      </c>
      <c r="E73" s="145"/>
      <c r="F73" s="145"/>
      <c r="G73" s="145"/>
      <c r="H73" s="145"/>
      <c r="I73" s="146"/>
      <c r="J73" s="147">
        <f>J153</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1510</v>
      </c>
      <c r="D88" s="34"/>
      <c r="E88" s="34"/>
      <c r="F88" s="34"/>
      <c r="G88" s="34"/>
      <c r="H88" s="34"/>
      <c r="I88" s="111"/>
      <c r="J88" s="34"/>
      <c r="K88" s="34"/>
      <c r="L88" s="37"/>
    </row>
    <row r="89" spans="2:20" s="1" customFormat="1" ht="16.5" customHeight="1" x14ac:dyDescent="0.15">
      <c r="B89" s="33"/>
      <c r="C89" s="34"/>
      <c r="D89" s="34"/>
      <c r="E89" s="285" t="str">
        <f>E13</f>
        <v>03.4 - OZ č.4</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P98+P126+P138+P143+P151+P153</f>
        <v>0</v>
      </c>
      <c r="Q97" s="67"/>
      <c r="R97" s="157">
        <f>R98+R126+R138+R143+R151+R153</f>
        <v>0</v>
      </c>
      <c r="S97" s="67"/>
      <c r="T97" s="158">
        <f>T98+T126+T138+T143+T151+T153</f>
        <v>0</v>
      </c>
      <c r="AT97" s="16" t="s">
        <v>69</v>
      </c>
      <c r="AU97" s="16" t="s">
        <v>246</v>
      </c>
      <c r="BK97" s="159">
        <f>BK98+BK126+BK138+BK143+BK151+BK153</f>
        <v>0</v>
      </c>
    </row>
    <row r="98" spans="2:65" s="10" customFormat="1" ht="26" customHeight="1" x14ac:dyDescent="0.2">
      <c r="B98" s="160"/>
      <c r="C98" s="161"/>
      <c r="D98" s="162" t="s">
        <v>69</v>
      </c>
      <c r="E98" s="163" t="s">
        <v>77</v>
      </c>
      <c r="F98" s="163" t="s">
        <v>286</v>
      </c>
      <c r="G98" s="161"/>
      <c r="H98" s="161"/>
      <c r="I98" s="164"/>
      <c r="J98" s="165">
        <f>BK98</f>
        <v>0</v>
      </c>
      <c r="K98" s="161"/>
      <c r="L98" s="166"/>
      <c r="M98" s="167"/>
      <c r="N98" s="168"/>
      <c r="O98" s="168"/>
      <c r="P98" s="169">
        <f>SUM(P99:P125)</f>
        <v>0</v>
      </c>
      <c r="Q98" s="168"/>
      <c r="R98" s="169">
        <f>SUM(R99:R125)</f>
        <v>0</v>
      </c>
      <c r="S98" s="168"/>
      <c r="T98" s="170">
        <f>SUM(T99:T125)</f>
        <v>0</v>
      </c>
      <c r="AR98" s="171" t="s">
        <v>77</v>
      </c>
      <c r="AT98" s="172" t="s">
        <v>69</v>
      </c>
      <c r="AU98" s="172" t="s">
        <v>70</v>
      </c>
      <c r="AY98" s="171" t="s">
        <v>287</v>
      </c>
      <c r="BK98" s="173">
        <f>SUM(BK99:BK125)</f>
        <v>0</v>
      </c>
    </row>
    <row r="99" spans="2:65" s="1" customFormat="1" ht="16.5" customHeight="1" x14ac:dyDescent="0.15">
      <c r="B99" s="33"/>
      <c r="C99" s="174" t="s">
        <v>77</v>
      </c>
      <c r="D99" s="174" t="s">
        <v>288</v>
      </c>
      <c r="E99" s="175" t="s">
        <v>3571</v>
      </c>
      <c r="F99" s="176" t="s">
        <v>3572</v>
      </c>
      <c r="G99" s="177" t="s">
        <v>308</v>
      </c>
      <c r="H99" s="178">
        <v>15.64</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 customFormat="1" ht="30" x14ac:dyDescent="0.15">
      <c r="B100" s="33"/>
      <c r="C100" s="34"/>
      <c r="D100" s="187" t="s">
        <v>383</v>
      </c>
      <c r="E100" s="34"/>
      <c r="F100" s="208" t="s">
        <v>3570</v>
      </c>
      <c r="G100" s="34"/>
      <c r="H100" s="34"/>
      <c r="I100" s="111"/>
      <c r="J100" s="34"/>
      <c r="K100" s="34"/>
      <c r="L100" s="37"/>
      <c r="M100" s="209"/>
      <c r="N100" s="59"/>
      <c r="O100" s="59"/>
      <c r="P100" s="59"/>
      <c r="Q100" s="59"/>
      <c r="R100" s="59"/>
      <c r="S100" s="59"/>
      <c r="T100" s="60"/>
      <c r="AT100" s="16" t="s">
        <v>383</v>
      </c>
      <c r="AU100" s="16" t="s">
        <v>77</v>
      </c>
    </row>
    <row r="101" spans="2:65" s="11" customFormat="1" ht="11" x14ac:dyDescent="0.15">
      <c r="B101" s="185"/>
      <c r="C101" s="186"/>
      <c r="D101" s="187" t="s">
        <v>356</v>
      </c>
      <c r="E101" s="188" t="s">
        <v>1</v>
      </c>
      <c r="F101" s="189" t="s">
        <v>3876</v>
      </c>
      <c r="G101" s="186"/>
      <c r="H101" s="190">
        <v>15.64</v>
      </c>
      <c r="I101" s="191"/>
      <c r="J101" s="186"/>
      <c r="K101" s="186"/>
      <c r="L101" s="192"/>
      <c r="M101" s="193"/>
      <c r="N101" s="194"/>
      <c r="O101" s="194"/>
      <c r="P101" s="194"/>
      <c r="Q101" s="194"/>
      <c r="R101" s="194"/>
      <c r="S101" s="194"/>
      <c r="T101" s="195"/>
      <c r="AT101" s="196" t="s">
        <v>356</v>
      </c>
      <c r="AU101" s="196" t="s">
        <v>77</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15.64</v>
      </c>
      <c r="I102" s="202"/>
      <c r="J102" s="198"/>
      <c r="K102" s="198"/>
      <c r="L102" s="203"/>
      <c r="M102" s="204"/>
      <c r="N102" s="205"/>
      <c r="O102" s="205"/>
      <c r="P102" s="205"/>
      <c r="Q102" s="205"/>
      <c r="R102" s="205"/>
      <c r="S102" s="205"/>
      <c r="T102" s="206"/>
      <c r="AT102" s="207" t="s">
        <v>356</v>
      </c>
      <c r="AU102" s="207" t="s">
        <v>77</v>
      </c>
      <c r="AV102" s="12" t="s">
        <v>99</v>
      </c>
      <c r="AW102" s="12" t="s">
        <v>33</v>
      </c>
      <c r="AX102" s="12" t="s">
        <v>77</v>
      </c>
      <c r="AY102" s="207" t="s">
        <v>287</v>
      </c>
    </row>
    <row r="103" spans="2:65" s="1" customFormat="1" ht="16.5" customHeight="1" x14ac:dyDescent="0.15">
      <c r="B103" s="33"/>
      <c r="C103" s="174" t="s">
        <v>79</v>
      </c>
      <c r="D103" s="174" t="s">
        <v>288</v>
      </c>
      <c r="E103" s="175" t="s">
        <v>3877</v>
      </c>
      <c r="F103" s="176" t="s">
        <v>3878</v>
      </c>
      <c r="G103" s="177" t="s">
        <v>308</v>
      </c>
      <c r="H103" s="178">
        <v>19.55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99</v>
      </c>
    </row>
    <row r="104" spans="2:65" s="11" customFormat="1" ht="11" x14ac:dyDescent="0.15">
      <c r="B104" s="185"/>
      <c r="C104" s="186"/>
      <c r="D104" s="187" t="s">
        <v>356</v>
      </c>
      <c r="E104" s="188" t="s">
        <v>1</v>
      </c>
      <c r="F104" s="189" t="s">
        <v>3879</v>
      </c>
      <c r="G104" s="186"/>
      <c r="H104" s="190">
        <v>19.55</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19.55</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3880</v>
      </c>
      <c r="F106" s="176" t="s">
        <v>3881</v>
      </c>
      <c r="G106" s="177" t="s">
        <v>308</v>
      </c>
      <c r="H106" s="178">
        <v>62.56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1" customFormat="1" ht="11" x14ac:dyDescent="0.15">
      <c r="B107" s="185"/>
      <c r="C107" s="186"/>
      <c r="D107" s="187" t="s">
        <v>356</v>
      </c>
      <c r="E107" s="188" t="s">
        <v>1</v>
      </c>
      <c r="F107" s="189" t="s">
        <v>3882</v>
      </c>
      <c r="G107" s="186"/>
      <c r="H107" s="190">
        <v>35.19</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1" customFormat="1" ht="11" x14ac:dyDescent="0.15">
      <c r="B108" s="185"/>
      <c r="C108" s="186"/>
      <c r="D108" s="187" t="s">
        <v>356</v>
      </c>
      <c r="E108" s="188" t="s">
        <v>1</v>
      </c>
      <c r="F108" s="189" t="s">
        <v>3883</v>
      </c>
      <c r="G108" s="186"/>
      <c r="H108" s="190">
        <v>27.37</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62.56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99</v>
      </c>
      <c r="D110" s="174" t="s">
        <v>288</v>
      </c>
      <c r="E110" s="175" t="s">
        <v>3575</v>
      </c>
      <c r="F110" s="176" t="s">
        <v>333</v>
      </c>
      <c r="G110" s="177" t="s">
        <v>308</v>
      </c>
      <c r="H110" s="178">
        <v>7.82</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300</v>
      </c>
    </row>
    <row r="111" spans="2:65" s="11" customFormat="1" ht="11" x14ac:dyDescent="0.15">
      <c r="B111" s="185"/>
      <c r="C111" s="186"/>
      <c r="D111" s="187" t="s">
        <v>356</v>
      </c>
      <c r="E111" s="188" t="s">
        <v>1</v>
      </c>
      <c r="F111" s="189" t="s">
        <v>3884</v>
      </c>
      <c r="G111" s="186"/>
      <c r="H111" s="190">
        <v>7.82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7.82</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301</v>
      </c>
      <c r="D113" s="174" t="s">
        <v>288</v>
      </c>
      <c r="E113" s="175" t="s">
        <v>3576</v>
      </c>
      <c r="F113" s="176" t="s">
        <v>3577</v>
      </c>
      <c r="G113" s="177" t="s">
        <v>308</v>
      </c>
      <c r="H113" s="178">
        <v>78.2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305</v>
      </c>
    </row>
    <row r="114" spans="2:65" s="11" customFormat="1" ht="11" x14ac:dyDescent="0.15">
      <c r="B114" s="185"/>
      <c r="C114" s="186"/>
      <c r="D114" s="187" t="s">
        <v>356</v>
      </c>
      <c r="E114" s="188" t="s">
        <v>1</v>
      </c>
      <c r="F114" s="189" t="s">
        <v>3885</v>
      </c>
      <c r="G114" s="186"/>
      <c r="H114" s="190">
        <v>78.2</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78.2</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1236</v>
      </c>
      <c r="F116" s="176" t="s">
        <v>3886</v>
      </c>
      <c r="G116" s="177" t="s">
        <v>308</v>
      </c>
      <c r="H116" s="178">
        <v>35.19</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 customFormat="1" ht="16.5" customHeight="1" x14ac:dyDescent="0.15">
      <c r="B117" s="33"/>
      <c r="C117" s="174" t="s">
        <v>310</v>
      </c>
      <c r="D117" s="174" t="s">
        <v>288</v>
      </c>
      <c r="E117" s="175" t="s">
        <v>338</v>
      </c>
      <c r="F117" s="176" t="s">
        <v>339</v>
      </c>
      <c r="G117" s="177" t="s">
        <v>308</v>
      </c>
      <c r="H117" s="178">
        <v>35.19</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313</v>
      </c>
    </row>
    <row r="118" spans="2:65" s="1" customFormat="1" ht="16.5" customHeight="1" x14ac:dyDescent="0.15">
      <c r="B118" s="33"/>
      <c r="C118" s="174" t="s">
        <v>300</v>
      </c>
      <c r="D118" s="174" t="s">
        <v>288</v>
      </c>
      <c r="E118" s="175" t="s">
        <v>1240</v>
      </c>
      <c r="F118" s="176" t="s">
        <v>1241</v>
      </c>
      <c r="G118" s="177" t="s">
        <v>308</v>
      </c>
      <c r="H118" s="178">
        <v>27.37</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316</v>
      </c>
    </row>
    <row r="119" spans="2:65" s="1" customFormat="1" ht="30" x14ac:dyDescent="0.15">
      <c r="B119" s="33"/>
      <c r="C119" s="34"/>
      <c r="D119" s="187" t="s">
        <v>383</v>
      </c>
      <c r="E119" s="34"/>
      <c r="F119" s="208" t="s">
        <v>1242</v>
      </c>
      <c r="G119" s="34"/>
      <c r="H119" s="34"/>
      <c r="I119" s="111"/>
      <c r="J119" s="34"/>
      <c r="K119" s="34"/>
      <c r="L119" s="37"/>
      <c r="M119" s="209"/>
      <c r="N119" s="59"/>
      <c r="O119" s="59"/>
      <c r="P119" s="59"/>
      <c r="Q119" s="59"/>
      <c r="R119" s="59"/>
      <c r="S119" s="59"/>
      <c r="T119" s="60"/>
      <c r="AT119" s="16" t="s">
        <v>383</v>
      </c>
      <c r="AU119" s="16" t="s">
        <v>77</v>
      </c>
    </row>
    <row r="120" spans="2:65" s="11" customFormat="1" ht="11" x14ac:dyDescent="0.15">
      <c r="B120" s="185"/>
      <c r="C120" s="186"/>
      <c r="D120" s="187" t="s">
        <v>356</v>
      </c>
      <c r="E120" s="188" t="s">
        <v>1</v>
      </c>
      <c r="F120" s="189" t="s">
        <v>3887</v>
      </c>
      <c r="G120" s="186"/>
      <c r="H120" s="190">
        <v>27.37</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27.37</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317</v>
      </c>
      <c r="D122" s="174" t="s">
        <v>288</v>
      </c>
      <c r="E122" s="175" t="s">
        <v>3888</v>
      </c>
      <c r="F122" s="176" t="s">
        <v>3889</v>
      </c>
      <c r="G122" s="177" t="s">
        <v>291</v>
      </c>
      <c r="H122" s="178">
        <v>19.55</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320</v>
      </c>
    </row>
    <row r="123" spans="2:65" s="11" customFormat="1" ht="11" x14ac:dyDescent="0.15">
      <c r="B123" s="185"/>
      <c r="C123" s="186"/>
      <c r="D123" s="187" t="s">
        <v>356</v>
      </c>
      <c r="E123" s="188" t="s">
        <v>1</v>
      </c>
      <c r="F123" s="189" t="s">
        <v>3890</v>
      </c>
      <c r="G123" s="186"/>
      <c r="H123" s="190">
        <v>19.55</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2" customFormat="1" ht="11" x14ac:dyDescent="0.15">
      <c r="B124" s="197"/>
      <c r="C124" s="198"/>
      <c r="D124" s="187" t="s">
        <v>356</v>
      </c>
      <c r="E124" s="199" t="s">
        <v>1</v>
      </c>
      <c r="F124" s="200" t="s">
        <v>359</v>
      </c>
      <c r="G124" s="198"/>
      <c r="H124" s="201">
        <v>19.55</v>
      </c>
      <c r="I124" s="202"/>
      <c r="J124" s="198"/>
      <c r="K124" s="198"/>
      <c r="L124" s="203"/>
      <c r="M124" s="204"/>
      <c r="N124" s="205"/>
      <c r="O124" s="205"/>
      <c r="P124" s="205"/>
      <c r="Q124" s="205"/>
      <c r="R124" s="205"/>
      <c r="S124" s="205"/>
      <c r="T124" s="206"/>
      <c r="AT124" s="207" t="s">
        <v>356</v>
      </c>
      <c r="AU124" s="207" t="s">
        <v>77</v>
      </c>
      <c r="AV124" s="12" t="s">
        <v>99</v>
      </c>
      <c r="AW124" s="12" t="s">
        <v>33</v>
      </c>
      <c r="AX124" s="12" t="s">
        <v>77</v>
      </c>
      <c r="AY124" s="207" t="s">
        <v>287</v>
      </c>
    </row>
    <row r="125" spans="2:65" s="1" customFormat="1" ht="16.5" customHeight="1" x14ac:dyDescent="0.15">
      <c r="B125" s="33"/>
      <c r="C125" s="174" t="s">
        <v>305</v>
      </c>
      <c r="D125" s="174" t="s">
        <v>288</v>
      </c>
      <c r="E125" s="175" t="s">
        <v>348</v>
      </c>
      <c r="F125" s="176" t="s">
        <v>349</v>
      </c>
      <c r="G125" s="177" t="s">
        <v>308</v>
      </c>
      <c r="H125" s="178">
        <v>7.82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323</v>
      </c>
    </row>
    <row r="126" spans="2:65" s="10" customFormat="1" ht="26" customHeight="1" x14ac:dyDescent="0.2">
      <c r="B126" s="160"/>
      <c r="C126" s="161"/>
      <c r="D126" s="162" t="s">
        <v>69</v>
      </c>
      <c r="E126" s="163" t="s">
        <v>79</v>
      </c>
      <c r="F126" s="163" t="s">
        <v>351</v>
      </c>
      <c r="G126" s="161"/>
      <c r="H126" s="161"/>
      <c r="I126" s="164"/>
      <c r="J126" s="165">
        <f>BK126</f>
        <v>0</v>
      </c>
      <c r="K126" s="161"/>
      <c r="L126" s="166"/>
      <c r="M126" s="167"/>
      <c r="N126" s="168"/>
      <c r="O126" s="168"/>
      <c r="P126" s="169">
        <f>SUM(P127:P137)</f>
        <v>0</v>
      </c>
      <c r="Q126" s="168"/>
      <c r="R126" s="169">
        <f>SUM(R127:R137)</f>
        <v>0</v>
      </c>
      <c r="S126" s="168"/>
      <c r="T126" s="170">
        <f>SUM(T127:T137)</f>
        <v>0</v>
      </c>
      <c r="AR126" s="171" t="s">
        <v>77</v>
      </c>
      <c r="AT126" s="172" t="s">
        <v>69</v>
      </c>
      <c r="AU126" s="172" t="s">
        <v>70</v>
      </c>
      <c r="AY126" s="171" t="s">
        <v>287</v>
      </c>
      <c r="BK126" s="173">
        <f>SUM(BK127:BK137)</f>
        <v>0</v>
      </c>
    </row>
    <row r="127" spans="2:65" s="1" customFormat="1" ht="16.5" customHeight="1" x14ac:dyDescent="0.15">
      <c r="B127" s="33"/>
      <c r="C127" s="174" t="s">
        <v>324</v>
      </c>
      <c r="D127" s="174" t="s">
        <v>288</v>
      </c>
      <c r="E127" s="175" t="s">
        <v>3891</v>
      </c>
      <c r="F127" s="176" t="s">
        <v>3892</v>
      </c>
      <c r="G127" s="177" t="s">
        <v>308</v>
      </c>
      <c r="H127" s="178">
        <v>9.7799999999999994</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327</v>
      </c>
    </row>
    <row r="128" spans="2:65" s="11" customFormat="1" ht="11" x14ac:dyDescent="0.15">
      <c r="B128" s="185"/>
      <c r="C128" s="186"/>
      <c r="D128" s="187" t="s">
        <v>356</v>
      </c>
      <c r="E128" s="188" t="s">
        <v>1</v>
      </c>
      <c r="F128" s="189" t="s">
        <v>3893</v>
      </c>
      <c r="G128" s="186"/>
      <c r="H128" s="190">
        <v>9.7799999999999994</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9.7799999999999994</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309</v>
      </c>
      <c r="D130" s="174" t="s">
        <v>288</v>
      </c>
      <c r="E130" s="175" t="s">
        <v>3894</v>
      </c>
      <c r="F130" s="176" t="s">
        <v>3895</v>
      </c>
      <c r="G130" s="177" t="s">
        <v>308</v>
      </c>
      <c r="H130" s="178">
        <v>4.6900000000000004</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330</v>
      </c>
    </row>
    <row r="131" spans="2:65" s="11" customFormat="1" ht="11" x14ac:dyDescent="0.15">
      <c r="B131" s="185"/>
      <c r="C131" s="186"/>
      <c r="D131" s="187" t="s">
        <v>356</v>
      </c>
      <c r="E131" s="188" t="s">
        <v>1</v>
      </c>
      <c r="F131" s="189" t="s">
        <v>3896</v>
      </c>
      <c r="G131" s="186"/>
      <c r="H131" s="190">
        <v>4.6900000000000004</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4.6900000000000004</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331</v>
      </c>
      <c r="D133" s="174" t="s">
        <v>288</v>
      </c>
      <c r="E133" s="175" t="s">
        <v>395</v>
      </c>
      <c r="F133" s="176" t="s">
        <v>396</v>
      </c>
      <c r="G133" s="177" t="s">
        <v>291</v>
      </c>
      <c r="H133" s="178">
        <v>23.46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334</v>
      </c>
    </row>
    <row r="134" spans="2:65" s="11" customFormat="1" ht="11" x14ac:dyDescent="0.15">
      <c r="B134" s="185"/>
      <c r="C134" s="186"/>
      <c r="D134" s="187" t="s">
        <v>356</v>
      </c>
      <c r="E134" s="188" t="s">
        <v>1</v>
      </c>
      <c r="F134" s="189" t="s">
        <v>3897</v>
      </c>
      <c r="G134" s="186"/>
      <c r="H134" s="190">
        <v>23.46</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2" customFormat="1" ht="11" x14ac:dyDescent="0.15">
      <c r="B135" s="197"/>
      <c r="C135" s="198"/>
      <c r="D135" s="187" t="s">
        <v>356</v>
      </c>
      <c r="E135" s="199" t="s">
        <v>1</v>
      </c>
      <c r="F135" s="200" t="s">
        <v>359</v>
      </c>
      <c r="G135" s="198"/>
      <c r="H135" s="201">
        <v>23.46</v>
      </c>
      <c r="I135" s="202"/>
      <c r="J135" s="198"/>
      <c r="K135" s="198"/>
      <c r="L135" s="203"/>
      <c r="M135" s="204"/>
      <c r="N135" s="205"/>
      <c r="O135" s="205"/>
      <c r="P135" s="205"/>
      <c r="Q135" s="205"/>
      <c r="R135" s="205"/>
      <c r="S135" s="205"/>
      <c r="T135" s="206"/>
      <c r="AT135" s="207" t="s">
        <v>356</v>
      </c>
      <c r="AU135" s="207" t="s">
        <v>77</v>
      </c>
      <c r="AV135" s="12" t="s">
        <v>99</v>
      </c>
      <c r="AW135" s="12" t="s">
        <v>33</v>
      </c>
      <c r="AX135" s="12" t="s">
        <v>77</v>
      </c>
      <c r="AY135" s="207" t="s">
        <v>287</v>
      </c>
    </row>
    <row r="136" spans="2:65" s="1" customFormat="1" ht="16.5" customHeight="1" x14ac:dyDescent="0.15">
      <c r="B136" s="33"/>
      <c r="C136" s="174" t="s">
        <v>313</v>
      </c>
      <c r="D136" s="174" t="s">
        <v>288</v>
      </c>
      <c r="E136" s="175" t="s">
        <v>402</v>
      </c>
      <c r="F136" s="176" t="s">
        <v>403</v>
      </c>
      <c r="G136" s="177" t="s">
        <v>291</v>
      </c>
      <c r="H136" s="178">
        <v>23.46</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337</v>
      </c>
    </row>
    <row r="137" spans="2:65" s="1" customFormat="1" ht="30" x14ac:dyDescent="0.15">
      <c r="B137" s="33"/>
      <c r="C137" s="34"/>
      <c r="D137" s="187" t="s">
        <v>383</v>
      </c>
      <c r="E137" s="34"/>
      <c r="F137" s="208" t="s">
        <v>405</v>
      </c>
      <c r="G137" s="34"/>
      <c r="H137" s="34"/>
      <c r="I137" s="111"/>
      <c r="J137" s="34"/>
      <c r="K137" s="34"/>
      <c r="L137" s="37"/>
      <c r="M137" s="209"/>
      <c r="N137" s="59"/>
      <c r="O137" s="59"/>
      <c r="P137" s="59"/>
      <c r="Q137" s="59"/>
      <c r="R137" s="59"/>
      <c r="S137" s="59"/>
      <c r="T137" s="60"/>
      <c r="AT137" s="16" t="s">
        <v>383</v>
      </c>
      <c r="AU137" s="16" t="s">
        <v>77</v>
      </c>
    </row>
    <row r="138" spans="2:65" s="10" customFormat="1" ht="26" customHeight="1" x14ac:dyDescent="0.2">
      <c r="B138" s="160"/>
      <c r="C138" s="161"/>
      <c r="D138" s="162" t="s">
        <v>69</v>
      </c>
      <c r="E138" s="163" t="s">
        <v>87</v>
      </c>
      <c r="F138" s="163" t="s">
        <v>451</v>
      </c>
      <c r="G138" s="161"/>
      <c r="H138" s="161"/>
      <c r="I138" s="164"/>
      <c r="J138" s="165">
        <f>BK138</f>
        <v>0</v>
      </c>
      <c r="K138" s="161"/>
      <c r="L138" s="166"/>
      <c r="M138" s="167"/>
      <c r="N138" s="168"/>
      <c r="O138" s="168"/>
      <c r="P138" s="169">
        <f>SUM(P139:P142)</f>
        <v>0</v>
      </c>
      <c r="Q138" s="168"/>
      <c r="R138" s="169">
        <f>SUM(R139:R142)</f>
        <v>0</v>
      </c>
      <c r="S138" s="168"/>
      <c r="T138" s="170">
        <f>SUM(T139:T142)</f>
        <v>0</v>
      </c>
      <c r="AR138" s="171" t="s">
        <v>77</v>
      </c>
      <c r="AT138" s="172" t="s">
        <v>69</v>
      </c>
      <c r="AU138" s="172" t="s">
        <v>70</v>
      </c>
      <c r="AY138" s="171" t="s">
        <v>287</v>
      </c>
      <c r="BK138" s="173">
        <f>SUM(BK139:BK142)</f>
        <v>0</v>
      </c>
    </row>
    <row r="139" spans="2:65" s="1" customFormat="1" ht="16.5" customHeight="1" x14ac:dyDescent="0.15">
      <c r="B139" s="33"/>
      <c r="C139" s="174" t="s">
        <v>8</v>
      </c>
      <c r="D139" s="174" t="s">
        <v>288</v>
      </c>
      <c r="E139" s="175" t="s">
        <v>3898</v>
      </c>
      <c r="F139" s="176" t="s">
        <v>3899</v>
      </c>
      <c r="G139" s="177" t="s">
        <v>291</v>
      </c>
      <c r="H139" s="178">
        <v>50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340</v>
      </c>
    </row>
    <row r="140" spans="2:65" s="1" customFormat="1" ht="16.5" customHeight="1" x14ac:dyDescent="0.15">
      <c r="B140" s="33"/>
      <c r="C140" s="174" t="s">
        <v>316</v>
      </c>
      <c r="D140" s="174" t="s">
        <v>288</v>
      </c>
      <c r="E140" s="175" t="s">
        <v>482</v>
      </c>
      <c r="F140" s="176" t="s">
        <v>483</v>
      </c>
      <c r="G140" s="177" t="s">
        <v>388</v>
      </c>
      <c r="H140" s="178">
        <v>0.56999999999999995</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343</v>
      </c>
    </row>
    <row r="141" spans="2:65" s="11" customFormat="1" ht="11" x14ac:dyDescent="0.15">
      <c r="B141" s="185"/>
      <c r="C141" s="186"/>
      <c r="D141" s="187" t="s">
        <v>356</v>
      </c>
      <c r="E141" s="188" t="s">
        <v>1</v>
      </c>
      <c r="F141" s="189" t="s">
        <v>3900</v>
      </c>
      <c r="G141" s="186"/>
      <c r="H141" s="190">
        <v>0.56999999999999995</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0.56999999999999995</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0" customFormat="1" ht="26" customHeight="1" x14ac:dyDescent="0.2">
      <c r="B143" s="160"/>
      <c r="C143" s="161"/>
      <c r="D143" s="162" t="s">
        <v>69</v>
      </c>
      <c r="E143" s="163" t="s">
        <v>99</v>
      </c>
      <c r="F143" s="163" t="s">
        <v>618</v>
      </c>
      <c r="G143" s="161"/>
      <c r="H143" s="161"/>
      <c r="I143" s="164"/>
      <c r="J143" s="165">
        <f>BK143</f>
        <v>0</v>
      </c>
      <c r="K143" s="161"/>
      <c r="L143" s="166"/>
      <c r="M143" s="167"/>
      <c r="N143" s="168"/>
      <c r="O143" s="168"/>
      <c r="P143" s="169">
        <f>SUM(P144:P150)</f>
        <v>0</v>
      </c>
      <c r="Q143" s="168"/>
      <c r="R143" s="169">
        <f>SUM(R144:R150)</f>
        <v>0</v>
      </c>
      <c r="S143" s="168"/>
      <c r="T143" s="170">
        <f>SUM(T144:T150)</f>
        <v>0</v>
      </c>
      <c r="AR143" s="171" t="s">
        <v>77</v>
      </c>
      <c r="AT143" s="172" t="s">
        <v>69</v>
      </c>
      <c r="AU143" s="172" t="s">
        <v>70</v>
      </c>
      <c r="AY143" s="171" t="s">
        <v>287</v>
      </c>
      <c r="BK143" s="173">
        <f>SUM(BK144:BK150)</f>
        <v>0</v>
      </c>
    </row>
    <row r="144" spans="2:65" s="1" customFormat="1" ht="16.5" customHeight="1" x14ac:dyDescent="0.15">
      <c r="B144" s="33"/>
      <c r="C144" s="174" t="s">
        <v>344</v>
      </c>
      <c r="D144" s="174" t="s">
        <v>288</v>
      </c>
      <c r="E144" s="175" t="s">
        <v>3901</v>
      </c>
      <c r="F144" s="176" t="s">
        <v>3902</v>
      </c>
      <c r="G144" s="177" t="s">
        <v>308</v>
      </c>
      <c r="H144" s="178">
        <v>8.2100000000000009</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347</v>
      </c>
    </row>
    <row r="145" spans="2:65" s="11" customFormat="1" ht="11" x14ac:dyDescent="0.15">
      <c r="B145" s="185"/>
      <c r="C145" s="186"/>
      <c r="D145" s="187" t="s">
        <v>356</v>
      </c>
      <c r="E145" s="188" t="s">
        <v>1</v>
      </c>
      <c r="F145" s="189" t="s">
        <v>3903</v>
      </c>
      <c r="G145" s="186"/>
      <c r="H145" s="190">
        <v>8.2100000000000009</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8.2100000000000009</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320</v>
      </c>
      <c r="D147" s="174" t="s">
        <v>288</v>
      </c>
      <c r="E147" s="175" t="s">
        <v>3904</v>
      </c>
      <c r="F147" s="176" t="s">
        <v>3905</v>
      </c>
      <c r="G147" s="177" t="s">
        <v>362</v>
      </c>
      <c r="H147" s="178">
        <v>7.82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350</v>
      </c>
    </row>
    <row r="148" spans="2:65" s="11" customFormat="1" ht="11" x14ac:dyDescent="0.15">
      <c r="B148" s="185"/>
      <c r="C148" s="186"/>
      <c r="D148" s="187" t="s">
        <v>356</v>
      </c>
      <c r="E148" s="188" t="s">
        <v>1</v>
      </c>
      <c r="F148" s="189" t="s">
        <v>3906</v>
      </c>
      <c r="G148" s="186"/>
      <c r="H148" s="190">
        <v>7.82</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7.82</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352</v>
      </c>
      <c r="D150" s="174" t="s">
        <v>288</v>
      </c>
      <c r="E150" s="175" t="s">
        <v>3907</v>
      </c>
      <c r="F150" s="176" t="s">
        <v>3908</v>
      </c>
      <c r="G150" s="177" t="s">
        <v>362</v>
      </c>
      <c r="H150" s="178">
        <v>7.82</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355</v>
      </c>
    </row>
    <row r="151" spans="2:65" s="10" customFormat="1" ht="26" customHeight="1" x14ac:dyDescent="0.2">
      <c r="B151" s="160"/>
      <c r="C151" s="161"/>
      <c r="D151" s="162" t="s">
        <v>69</v>
      </c>
      <c r="E151" s="163" t="s">
        <v>790</v>
      </c>
      <c r="F151" s="163" t="s">
        <v>893</v>
      </c>
      <c r="G151" s="161"/>
      <c r="H151" s="161"/>
      <c r="I151" s="164"/>
      <c r="J151" s="165">
        <f>BK151</f>
        <v>0</v>
      </c>
      <c r="K151" s="161"/>
      <c r="L151" s="166"/>
      <c r="M151" s="167"/>
      <c r="N151" s="168"/>
      <c r="O151" s="168"/>
      <c r="P151" s="169">
        <f>P152</f>
        <v>0</v>
      </c>
      <c r="Q151" s="168"/>
      <c r="R151" s="169">
        <f>R152</f>
        <v>0</v>
      </c>
      <c r="S151" s="168"/>
      <c r="T151" s="170">
        <f>T152</f>
        <v>0</v>
      </c>
      <c r="AR151" s="171" t="s">
        <v>77</v>
      </c>
      <c r="AT151" s="172" t="s">
        <v>69</v>
      </c>
      <c r="AU151" s="172" t="s">
        <v>70</v>
      </c>
      <c r="AY151" s="171" t="s">
        <v>287</v>
      </c>
      <c r="BK151" s="173">
        <f>BK152</f>
        <v>0</v>
      </c>
    </row>
    <row r="152" spans="2:65" s="1" customFormat="1" ht="16.5" customHeight="1" x14ac:dyDescent="0.15">
      <c r="B152" s="33"/>
      <c r="C152" s="174" t="s">
        <v>323</v>
      </c>
      <c r="D152" s="174" t="s">
        <v>288</v>
      </c>
      <c r="E152" s="175" t="s">
        <v>3909</v>
      </c>
      <c r="F152" s="176" t="s">
        <v>3910</v>
      </c>
      <c r="G152" s="177" t="s">
        <v>388</v>
      </c>
      <c r="H152" s="178">
        <v>22.64</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363</v>
      </c>
    </row>
    <row r="153" spans="2:65" s="10" customFormat="1" ht="26" customHeight="1" x14ac:dyDescent="0.2">
      <c r="B153" s="160"/>
      <c r="C153" s="161"/>
      <c r="D153" s="162" t="s">
        <v>69</v>
      </c>
      <c r="E153" s="163" t="s">
        <v>897</v>
      </c>
      <c r="F153" s="163" t="s">
        <v>898</v>
      </c>
      <c r="G153" s="161"/>
      <c r="H153" s="161"/>
      <c r="I153" s="164"/>
      <c r="J153" s="165">
        <f>BK153</f>
        <v>0</v>
      </c>
      <c r="K153" s="161"/>
      <c r="L153" s="166"/>
      <c r="M153" s="167"/>
      <c r="N153" s="168"/>
      <c r="O153" s="168"/>
      <c r="P153" s="169">
        <f>SUM(P154:P159)</f>
        <v>0</v>
      </c>
      <c r="Q153" s="168"/>
      <c r="R153" s="169">
        <f>SUM(R154:R159)</f>
        <v>0</v>
      </c>
      <c r="S153" s="168"/>
      <c r="T153" s="170">
        <f>SUM(T154:T159)</f>
        <v>0</v>
      </c>
      <c r="AR153" s="171" t="s">
        <v>77</v>
      </c>
      <c r="AT153" s="172" t="s">
        <v>69</v>
      </c>
      <c r="AU153" s="172" t="s">
        <v>70</v>
      </c>
      <c r="AY153" s="171" t="s">
        <v>287</v>
      </c>
      <c r="BK153" s="173">
        <f>SUM(BK154:BK159)</f>
        <v>0</v>
      </c>
    </row>
    <row r="154" spans="2:65" s="1" customFormat="1" ht="16.5" customHeight="1" x14ac:dyDescent="0.15">
      <c r="B154" s="33"/>
      <c r="C154" s="174" t="s">
        <v>7</v>
      </c>
      <c r="D154" s="174" t="s">
        <v>288</v>
      </c>
      <c r="E154" s="175" t="s">
        <v>3911</v>
      </c>
      <c r="F154" s="176" t="s">
        <v>3912</v>
      </c>
      <c r="G154" s="177" t="s">
        <v>291</v>
      </c>
      <c r="H154" s="178">
        <v>58.65</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367</v>
      </c>
    </row>
    <row r="155" spans="2:65" s="11" customFormat="1" ht="11" x14ac:dyDescent="0.15">
      <c r="B155" s="185"/>
      <c r="C155" s="186"/>
      <c r="D155" s="187" t="s">
        <v>356</v>
      </c>
      <c r="E155" s="188" t="s">
        <v>1</v>
      </c>
      <c r="F155" s="189" t="s">
        <v>3913</v>
      </c>
      <c r="G155" s="186"/>
      <c r="H155" s="190">
        <v>58.65</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58.65</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327</v>
      </c>
      <c r="D157" s="174" t="s">
        <v>288</v>
      </c>
      <c r="E157" s="175" t="s">
        <v>3914</v>
      </c>
      <c r="F157" s="176" t="s">
        <v>3915</v>
      </c>
      <c r="G157" s="177" t="s">
        <v>291</v>
      </c>
      <c r="H157" s="178">
        <v>64.52</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371</v>
      </c>
    </row>
    <row r="158" spans="2:65" s="11" customFormat="1" ht="11" x14ac:dyDescent="0.15">
      <c r="B158" s="185"/>
      <c r="C158" s="186"/>
      <c r="D158" s="187" t="s">
        <v>356</v>
      </c>
      <c r="E158" s="188" t="s">
        <v>1</v>
      </c>
      <c r="F158" s="189" t="s">
        <v>3916</v>
      </c>
      <c r="G158" s="186"/>
      <c r="H158" s="190">
        <v>64.52</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64.52</v>
      </c>
      <c r="I159" s="202"/>
      <c r="J159" s="198"/>
      <c r="K159" s="198"/>
      <c r="L159" s="203"/>
      <c r="M159" s="227"/>
      <c r="N159" s="228"/>
      <c r="O159" s="228"/>
      <c r="P159" s="228"/>
      <c r="Q159" s="228"/>
      <c r="R159" s="228"/>
      <c r="S159" s="228"/>
      <c r="T159" s="229"/>
      <c r="AT159" s="207" t="s">
        <v>356</v>
      </c>
      <c r="AU159" s="207" t="s">
        <v>77</v>
      </c>
      <c r="AV159" s="12" t="s">
        <v>99</v>
      </c>
      <c r="AW159" s="12" t="s">
        <v>33</v>
      </c>
      <c r="AX159" s="12" t="s">
        <v>77</v>
      </c>
      <c r="AY159" s="207" t="s">
        <v>287</v>
      </c>
    </row>
    <row r="160" spans="2:65" s="1" customFormat="1" ht="7" customHeight="1" x14ac:dyDescent="0.15">
      <c r="B160" s="45"/>
      <c r="C160" s="46"/>
      <c r="D160" s="46"/>
      <c r="E160" s="46"/>
      <c r="F160" s="46"/>
      <c r="G160" s="46"/>
      <c r="H160" s="46"/>
      <c r="I160" s="133"/>
      <c r="J160" s="46"/>
      <c r="K160" s="46"/>
      <c r="L160" s="37"/>
    </row>
  </sheetData>
  <sheetProtection algorithmName="SHA-512" hashValue="dkLM6VbwBWTIXbpwjufG5QsIMFwJ/BrF+L2jnPubvF1o3pIGGplYG8LH0MSyTMdAIuCi32V1szYY/Xx5j3JBxw==" saltValue="7OoKplCKcSFeGckr96/FIefQXLOC8fKF88FwLrlQYlAdqss7k/2hzPlrKc+7i/g5HRGLlYlvG7Dny6ybnK2cdg==" spinCount="100000" sheet="1" objects="1" scenarios="1" formatColumns="0" formatRows="0" autoFilter="0"/>
  <autoFilter ref="C96:K15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0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159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3917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ROUND((SUM(BE94:BE107)),  2)</f>
        <v>0</v>
      </c>
      <c r="I37" s="122">
        <v>0.21</v>
      </c>
      <c r="J37" s="121">
        <f>ROUND(((SUM(BE94:BE107))*I37),  2)</f>
        <v>0</v>
      </c>
      <c r="L37" s="37"/>
    </row>
    <row r="38" spans="2:12" s="1" customFormat="1" ht="14.5" customHeight="1" x14ac:dyDescent="0.15">
      <c r="B38" s="37"/>
      <c r="E38" s="110" t="s">
        <v>42</v>
      </c>
      <c r="F38" s="121">
        <f>ROUND((SUM(BF94:BF107)),  2)</f>
        <v>0</v>
      </c>
      <c r="I38" s="122">
        <v>0.15</v>
      </c>
      <c r="J38" s="121">
        <f>ROUND(((SUM(BF94:BF107))*I38),  2)</f>
        <v>0</v>
      </c>
      <c r="L38" s="37"/>
    </row>
    <row r="39" spans="2:12" s="1" customFormat="1" ht="14.5" hidden="1" customHeight="1" x14ac:dyDescent="0.15">
      <c r="B39" s="37"/>
      <c r="E39" s="110" t="s">
        <v>43</v>
      </c>
      <c r="F39" s="121">
        <f>ROUND((SUM(BG94:BG107)),  2)</f>
        <v>0</v>
      </c>
      <c r="I39" s="122">
        <v>0.21</v>
      </c>
      <c r="J39" s="121">
        <f>0</f>
        <v>0</v>
      </c>
      <c r="L39" s="37"/>
    </row>
    <row r="40" spans="2:12" s="1" customFormat="1" ht="14.5" hidden="1" customHeight="1" x14ac:dyDescent="0.15">
      <c r="B40" s="37"/>
      <c r="E40" s="110" t="s">
        <v>44</v>
      </c>
      <c r="F40" s="121">
        <f>ROUND((SUM(BH94:BH107)),  2)</f>
        <v>0</v>
      </c>
      <c r="I40" s="122">
        <v>0.15</v>
      </c>
      <c r="J40" s="121">
        <f>0</f>
        <v>0</v>
      </c>
      <c r="L40" s="37"/>
    </row>
    <row r="41" spans="2:12" s="1" customFormat="1" ht="14.5" hidden="1" customHeight="1" x14ac:dyDescent="0.15">
      <c r="B41" s="37"/>
      <c r="E41" s="110" t="s">
        <v>45</v>
      </c>
      <c r="F41" s="121">
        <f>ROUND((SUM(BI94:BI107)),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03.5 - Demolice opěrné zídky a oplocení dráhy</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247</v>
      </c>
      <c r="E68" s="145"/>
      <c r="F68" s="145"/>
      <c r="G68" s="145"/>
      <c r="H68" s="145"/>
      <c r="I68" s="146"/>
      <c r="J68" s="147">
        <f>J95</f>
        <v>0</v>
      </c>
      <c r="K68" s="143"/>
      <c r="L68" s="148"/>
    </row>
    <row r="69" spans="2:47" s="8" customFormat="1" ht="25" customHeight="1" x14ac:dyDescent="0.15">
      <c r="B69" s="142"/>
      <c r="C69" s="143"/>
      <c r="D69" s="144" t="s">
        <v>3553</v>
      </c>
      <c r="E69" s="145"/>
      <c r="F69" s="145"/>
      <c r="G69" s="145"/>
      <c r="H69" s="145"/>
      <c r="I69" s="146"/>
      <c r="J69" s="147">
        <f>J98</f>
        <v>0</v>
      </c>
      <c r="K69" s="143"/>
      <c r="L69" s="148"/>
    </row>
    <row r="70" spans="2:47" s="8" customFormat="1" ht="25" customHeight="1" x14ac:dyDescent="0.15">
      <c r="B70" s="142"/>
      <c r="C70" s="143"/>
      <c r="D70" s="144" t="s">
        <v>1303</v>
      </c>
      <c r="E70" s="145"/>
      <c r="F70" s="145"/>
      <c r="G70" s="145"/>
      <c r="H70" s="145"/>
      <c r="I70" s="146"/>
      <c r="J70" s="147">
        <f>J103</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3550</v>
      </c>
      <c r="F84" s="284"/>
      <c r="G84" s="284"/>
      <c r="H84" s="284"/>
      <c r="I84" s="111"/>
      <c r="J84" s="34"/>
      <c r="K84" s="34"/>
      <c r="L84" s="37"/>
    </row>
    <row r="85" spans="2:65" s="1" customFormat="1" ht="12" customHeight="1" x14ac:dyDescent="0.15">
      <c r="B85" s="33"/>
      <c r="C85" s="28" t="s">
        <v>1510</v>
      </c>
      <c r="D85" s="34"/>
      <c r="E85" s="34"/>
      <c r="F85" s="34"/>
      <c r="G85" s="34"/>
      <c r="H85" s="34"/>
      <c r="I85" s="111"/>
      <c r="J85" s="34"/>
      <c r="K85" s="34"/>
      <c r="L85" s="37"/>
    </row>
    <row r="86" spans="2:65" s="1" customFormat="1" ht="16.5" customHeight="1" x14ac:dyDescent="0.15">
      <c r="B86" s="33"/>
      <c r="C86" s="34"/>
      <c r="D86" s="34"/>
      <c r="E86" s="285" t="str">
        <f>E13</f>
        <v>03.5 - Demolice opěrné zídky a oplocení dráhy</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P95+P98+P103</f>
        <v>0</v>
      </c>
      <c r="Q94" s="67"/>
      <c r="R94" s="157">
        <f>R95+R98+R103</f>
        <v>0</v>
      </c>
      <c r="S94" s="67"/>
      <c r="T94" s="158">
        <f>T95+T98+T103</f>
        <v>0</v>
      </c>
      <c r="AT94" s="16" t="s">
        <v>69</v>
      </c>
      <c r="AU94" s="16" t="s">
        <v>246</v>
      </c>
      <c r="BK94" s="159">
        <f>BK95+BK98+BK103</f>
        <v>0</v>
      </c>
    </row>
    <row r="95" spans="2:65" s="10" customFormat="1" ht="26" customHeight="1" x14ac:dyDescent="0.2">
      <c r="B95" s="160"/>
      <c r="C95" s="161"/>
      <c r="D95" s="162" t="s">
        <v>69</v>
      </c>
      <c r="E95" s="163" t="s">
        <v>77</v>
      </c>
      <c r="F95" s="163" t="s">
        <v>286</v>
      </c>
      <c r="G95" s="161"/>
      <c r="H95" s="161"/>
      <c r="I95" s="164"/>
      <c r="J95" s="165">
        <f>BK95</f>
        <v>0</v>
      </c>
      <c r="K95" s="161"/>
      <c r="L95" s="166"/>
      <c r="M95" s="167"/>
      <c r="N95" s="168"/>
      <c r="O95" s="168"/>
      <c r="P95" s="169">
        <f>SUM(P96:P97)</f>
        <v>0</v>
      </c>
      <c r="Q95" s="168"/>
      <c r="R95" s="169">
        <f>SUM(R96:R97)</f>
        <v>0</v>
      </c>
      <c r="S95" s="168"/>
      <c r="T95" s="170">
        <f>SUM(T96:T97)</f>
        <v>0</v>
      </c>
      <c r="AR95" s="171" t="s">
        <v>77</v>
      </c>
      <c r="AT95" s="172" t="s">
        <v>69</v>
      </c>
      <c r="AU95" s="172" t="s">
        <v>70</v>
      </c>
      <c r="AY95" s="171" t="s">
        <v>287</v>
      </c>
      <c r="BK95" s="173">
        <f>SUM(BK96:BK97)</f>
        <v>0</v>
      </c>
    </row>
    <row r="96" spans="2:65" s="1" customFormat="1" ht="16.5" customHeight="1" x14ac:dyDescent="0.15">
      <c r="B96" s="33"/>
      <c r="C96" s="174" t="s">
        <v>77</v>
      </c>
      <c r="D96" s="174" t="s">
        <v>288</v>
      </c>
      <c r="E96" s="175" t="s">
        <v>3918</v>
      </c>
      <c r="F96" s="176" t="s">
        <v>3814</v>
      </c>
      <c r="G96" s="177" t="s">
        <v>388</v>
      </c>
      <c r="H96" s="178">
        <v>329.55</v>
      </c>
      <c r="I96" s="179"/>
      <c r="J96" s="178">
        <f>ROUND(I96*H96,2)</f>
        <v>0</v>
      </c>
      <c r="K96" s="176" t="s">
        <v>1517</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 customFormat="1" ht="16.5" customHeight="1" x14ac:dyDescent="0.15">
      <c r="B97" s="33"/>
      <c r="C97" s="174" t="s">
        <v>79</v>
      </c>
      <c r="D97" s="174" t="s">
        <v>288</v>
      </c>
      <c r="E97" s="175" t="s">
        <v>3822</v>
      </c>
      <c r="F97" s="176" t="s">
        <v>3823</v>
      </c>
      <c r="G97" s="177" t="s">
        <v>308</v>
      </c>
      <c r="H97" s="178">
        <v>84.39</v>
      </c>
      <c r="I97" s="179"/>
      <c r="J97" s="178">
        <f>ROUND(I97*H97,2)</f>
        <v>0</v>
      </c>
      <c r="K97" s="176" t="s">
        <v>1517</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99</v>
      </c>
    </row>
    <row r="98" spans="2:65" s="10" customFormat="1" ht="26" customHeight="1" x14ac:dyDescent="0.2">
      <c r="B98" s="160"/>
      <c r="C98" s="161"/>
      <c r="D98" s="162" t="s">
        <v>69</v>
      </c>
      <c r="E98" s="163" t="s">
        <v>728</v>
      </c>
      <c r="F98" s="163" t="s">
        <v>3680</v>
      </c>
      <c r="G98" s="161"/>
      <c r="H98" s="161"/>
      <c r="I98" s="164"/>
      <c r="J98" s="165">
        <f>BK98</f>
        <v>0</v>
      </c>
      <c r="K98" s="161"/>
      <c r="L98" s="166"/>
      <c r="M98" s="167"/>
      <c r="N98" s="168"/>
      <c r="O98" s="168"/>
      <c r="P98" s="169">
        <f>SUM(P99:P102)</f>
        <v>0</v>
      </c>
      <c r="Q98" s="168"/>
      <c r="R98" s="169">
        <f>SUM(R99:R102)</f>
        <v>0</v>
      </c>
      <c r="S98" s="168"/>
      <c r="T98" s="170">
        <f>SUM(T99:T102)</f>
        <v>0</v>
      </c>
      <c r="AR98" s="171" t="s">
        <v>77</v>
      </c>
      <c r="AT98" s="172" t="s">
        <v>69</v>
      </c>
      <c r="AU98" s="172" t="s">
        <v>70</v>
      </c>
      <c r="AY98" s="171" t="s">
        <v>287</v>
      </c>
      <c r="BK98" s="173">
        <f>SUM(BK99:BK102)</f>
        <v>0</v>
      </c>
    </row>
    <row r="99" spans="2:65" s="1" customFormat="1" ht="16.5" customHeight="1" x14ac:dyDescent="0.15">
      <c r="B99" s="33"/>
      <c r="C99" s="174" t="s">
        <v>87</v>
      </c>
      <c r="D99" s="174" t="s">
        <v>288</v>
      </c>
      <c r="E99" s="175" t="s">
        <v>3919</v>
      </c>
      <c r="F99" s="176" t="s">
        <v>3920</v>
      </c>
      <c r="G99" s="177" t="s">
        <v>2802</v>
      </c>
      <c r="H99" s="178">
        <v>40.75</v>
      </c>
      <c r="I99" s="179"/>
      <c r="J99" s="178">
        <f>ROUND(I99*H99,2)</f>
        <v>0</v>
      </c>
      <c r="K99" s="176" t="s">
        <v>1517</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296</v>
      </c>
    </row>
    <row r="100" spans="2:65" s="1" customFormat="1" ht="30" x14ac:dyDescent="0.15">
      <c r="B100" s="33"/>
      <c r="C100" s="34"/>
      <c r="D100" s="187" t="s">
        <v>383</v>
      </c>
      <c r="E100" s="34"/>
      <c r="F100" s="208" t="s">
        <v>3921</v>
      </c>
      <c r="G100" s="34"/>
      <c r="H100" s="34"/>
      <c r="I100" s="111"/>
      <c r="J100" s="34"/>
      <c r="K100" s="34"/>
      <c r="L100" s="37"/>
      <c r="M100" s="209"/>
      <c r="N100" s="59"/>
      <c r="O100" s="59"/>
      <c r="P100" s="59"/>
      <c r="Q100" s="59"/>
      <c r="R100" s="59"/>
      <c r="S100" s="59"/>
      <c r="T100" s="60"/>
      <c r="AT100" s="16" t="s">
        <v>383</v>
      </c>
      <c r="AU100" s="16" t="s">
        <v>77</v>
      </c>
    </row>
    <row r="101" spans="2:65" s="1" customFormat="1" ht="16.5" customHeight="1" x14ac:dyDescent="0.15">
      <c r="B101" s="33"/>
      <c r="C101" s="174" t="s">
        <v>99</v>
      </c>
      <c r="D101" s="174" t="s">
        <v>288</v>
      </c>
      <c r="E101" s="175" t="s">
        <v>3922</v>
      </c>
      <c r="F101" s="176" t="s">
        <v>3923</v>
      </c>
      <c r="G101" s="177" t="s">
        <v>362</v>
      </c>
      <c r="H101" s="178">
        <v>67.599999999999994</v>
      </c>
      <c r="I101" s="179"/>
      <c r="J101" s="178">
        <f>ROUND(I101*H101,2)</f>
        <v>0</v>
      </c>
      <c r="K101" s="176" t="s">
        <v>1517</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300</v>
      </c>
    </row>
    <row r="102" spans="2:65" s="1" customFormat="1" ht="50" x14ac:dyDescent="0.15">
      <c r="B102" s="33"/>
      <c r="C102" s="34"/>
      <c r="D102" s="187" t="s">
        <v>383</v>
      </c>
      <c r="E102" s="34"/>
      <c r="F102" s="208" t="s">
        <v>3924</v>
      </c>
      <c r="G102" s="34"/>
      <c r="H102" s="34"/>
      <c r="I102" s="111"/>
      <c r="J102" s="34"/>
      <c r="K102" s="34"/>
      <c r="L102" s="37"/>
      <c r="M102" s="209"/>
      <c r="N102" s="59"/>
      <c r="O102" s="59"/>
      <c r="P102" s="59"/>
      <c r="Q102" s="59"/>
      <c r="R102" s="59"/>
      <c r="S102" s="59"/>
      <c r="T102" s="60"/>
      <c r="AT102" s="16" t="s">
        <v>383</v>
      </c>
      <c r="AU102" s="16" t="s">
        <v>77</v>
      </c>
    </row>
    <row r="103" spans="2:65" s="10" customFormat="1" ht="26" customHeight="1" x14ac:dyDescent="0.2">
      <c r="B103" s="160"/>
      <c r="C103" s="161"/>
      <c r="D103" s="162" t="s">
        <v>69</v>
      </c>
      <c r="E103" s="163" t="s">
        <v>521</v>
      </c>
      <c r="F103" s="163" t="s">
        <v>1416</v>
      </c>
      <c r="G103" s="161"/>
      <c r="H103" s="161"/>
      <c r="I103" s="164"/>
      <c r="J103" s="165">
        <f>BK103</f>
        <v>0</v>
      </c>
      <c r="K103" s="161"/>
      <c r="L103" s="166"/>
      <c r="M103" s="167"/>
      <c r="N103" s="168"/>
      <c r="O103" s="168"/>
      <c r="P103" s="169">
        <f>SUM(P104:P107)</f>
        <v>0</v>
      </c>
      <c r="Q103" s="168"/>
      <c r="R103" s="169">
        <f>SUM(R104:R107)</f>
        <v>0</v>
      </c>
      <c r="S103" s="168"/>
      <c r="T103" s="170">
        <f>SUM(T104:T107)</f>
        <v>0</v>
      </c>
      <c r="AR103" s="171" t="s">
        <v>77</v>
      </c>
      <c r="AT103" s="172" t="s">
        <v>69</v>
      </c>
      <c r="AU103" s="172" t="s">
        <v>70</v>
      </c>
      <c r="AY103" s="171" t="s">
        <v>287</v>
      </c>
      <c r="BK103" s="173">
        <f>SUM(BK104:BK107)</f>
        <v>0</v>
      </c>
    </row>
    <row r="104" spans="2:65" s="1" customFormat="1" ht="16.5" customHeight="1" x14ac:dyDescent="0.15">
      <c r="B104" s="33"/>
      <c r="C104" s="174" t="s">
        <v>301</v>
      </c>
      <c r="D104" s="174" t="s">
        <v>288</v>
      </c>
      <c r="E104" s="175" t="s">
        <v>3925</v>
      </c>
      <c r="F104" s="176" t="s">
        <v>3926</v>
      </c>
      <c r="G104" s="177" t="s">
        <v>308</v>
      </c>
      <c r="H104" s="178">
        <v>33.35</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305</v>
      </c>
    </row>
    <row r="105" spans="2:65" s="1" customFormat="1" ht="50" x14ac:dyDescent="0.15">
      <c r="B105" s="33"/>
      <c r="C105" s="34"/>
      <c r="D105" s="187" t="s">
        <v>383</v>
      </c>
      <c r="E105" s="34"/>
      <c r="F105" s="208" t="s">
        <v>3927</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296</v>
      </c>
      <c r="D106" s="174" t="s">
        <v>288</v>
      </c>
      <c r="E106" s="175" t="s">
        <v>3928</v>
      </c>
      <c r="F106" s="176" t="s">
        <v>3929</v>
      </c>
      <c r="G106" s="177" t="s">
        <v>308</v>
      </c>
      <c r="H106" s="178">
        <v>106.74</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309</v>
      </c>
    </row>
    <row r="107" spans="2:65" s="1" customFormat="1" ht="50" x14ac:dyDescent="0.15">
      <c r="B107" s="33"/>
      <c r="C107" s="34"/>
      <c r="D107" s="187" t="s">
        <v>383</v>
      </c>
      <c r="E107" s="34"/>
      <c r="F107" s="208" t="s">
        <v>3927</v>
      </c>
      <c r="G107" s="34"/>
      <c r="H107" s="34"/>
      <c r="I107" s="111"/>
      <c r="J107" s="34"/>
      <c r="K107" s="34"/>
      <c r="L107" s="37"/>
      <c r="M107" s="225"/>
      <c r="N107" s="222"/>
      <c r="O107" s="222"/>
      <c r="P107" s="222"/>
      <c r="Q107" s="222"/>
      <c r="R107" s="222"/>
      <c r="S107" s="222"/>
      <c r="T107" s="226"/>
      <c r="AT107" s="16" t="s">
        <v>383</v>
      </c>
      <c r="AU107" s="16" t="s">
        <v>77</v>
      </c>
    </row>
    <row r="108" spans="2:65" s="1" customFormat="1" ht="7" customHeight="1" x14ac:dyDescent="0.15">
      <c r="B108" s="45"/>
      <c r="C108" s="46"/>
      <c r="D108" s="46"/>
      <c r="E108" s="46"/>
      <c r="F108" s="46"/>
      <c r="G108" s="46"/>
      <c r="H108" s="46"/>
      <c r="I108" s="133"/>
      <c r="J108" s="46"/>
      <c r="K108" s="46"/>
      <c r="L108" s="37"/>
    </row>
  </sheetData>
  <sheetProtection algorithmName="SHA-512" hashValue="LF4UPqfTqV7XZQSvX26ocMGIJz3KM33HTsKp3oZ2VqkvXsVdvtc1w/NVoGXRhg98ij+w0MenhXFslAdZFCjftQ==" saltValue="+p/hRXrxNPZCmixR7AnifWR6LCWrS7xxTGeaTUrw7WOpp89QaCslEPpWvNzKjTke6tuKLXjM4HpBH2R6psLtzw==" spinCount="100000" sheet="1" objects="1" scenarios="1" formatColumns="0" formatRows="0" autoFilter="0"/>
  <autoFilter ref="C93:K10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162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3930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ROUND((SUM(BE94:BE142)),  2)</f>
        <v>0</v>
      </c>
      <c r="I37" s="122">
        <v>0.21</v>
      </c>
      <c r="J37" s="121">
        <f>ROUND(((SUM(BE94:BE142))*I37),  2)</f>
        <v>0</v>
      </c>
      <c r="L37" s="37"/>
    </row>
    <row r="38" spans="2:12" s="1" customFormat="1" ht="14.5" customHeight="1" x14ac:dyDescent="0.15">
      <c r="B38" s="37"/>
      <c r="E38" s="110" t="s">
        <v>42</v>
      </c>
      <c r="F38" s="121">
        <f>ROUND((SUM(BF94:BF142)),  2)</f>
        <v>0</v>
      </c>
      <c r="I38" s="122">
        <v>0.15</v>
      </c>
      <c r="J38" s="121">
        <f>ROUND(((SUM(BF94:BF142))*I38),  2)</f>
        <v>0</v>
      </c>
      <c r="L38" s="37"/>
    </row>
    <row r="39" spans="2:12" s="1" customFormat="1" ht="14.5" hidden="1" customHeight="1" x14ac:dyDescent="0.15">
      <c r="B39" s="37"/>
      <c r="E39" s="110" t="s">
        <v>43</v>
      </c>
      <c r="F39" s="121">
        <f>ROUND((SUM(BG94:BG142)),  2)</f>
        <v>0</v>
      </c>
      <c r="I39" s="122">
        <v>0.21</v>
      </c>
      <c r="J39" s="121">
        <f>0</f>
        <v>0</v>
      </c>
      <c r="L39" s="37"/>
    </row>
    <row r="40" spans="2:12" s="1" customFormat="1" ht="14.5" hidden="1" customHeight="1" x14ac:dyDescent="0.15">
      <c r="B40" s="37"/>
      <c r="E40" s="110" t="s">
        <v>44</v>
      </c>
      <c r="F40" s="121">
        <f>ROUND((SUM(BH94:BH142)),  2)</f>
        <v>0</v>
      </c>
      <c r="I40" s="122">
        <v>0.15</v>
      </c>
      <c r="J40" s="121">
        <f>0</f>
        <v>0</v>
      </c>
      <c r="L40" s="37"/>
    </row>
    <row r="41" spans="2:12" s="1" customFormat="1" ht="14.5" hidden="1" customHeight="1" x14ac:dyDescent="0.15">
      <c r="B41" s="37"/>
      <c r="E41" s="110" t="s">
        <v>45</v>
      </c>
      <c r="F41" s="121">
        <f>ROUND((SUM(BI94:BI142)),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IO04 - Sadové úpravy</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247</v>
      </c>
      <c r="E68" s="145"/>
      <c r="F68" s="145"/>
      <c r="G68" s="145"/>
      <c r="H68" s="145"/>
      <c r="I68" s="146"/>
      <c r="J68" s="147">
        <f>J95</f>
        <v>0</v>
      </c>
      <c r="K68" s="143"/>
      <c r="L68" s="148"/>
    </row>
    <row r="69" spans="2:47" s="8" customFormat="1" ht="25" customHeight="1" x14ac:dyDescent="0.15">
      <c r="B69" s="142"/>
      <c r="C69" s="143"/>
      <c r="D69" s="144" t="s">
        <v>3931</v>
      </c>
      <c r="E69" s="145"/>
      <c r="F69" s="145"/>
      <c r="G69" s="145"/>
      <c r="H69" s="145"/>
      <c r="I69" s="146"/>
      <c r="J69" s="147">
        <f>J132</f>
        <v>0</v>
      </c>
      <c r="K69" s="143"/>
      <c r="L69" s="148"/>
    </row>
    <row r="70" spans="2:47" s="8" customFormat="1" ht="25" customHeight="1" x14ac:dyDescent="0.15">
      <c r="B70" s="142"/>
      <c r="C70" s="143"/>
      <c r="D70" s="144" t="s">
        <v>264</v>
      </c>
      <c r="E70" s="145"/>
      <c r="F70" s="145"/>
      <c r="G70" s="145"/>
      <c r="H70" s="145"/>
      <c r="I70" s="146"/>
      <c r="J70" s="147">
        <f>J137</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302" t="str">
        <f>E7</f>
        <v>Terminál Benešov I.Etapa</v>
      </c>
      <c r="F80" s="303"/>
      <c r="G80" s="303"/>
      <c r="H80" s="303"/>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302" t="s">
        <v>238</v>
      </c>
      <c r="F82" s="259"/>
      <c r="G82" s="259"/>
      <c r="H82" s="259"/>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3" t="s">
        <v>3550</v>
      </c>
      <c r="F84" s="284"/>
      <c r="G84" s="284"/>
      <c r="H84" s="284"/>
      <c r="I84" s="111"/>
      <c r="J84" s="34"/>
      <c r="K84" s="34"/>
      <c r="L84" s="37"/>
    </row>
    <row r="85" spans="2:65" s="1" customFormat="1" ht="12" customHeight="1" x14ac:dyDescent="0.15">
      <c r="B85" s="33"/>
      <c r="C85" s="28" t="s">
        <v>241</v>
      </c>
      <c r="D85" s="34"/>
      <c r="E85" s="34"/>
      <c r="F85" s="34"/>
      <c r="G85" s="34"/>
      <c r="H85" s="34"/>
      <c r="I85" s="111"/>
      <c r="J85" s="34"/>
      <c r="K85" s="34"/>
      <c r="L85" s="37"/>
    </row>
    <row r="86" spans="2:65" s="1" customFormat="1" ht="16.5" customHeight="1" x14ac:dyDescent="0.15">
      <c r="B86" s="33"/>
      <c r="C86" s="34"/>
      <c r="D86" s="34"/>
      <c r="E86" s="285" t="str">
        <f>E13</f>
        <v>IO04 - Sadové úpravy</v>
      </c>
      <c r="F86" s="284"/>
      <c r="G86" s="284"/>
      <c r="H86" s="284"/>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P95+P132+P137</f>
        <v>0</v>
      </c>
      <c r="Q94" s="67"/>
      <c r="R94" s="157">
        <f>R95+R132+R137</f>
        <v>0</v>
      </c>
      <c r="S94" s="67"/>
      <c r="T94" s="158">
        <f>T95+T132+T137</f>
        <v>0</v>
      </c>
      <c r="AT94" s="16" t="s">
        <v>69</v>
      </c>
      <c r="AU94" s="16" t="s">
        <v>246</v>
      </c>
      <c r="BK94" s="159">
        <f>BK95+BK132+BK137</f>
        <v>0</v>
      </c>
    </row>
    <row r="95" spans="2:65" s="10" customFormat="1" ht="26" customHeight="1" x14ac:dyDescent="0.2">
      <c r="B95" s="160"/>
      <c r="C95" s="161"/>
      <c r="D95" s="162" t="s">
        <v>69</v>
      </c>
      <c r="E95" s="163" t="s">
        <v>77</v>
      </c>
      <c r="F95" s="163" t="s">
        <v>286</v>
      </c>
      <c r="G95" s="161"/>
      <c r="H95" s="161"/>
      <c r="I95" s="164"/>
      <c r="J95" s="165">
        <f>BK95</f>
        <v>0</v>
      </c>
      <c r="K95" s="161"/>
      <c r="L95" s="166"/>
      <c r="M95" s="167"/>
      <c r="N95" s="168"/>
      <c r="O95" s="168"/>
      <c r="P95" s="169">
        <f>SUM(P96:P131)</f>
        <v>0</v>
      </c>
      <c r="Q95" s="168"/>
      <c r="R95" s="169">
        <f>SUM(R96:R131)</f>
        <v>0</v>
      </c>
      <c r="S95" s="168"/>
      <c r="T95" s="170">
        <f>SUM(T96:T131)</f>
        <v>0</v>
      </c>
      <c r="AR95" s="171" t="s">
        <v>77</v>
      </c>
      <c r="AT95" s="172" t="s">
        <v>69</v>
      </c>
      <c r="AU95" s="172" t="s">
        <v>70</v>
      </c>
      <c r="AY95" s="171" t="s">
        <v>287</v>
      </c>
      <c r="BK95" s="173">
        <f>SUM(BK96:BK131)</f>
        <v>0</v>
      </c>
    </row>
    <row r="96" spans="2:65" s="1" customFormat="1" ht="16.5" customHeight="1" x14ac:dyDescent="0.15">
      <c r="B96" s="33"/>
      <c r="C96" s="174" t="s">
        <v>77</v>
      </c>
      <c r="D96" s="174" t="s">
        <v>288</v>
      </c>
      <c r="E96" s="175" t="s">
        <v>3932</v>
      </c>
      <c r="F96" s="176" t="s">
        <v>3933</v>
      </c>
      <c r="G96" s="177" t="s">
        <v>308</v>
      </c>
      <c r="H96" s="178">
        <v>5</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1" customFormat="1" ht="11" x14ac:dyDescent="0.15">
      <c r="B97" s="185"/>
      <c r="C97" s="186"/>
      <c r="D97" s="187" t="s">
        <v>356</v>
      </c>
      <c r="E97" s="188" t="s">
        <v>1</v>
      </c>
      <c r="F97" s="189" t="s">
        <v>3934</v>
      </c>
      <c r="G97" s="186"/>
      <c r="H97" s="190">
        <v>5</v>
      </c>
      <c r="I97" s="191"/>
      <c r="J97" s="186"/>
      <c r="K97" s="186"/>
      <c r="L97" s="192"/>
      <c r="M97" s="193"/>
      <c r="N97" s="194"/>
      <c r="O97" s="194"/>
      <c r="P97" s="194"/>
      <c r="Q97" s="194"/>
      <c r="R97" s="194"/>
      <c r="S97" s="194"/>
      <c r="T97" s="195"/>
      <c r="AT97" s="196" t="s">
        <v>356</v>
      </c>
      <c r="AU97" s="196" t="s">
        <v>77</v>
      </c>
      <c r="AV97" s="11" t="s">
        <v>79</v>
      </c>
      <c r="AW97" s="11" t="s">
        <v>33</v>
      </c>
      <c r="AX97" s="11" t="s">
        <v>70</v>
      </c>
      <c r="AY97" s="196" t="s">
        <v>287</v>
      </c>
    </row>
    <row r="98" spans="2:65" s="12" customFormat="1" ht="11" x14ac:dyDescent="0.15">
      <c r="B98" s="197"/>
      <c r="C98" s="198"/>
      <c r="D98" s="187" t="s">
        <v>356</v>
      </c>
      <c r="E98" s="199" t="s">
        <v>1</v>
      </c>
      <c r="F98" s="200" t="s">
        <v>359</v>
      </c>
      <c r="G98" s="198"/>
      <c r="H98" s="201">
        <v>5</v>
      </c>
      <c r="I98" s="202"/>
      <c r="J98" s="198"/>
      <c r="K98" s="198"/>
      <c r="L98" s="203"/>
      <c r="M98" s="204"/>
      <c r="N98" s="205"/>
      <c r="O98" s="205"/>
      <c r="P98" s="205"/>
      <c r="Q98" s="205"/>
      <c r="R98" s="205"/>
      <c r="S98" s="205"/>
      <c r="T98" s="206"/>
      <c r="AT98" s="207" t="s">
        <v>356</v>
      </c>
      <c r="AU98" s="207" t="s">
        <v>77</v>
      </c>
      <c r="AV98" s="12" t="s">
        <v>99</v>
      </c>
      <c r="AW98" s="12" t="s">
        <v>33</v>
      </c>
      <c r="AX98" s="12" t="s">
        <v>77</v>
      </c>
      <c r="AY98" s="207" t="s">
        <v>287</v>
      </c>
    </row>
    <row r="99" spans="2:65" s="1" customFormat="1" ht="16.5" customHeight="1" x14ac:dyDescent="0.15">
      <c r="B99" s="33"/>
      <c r="C99" s="174" t="s">
        <v>79</v>
      </c>
      <c r="D99" s="174" t="s">
        <v>288</v>
      </c>
      <c r="E99" s="175" t="s">
        <v>3935</v>
      </c>
      <c r="F99" s="176" t="s">
        <v>3936</v>
      </c>
      <c r="G99" s="177" t="s">
        <v>308</v>
      </c>
      <c r="H99" s="178">
        <v>75.599999999999994</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1" customFormat="1" ht="11" x14ac:dyDescent="0.15">
      <c r="B100" s="185"/>
      <c r="C100" s="186"/>
      <c r="D100" s="187" t="s">
        <v>356</v>
      </c>
      <c r="E100" s="188" t="s">
        <v>1</v>
      </c>
      <c r="F100" s="189" t="s">
        <v>3937</v>
      </c>
      <c r="G100" s="186"/>
      <c r="H100" s="190">
        <v>75.599999999999994</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75.599999999999994</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16.5" customHeight="1" x14ac:dyDescent="0.15">
      <c r="B102" s="33"/>
      <c r="C102" s="174" t="s">
        <v>87</v>
      </c>
      <c r="D102" s="174" t="s">
        <v>288</v>
      </c>
      <c r="E102" s="175" t="s">
        <v>3575</v>
      </c>
      <c r="F102" s="176" t="s">
        <v>333</v>
      </c>
      <c r="G102" s="177" t="s">
        <v>308</v>
      </c>
      <c r="H102" s="178">
        <v>80.599999999999994</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296</v>
      </c>
    </row>
    <row r="103" spans="2:65" s="11" customFormat="1" ht="11" x14ac:dyDescent="0.15">
      <c r="B103" s="185"/>
      <c r="C103" s="186"/>
      <c r="D103" s="187" t="s">
        <v>356</v>
      </c>
      <c r="E103" s="188" t="s">
        <v>1</v>
      </c>
      <c r="F103" s="189" t="s">
        <v>3938</v>
      </c>
      <c r="G103" s="186"/>
      <c r="H103" s="190">
        <v>80.599999999999994</v>
      </c>
      <c r="I103" s="191"/>
      <c r="J103" s="186"/>
      <c r="K103" s="186"/>
      <c r="L103" s="192"/>
      <c r="M103" s="193"/>
      <c r="N103" s="194"/>
      <c r="O103" s="194"/>
      <c r="P103" s="194"/>
      <c r="Q103" s="194"/>
      <c r="R103" s="194"/>
      <c r="S103" s="194"/>
      <c r="T103" s="195"/>
      <c r="AT103" s="196" t="s">
        <v>356</v>
      </c>
      <c r="AU103" s="196" t="s">
        <v>77</v>
      </c>
      <c r="AV103" s="11" t="s">
        <v>79</v>
      </c>
      <c r="AW103" s="11" t="s">
        <v>33</v>
      </c>
      <c r="AX103" s="11" t="s">
        <v>70</v>
      </c>
      <c r="AY103" s="196" t="s">
        <v>287</v>
      </c>
    </row>
    <row r="104" spans="2:65" s="12" customFormat="1" ht="11" x14ac:dyDescent="0.15">
      <c r="B104" s="197"/>
      <c r="C104" s="198"/>
      <c r="D104" s="187" t="s">
        <v>356</v>
      </c>
      <c r="E104" s="199" t="s">
        <v>1</v>
      </c>
      <c r="F104" s="200" t="s">
        <v>359</v>
      </c>
      <c r="G104" s="198"/>
      <c r="H104" s="201">
        <v>80.599999999999994</v>
      </c>
      <c r="I104" s="202"/>
      <c r="J104" s="198"/>
      <c r="K104" s="198"/>
      <c r="L104" s="203"/>
      <c r="M104" s="204"/>
      <c r="N104" s="205"/>
      <c r="O104" s="205"/>
      <c r="P104" s="205"/>
      <c r="Q104" s="205"/>
      <c r="R104" s="205"/>
      <c r="S104" s="205"/>
      <c r="T104" s="206"/>
      <c r="AT104" s="207" t="s">
        <v>356</v>
      </c>
      <c r="AU104" s="207" t="s">
        <v>77</v>
      </c>
      <c r="AV104" s="12" t="s">
        <v>99</v>
      </c>
      <c r="AW104" s="12" t="s">
        <v>33</v>
      </c>
      <c r="AX104" s="12" t="s">
        <v>77</v>
      </c>
      <c r="AY104" s="207" t="s">
        <v>287</v>
      </c>
    </row>
    <row r="105" spans="2:65" s="1" customFormat="1" ht="16.5" customHeight="1" x14ac:dyDescent="0.15">
      <c r="B105" s="33"/>
      <c r="C105" s="174" t="s">
        <v>99</v>
      </c>
      <c r="D105" s="174" t="s">
        <v>288</v>
      </c>
      <c r="E105" s="175" t="s">
        <v>3576</v>
      </c>
      <c r="F105" s="176" t="s">
        <v>3577</v>
      </c>
      <c r="G105" s="177" t="s">
        <v>308</v>
      </c>
      <c r="H105" s="178">
        <v>806</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300</v>
      </c>
    </row>
    <row r="106" spans="2:65" s="11" customFormat="1" ht="11" x14ac:dyDescent="0.15">
      <c r="B106" s="185"/>
      <c r="C106" s="186"/>
      <c r="D106" s="187" t="s">
        <v>356</v>
      </c>
      <c r="E106" s="188" t="s">
        <v>1</v>
      </c>
      <c r="F106" s="189" t="s">
        <v>3939</v>
      </c>
      <c r="G106" s="186"/>
      <c r="H106" s="190">
        <v>806</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806</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22.5" customHeight="1" x14ac:dyDescent="0.15">
      <c r="B108" s="33"/>
      <c r="C108" s="174" t="s">
        <v>301</v>
      </c>
      <c r="D108" s="174" t="s">
        <v>288</v>
      </c>
      <c r="E108" s="175" t="s">
        <v>3940</v>
      </c>
      <c r="F108" s="176" t="s">
        <v>3941</v>
      </c>
      <c r="G108" s="177" t="s">
        <v>308</v>
      </c>
      <c r="H108" s="178">
        <v>5.04</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305</v>
      </c>
    </row>
    <row r="109" spans="2:65" s="11" customFormat="1" ht="11" x14ac:dyDescent="0.15">
      <c r="B109" s="185"/>
      <c r="C109" s="186"/>
      <c r="D109" s="187" t="s">
        <v>356</v>
      </c>
      <c r="E109" s="188" t="s">
        <v>1</v>
      </c>
      <c r="F109" s="189" t="s">
        <v>3942</v>
      </c>
      <c r="G109" s="186"/>
      <c r="H109" s="190">
        <v>5.04</v>
      </c>
      <c r="I109" s="191"/>
      <c r="J109" s="186"/>
      <c r="K109" s="186"/>
      <c r="L109" s="192"/>
      <c r="M109" s="193"/>
      <c r="N109" s="194"/>
      <c r="O109" s="194"/>
      <c r="P109" s="194"/>
      <c r="Q109" s="194"/>
      <c r="R109" s="194"/>
      <c r="S109" s="194"/>
      <c r="T109" s="195"/>
      <c r="AT109" s="196" t="s">
        <v>356</v>
      </c>
      <c r="AU109" s="196" t="s">
        <v>77</v>
      </c>
      <c r="AV109" s="11" t="s">
        <v>79</v>
      </c>
      <c r="AW109" s="11" t="s">
        <v>33</v>
      </c>
      <c r="AX109" s="11" t="s">
        <v>70</v>
      </c>
      <c r="AY109" s="196" t="s">
        <v>287</v>
      </c>
    </row>
    <row r="110" spans="2:65" s="12" customFormat="1" ht="11" x14ac:dyDescent="0.15">
      <c r="B110" s="197"/>
      <c r="C110" s="198"/>
      <c r="D110" s="187" t="s">
        <v>356</v>
      </c>
      <c r="E110" s="199" t="s">
        <v>1</v>
      </c>
      <c r="F110" s="200" t="s">
        <v>359</v>
      </c>
      <c r="G110" s="198"/>
      <c r="H110" s="201">
        <v>5.04</v>
      </c>
      <c r="I110" s="202"/>
      <c r="J110" s="198"/>
      <c r="K110" s="198"/>
      <c r="L110" s="203"/>
      <c r="M110" s="204"/>
      <c r="N110" s="205"/>
      <c r="O110" s="205"/>
      <c r="P110" s="205"/>
      <c r="Q110" s="205"/>
      <c r="R110" s="205"/>
      <c r="S110" s="205"/>
      <c r="T110" s="206"/>
      <c r="AT110" s="207" t="s">
        <v>356</v>
      </c>
      <c r="AU110" s="207" t="s">
        <v>77</v>
      </c>
      <c r="AV110" s="12" t="s">
        <v>99</v>
      </c>
      <c r="AW110" s="12" t="s">
        <v>33</v>
      </c>
      <c r="AX110" s="12" t="s">
        <v>77</v>
      </c>
      <c r="AY110" s="207" t="s">
        <v>287</v>
      </c>
    </row>
    <row r="111" spans="2:65" s="1" customFormat="1" ht="16.5" customHeight="1" x14ac:dyDescent="0.15">
      <c r="B111" s="33"/>
      <c r="C111" s="174" t="s">
        <v>296</v>
      </c>
      <c r="D111" s="174" t="s">
        <v>288</v>
      </c>
      <c r="E111" s="175" t="s">
        <v>3943</v>
      </c>
      <c r="F111" s="176" t="s">
        <v>3944</v>
      </c>
      <c r="G111" s="177" t="s">
        <v>291</v>
      </c>
      <c r="H111" s="178">
        <v>64</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309</v>
      </c>
    </row>
    <row r="112" spans="2:65" s="1" customFormat="1" ht="30" x14ac:dyDescent="0.15">
      <c r="B112" s="33"/>
      <c r="C112" s="34"/>
      <c r="D112" s="187" t="s">
        <v>383</v>
      </c>
      <c r="E112" s="34"/>
      <c r="F112" s="208" t="s">
        <v>3945</v>
      </c>
      <c r="G112" s="34"/>
      <c r="H112" s="34"/>
      <c r="I112" s="111"/>
      <c r="J112" s="34"/>
      <c r="K112" s="34"/>
      <c r="L112" s="37"/>
      <c r="M112" s="209"/>
      <c r="N112" s="59"/>
      <c r="O112" s="59"/>
      <c r="P112" s="59"/>
      <c r="Q112" s="59"/>
      <c r="R112" s="59"/>
      <c r="S112" s="59"/>
      <c r="T112" s="60"/>
      <c r="AT112" s="16" t="s">
        <v>383</v>
      </c>
      <c r="AU112" s="16" t="s">
        <v>77</v>
      </c>
    </row>
    <row r="113" spans="2:65" s="11" customFormat="1" ht="11" x14ac:dyDescent="0.15">
      <c r="B113" s="185"/>
      <c r="C113" s="186"/>
      <c r="D113" s="187" t="s">
        <v>356</v>
      </c>
      <c r="E113" s="188" t="s">
        <v>1</v>
      </c>
      <c r="F113" s="189" t="s">
        <v>3946</v>
      </c>
      <c r="G113" s="186"/>
      <c r="H113" s="190">
        <v>64</v>
      </c>
      <c r="I113" s="191"/>
      <c r="J113" s="186"/>
      <c r="K113" s="186"/>
      <c r="L113" s="192"/>
      <c r="M113" s="193"/>
      <c r="N113" s="194"/>
      <c r="O113" s="194"/>
      <c r="P113" s="194"/>
      <c r="Q113" s="194"/>
      <c r="R113" s="194"/>
      <c r="S113" s="194"/>
      <c r="T113" s="195"/>
      <c r="AT113" s="196" t="s">
        <v>356</v>
      </c>
      <c r="AU113" s="196" t="s">
        <v>77</v>
      </c>
      <c r="AV113" s="11" t="s">
        <v>79</v>
      </c>
      <c r="AW113" s="11" t="s">
        <v>33</v>
      </c>
      <c r="AX113" s="11" t="s">
        <v>70</v>
      </c>
      <c r="AY113" s="196" t="s">
        <v>287</v>
      </c>
    </row>
    <row r="114" spans="2:65" s="12" customFormat="1" ht="11" x14ac:dyDescent="0.15">
      <c r="B114" s="197"/>
      <c r="C114" s="198"/>
      <c r="D114" s="187" t="s">
        <v>356</v>
      </c>
      <c r="E114" s="199" t="s">
        <v>1</v>
      </c>
      <c r="F114" s="200" t="s">
        <v>359</v>
      </c>
      <c r="G114" s="198"/>
      <c r="H114" s="201">
        <v>64</v>
      </c>
      <c r="I114" s="202"/>
      <c r="J114" s="198"/>
      <c r="K114" s="198"/>
      <c r="L114" s="203"/>
      <c r="M114" s="204"/>
      <c r="N114" s="205"/>
      <c r="O114" s="205"/>
      <c r="P114" s="205"/>
      <c r="Q114" s="205"/>
      <c r="R114" s="205"/>
      <c r="S114" s="205"/>
      <c r="T114" s="206"/>
      <c r="AT114" s="207" t="s">
        <v>356</v>
      </c>
      <c r="AU114" s="207" t="s">
        <v>77</v>
      </c>
      <c r="AV114" s="12" t="s">
        <v>99</v>
      </c>
      <c r="AW114" s="12" t="s">
        <v>33</v>
      </c>
      <c r="AX114" s="12" t="s">
        <v>77</v>
      </c>
      <c r="AY114" s="207" t="s">
        <v>287</v>
      </c>
    </row>
    <row r="115" spans="2:65" s="1" customFormat="1" ht="16.5" customHeight="1" x14ac:dyDescent="0.15">
      <c r="B115" s="33"/>
      <c r="C115" s="174" t="s">
        <v>310</v>
      </c>
      <c r="D115" s="174" t="s">
        <v>288</v>
      </c>
      <c r="E115" s="175" t="s">
        <v>3947</v>
      </c>
      <c r="F115" s="176" t="s">
        <v>3948</v>
      </c>
      <c r="G115" s="177" t="s">
        <v>291</v>
      </c>
      <c r="H115" s="178">
        <v>64</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30" x14ac:dyDescent="0.15">
      <c r="B116" s="33"/>
      <c r="C116" s="34"/>
      <c r="D116" s="187" t="s">
        <v>383</v>
      </c>
      <c r="E116" s="34"/>
      <c r="F116" s="208" t="s">
        <v>3945</v>
      </c>
      <c r="G116" s="34"/>
      <c r="H116" s="34"/>
      <c r="I116" s="111"/>
      <c r="J116" s="34"/>
      <c r="K116" s="34"/>
      <c r="L116" s="37"/>
      <c r="M116" s="209"/>
      <c r="N116" s="59"/>
      <c r="O116" s="59"/>
      <c r="P116" s="59"/>
      <c r="Q116" s="59"/>
      <c r="R116" s="59"/>
      <c r="S116" s="59"/>
      <c r="T116" s="60"/>
      <c r="AT116" s="16" t="s">
        <v>383</v>
      </c>
      <c r="AU116" s="16" t="s">
        <v>77</v>
      </c>
    </row>
    <row r="117" spans="2:65" s="1" customFormat="1" ht="16.5" customHeight="1" x14ac:dyDescent="0.15">
      <c r="B117" s="33"/>
      <c r="C117" s="174" t="s">
        <v>300</v>
      </c>
      <c r="D117" s="174" t="s">
        <v>288</v>
      </c>
      <c r="E117" s="175" t="s">
        <v>348</v>
      </c>
      <c r="F117" s="176" t="s">
        <v>349</v>
      </c>
      <c r="G117" s="177" t="s">
        <v>308</v>
      </c>
      <c r="H117" s="178">
        <v>80.599999999999994</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316</v>
      </c>
    </row>
    <row r="118" spans="2:65" s="1" customFormat="1" ht="16.5" customHeight="1" x14ac:dyDescent="0.15">
      <c r="B118" s="33"/>
      <c r="C118" s="174" t="s">
        <v>317</v>
      </c>
      <c r="D118" s="174" t="s">
        <v>288</v>
      </c>
      <c r="E118" s="175" t="s">
        <v>3949</v>
      </c>
      <c r="F118" s="176" t="s">
        <v>3950</v>
      </c>
      <c r="G118" s="177" t="s">
        <v>490</v>
      </c>
      <c r="H118" s="178">
        <v>299</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320</v>
      </c>
    </row>
    <row r="119" spans="2:65" s="1" customFormat="1" ht="90" x14ac:dyDescent="0.15">
      <c r="B119" s="33"/>
      <c r="C119" s="34"/>
      <c r="D119" s="187" t="s">
        <v>383</v>
      </c>
      <c r="E119" s="34"/>
      <c r="F119" s="208" t="s">
        <v>3951</v>
      </c>
      <c r="G119" s="34"/>
      <c r="H119" s="34"/>
      <c r="I119" s="111"/>
      <c r="J119" s="34"/>
      <c r="K119" s="34"/>
      <c r="L119" s="37"/>
      <c r="M119" s="209"/>
      <c r="N119" s="59"/>
      <c r="O119" s="59"/>
      <c r="P119" s="59"/>
      <c r="Q119" s="59"/>
      <c r="R119" s="59"/>
      <c r="S119" s="59"/>
      <c r="T119" s="60"/>
      <c r="AT119" s="16" t="s">
        <v>383</v>
      </c>
      <c r="AU119" s="16" t="s">
        <v>77</v>
      </c>
    </row>
    <row r="120" spans="2:65" s="11" customFormat="1" ht="11" x14ac:dyDescent="0.15">
      <c r="B120" s="185"/>
      <c r="C120" s="186"/>
      <c r="D120" s="187" t="s">
        <v>356</v>
      </c>
      <c r="E120" s="188" t="s">
        <v>1</v>
      </c>
      <c r="F120" s="189" t="s">
        <v>3952</v>
      </c>
      <c r="G120" s="186"/>
      <c r="H120" s="190">
        <v>299</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299</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305</v>
      </c>
      <c r="D122" s="174" t="s">
        <v>288</v>
      </c>
      <c r="E122" s="175" t="s">
        <v>3953</v>
      </c>
      <c r="F122" s="176" t="s">
        <v>3954</v>
      </c>
      <c r="G122" s="177" t="s">
        <v>490</v>
      </c>
      <c r="H122" s="178">
        <v>5</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323</v>
      </c>
    </row>
    <row r="123" spans="2:65" s="1" customFormat="1" ht="110" x14ac:dyDescent="0.15">
      <c r="B123" s="33"/>
      <c r="C123" s="34"/>
      <c r="D123" s="187" t="s">
        <v>383</v>
      </c>
      <c r="E123" s="34"/>
      <c r="F123" s="208" t="s">
        <v>3955</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324</v>
      </c>
      <c r="D124" s="174" t="s">
        <v>288</v>
      </c>
      <c r="E124" s="175" t="s">
        <v>3956</v>
      </c>
      <c r="F124" s="176" t="s">
        <v>3957</v>
      </c>
      <c r="G124" s="177" t="s">
        <v>490</v>
      </c>
      <c r="H124" s="178">
        <v>220</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327</v>
      </c>
    </row>
    <row r="125" spans="2:65" s="1" customFormat="1" ht="16.5" customHeight="1" x14ac:dyDescent="0.15">
      <c r="B125" s="33"/>
      <c r="C125" s="174" t="s">
        <v>309</v>
      </c>
      <c r="D125" s="174" t="s">
        <v>288</v>
      </c>
      <c r="E125" s="175" t="s">
        <v>3958</v>
      </c>
      <c r="F125" s="176" t="s">
        <v>3959</v>
      </c>
      <c r="G125" s="177" t="s">
        <v>490</v>
      </c>
      <c r="H125" s="178">
        <v>70</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330</v>
      </c>
    </row>
    <row r="126" spans="2:65" s="1" customFormat="1" ht="16.5" customHeight="1" x14ac:dyDescent="0.15">
      <c r="B126" s="33"/>
      <c r="C126" s="174" t="s">
        <v>331</v>
      </c>
      <c r="D126" s="174" t="s">
        <v>288</v>
      </c>
      <c r="E126" s="175" t="s">
        <v>3960</v>
      </c>
      <c r="F126" s="176" t="s">
        <v>3961</v>
      </c>
      <c r="G126" s="177" t="s">
        <v>490</v>
      </c>
      <c r="H126" s="178">
        <v>9</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334</v>
      </c>
    </row>
    <row r="127" spans="2:65" s="1" customFormat="1" ht="16.5" customHeight="1" x14ac:dyDescent="0.15">
      <c r="B127" s="33"/>
      <c r="C127" s="174" t="s">
        <v>313</v>
      </c>
      <c r="D127" s="174" t="s">
        <v>288</v>
      </c>
      <c r="E127" s="175" t="s">
        <v>3962</v>
      </c>
      <c r="F127" s="176" t="s">
        <v>3963</v>
      </c>
      <c r="G127" s="177" t="s">
        <v>490</v>
      </c>
      <c r="H127" s="178">
        <v>5</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337</v>
      </c>
    </row>
    <row r="128" spans="2:65" s="1" customFormat="1" ht="30" x14ac:dyDescent="0.15">
      <c r="B128" s="33"/>
      <c r="C128" s="34"/>
      <c r="D128" s="187" t="s">
        <v>383</v>
      </c>
      <c r="E128" s="34"/>
      <c r="F128" s="208" t="s">
        <v>3964</v>
      </c>
      <c r="G128" s="34"/>
      <c r="H128" s="34"/>
      <c r="I128" s="111"/>
      <c r="J128" s="34"/>
      <c r="K128" s="34"/>
      <c r="L128" s="37"/>
      <c r="M128" s="209"/>
      <c r="N128" s="59"/>
      <c r="O128" s="59"/>
      <c r="P128" s="59"/>
      <c r="Q128" s="59"/>
      <c r="R128" s="59"/>
      <c r="S128" s="59"/>
      <c r="T128" s="60"/>
      <c r="AT128" s="16" t="s">
        <v>383</v>
      </c>
      <c r="AU128" s="16" t="s">
        <v>77</v>
      </c>
    </row>
    <row r="129" spans="2:65" s="1" customFormat="1" ht="16.5" customHeight="1" x14ac:dyDescent="0.15">
      <c r="B129" s="33"/>
      <c r="C129" s="174" t="s">
        <v>8</v>
      </c>
      <c r="D129" s="174" t="s">
        <v>288</v>
      </c>
      <c r="E129" s="175" t="s">
        <v>3965</v>
      </c>
      <c r="F129" s="176" t="s">
        <v>3966</v>
      </c>
      <c r="G129" s="177" t="s">
        <v>388</v>
      </c>
      <c r="H129" s="178">
        <v>9.58</v>
      </c>
      <c r="I129" s="179"/>
      <c r="J129" s="178">
        <f>ROUND(I129*H129,2)</f>
        <v>0</v>
      </c>
      <c r="K129" s="176" t="s">
        <v>1</v>
      </c>
      <c r="L129" s="37"/>
      <c r="M129" s="180" t="s">
        <v>1</v>
      </c>
      <c r="N129" s="181" t="s">
        <v>41</v>
      </c>
      <c r="O129" s="59"/>
      <c r="P129" s="182">
        <f>O129*H129</f>
        <v>0</v>
      </c>
      <c r="Q129" s="182">
        <v>0</v>
      </c>
      <c r="R129" s="182">
        <f>Q129*H129</f>
        <v>0</v>
      </c>
      <c r="S129" s="182">
        <v>0</v>
      </c>
      <c r="T129" s="183">
        <f>S129*H129</f>
        <v>0</v>
      </c>
      <c r="AR129" s="16" t="s">
        <v>99</v>
      </c>
      <c r="AT129" s="16" t="s">
        <v>288</v>
      </c>
      <c r="AU129" s="16" t="s">
        <v>77</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340</v>
      </c>
    </row>
    <row r="130" spans="2:65" s="11" customFormat="1" ht="11" x14ac:dyDescent="0.15">
      <c r="B130" s="185"/>
      <c r="C130" s="186"/>
      <c r="D130" s="187" t="s">
        <v>356</v>
      </c>
      <c r="E130" s="188" t="s">
        <v>1</v>
      </c>
      <c r="F130" s="189" t="s">
        <v>3967</v>
      </c>
      <c r="G130" s="186"/>
      <c r="H130" s="190">
        <v>9.58</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9.58</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0" customFormat="1" ht="26" customHeight="1" x14ac:dyDescent="0.2">
      <c r="B132" s="160"/>
      <c r="C132" s="161"/>
      <c r="D132" s="162" t="s">
        <v>69</v>
      </c>
      <c r="E132" s="163" t="s">
        <v>320</v>
      </c>
      <c r="F132" s="163" t="s">
        <v>3968</v>
      </c>
      <c r="G132" s="161"/>
      <c r="H132" s="161"/>
      <c r="I132" s="164"/>
      <c r="J132" s="165">
        <f>BK132</f>
        <v>0</v>
      </c>
      <c r="K132" s="161"/>
      <c r="L132" s="166"/>
      <c r="M132" s="167"/>
      <c r="N132" s="168"/>
      <c r="O132" s="168"/>
      <c r="P132" s="169">
        <f>SUM(P133:P136)</f>
        <v>0</v>
      </c>
      <c r="Q132" s="168"/>
      <c r="R132" s="169">
        <f>SUM(R133:R136)</f>
        <v>0</v>
      </c>
      <c r="S132" s="168"/>
      <c r="T132" s="170">
        <f>SUM(T133:T136)</f>
        <v>0</v>
      </c>
      <c r="AR132" s="171" t="s">
        <v>77</v>
      </c>
      <c r="AT132" s="172" t="s">
        <v>69</v>
      </c>
      <c r="AU132" s="172" t="s">
        <v>70</v>
      </c>
      <c r="AY132" s="171" t="s">
        <v>287</v>
      </c>
      <c r="BK132" s="173">
        <f>SUM(BK133:BK136)</f>
        <v>0</v>
      </c>
    </row>
    <row r="133" spans="2:65" s="1" customFormat="1" ht="16.5" customHeight="1" x14ac:dyDescent="0.15">
      <c r="B133" s="33"/>
      <c r="C133" s="174" t="s">
        <v>316</v>
      </c>
      <c r="D133" s="174" t="s">
        <v>288</v>
      </c>
      <c r="E133" s="175" t="s">
        <v>3969</v>
      </c>
      <c r="F133" s="176" t="s">
        <v>3970</v>
      </c>
      <c r="G133" s="177" t="s">
        <v>490</v>
      </c>
      <c r="H133" s="178">
        <v>1</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343</v>
      </c>
    </row>
    <row r="134" spans="2:65" s="1" customFormat="1" ht="70" x14ac:dyDescent="0.15">
      <c r="B134" s="33"/>
      <c r="C134" s="34"/>
      <c r="D134" s="187" t="s">
        <v>383</v>
      </c>
      <c r="E134" s="34"/>
      <c r="F134" s="208" t="s">
        <v>3971</v>
      </c>
      <c r="G134" s="34"/>
      <c r="H134" s="34"/>
      <c r="I134" s="111"/>
      <c r="J134" s="34"/>
      <c r="K134" s="34"/>
      <c r="L134" s="37"/>
      <c r="M134" s="209"/>
      <c r="N134" s="59"/>
      <c r="O134" s="59"/>
      <c r="P134" s="59"/>
      <c r="Q134" s="59"/>
      <c r="R134" s="59"/>
      <c r="S134" s="59"/>
      <c r="T134" s="60"/>
      <c r="AT134" s="16" t="s">
        <v>383</v>
      </c>
      <c r="AU134" s="16" t="s">
        <v>77</v>
      </c>
    </row>
    <row r="135" spans="2:65" s="1" customFormat="1" ht="16.5" customHeight="1" x14ac:dyDescent="0.15">
      <c r="B135" s="33"/>
      <c r="C135" s="174" t="s">
        <v>344</v>
      </c>
      <c r="D135" s="174" t="s">
        <v>288</v>
      </c>
      <c r="E135" s="175" t="s">
        <v>3972</v>
      </c>
      <c r="F135" s="176" t="s">
        <v>3973</v>
      </c>
      <c r="G135" s="177" t="s">
        <v>490</v>
      </c>
      <c r="H135" s="178">
        <v>45</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347</v>
      </c>
    </row>
    <row r="136" spans="2:65" s="1" customFormat="1" ht="40" x14ac:dyDescent="0.15">
      <c r="B136" s="33"/>
      <c r="C136" s="34"/>
      <c r="D136" s="187" t="s">
        <v>383</v>
      </c>
      <c r="E136" s="34"/>
      <c r="F136" s="208" t="s">
        <v>3974</v>
      </c>
      <c r="G136" s="34"/>
      <c r="H136" s="34"/>
      <c r="I136" s="111"/>
      <c r="J136" s="34"/>
      <c r="K136" s="34"/>
      <c r="L136" s="37"/>
      <c r="M136" s="209"/>
      <c r="N136" s="59"/>
      <c r="O136" s="59"/>
      <c r="P136" s="59"/>
      <c r="Q136" s="59"/>
      <c r="R136" s="59"/>
      <c r="S136" s="59"/>
      <c r="T136" s="60"/>
      <c r="AT136" s="16" t="s">
        <v>383</v>
      </c>
      <c r="AU136" s="16" t="s">
        <v>77</v>
      </c>
    </row>
    <row r="137" spans="2:65" s="10" customFormat="1" ht="26" customHeight="1" x14ac:dyDescent="0.2">
      <c r="B137" s="160"/>
      <c r="C137" s="161"/>
      <c r="D137" s="162" t="s">
        <v>69</v>
      </c>
      <c r="E137" s="163" t="s">
        <v>1050</v>
      </c>
      <c r="F137" s="163" t="s">
        <v>1051</v>
      </c>
      <c r="G137" s="161"/>
      <c r="H137" s="161"/>
      <c r="I137" s="164"/>
      <c r="J137" s="165">
        <f>BK137</f>
        <v>0</v>
      </c>
      <c r="K137" s="161"/>
      <c r="L137" s="166"/>
      <c r="M137" s="167"/>
      <c r="N137" s="168"/>
      <c r="O137" s="168"/>
      <c r="P137" s="169">
        <f>SUM(P138:P142)</f>
        <v>0</v>
      </c>
      <c r="Q137" s="168"/>
      <c r="R137" s="169">
        <f>SUM(R138:R142)</f>
        <v>0</v>
      </c>
      <c r="S137" s="168"/>
      <c r="T137" s="170">
        <f>SUM(T138:T142)</f>
        <v>0</v>
      </c>
      <c r="AR137" s="171" t="s">
        <v>77</v>
      </c>
      <c r="AT137" s="172" t="s">
        <v>69</v>
      </c>
      <c r="AU137" s="172" t="s">
        <v>70</v>
      </c>
      <c r="AY137" s="171" t="s">
        <v>287</v>
      </c>
      <c r="BK137" s="173">
        <f>SUM(BK138:BK142)</f>
        <v>0</v>
      </c>
    </row>
    <row r="138" spans="2:65" s="1" customFormat="1" ht="16.5" customHeight="1" x14ac:dyDescent="0.15">
      <c r="B138" s="33"/>
      <c r="C138" s="174" t="s">
        <v>320</v>
      </c>
      <c r="D138" s="174" t="s">
        <v>288</v>
      </c>
      <c r="E138" s="175" t="s">
        <v>3975</v>
      </c>
      <c r="F138" s="176" t="s">
        <v>3976</v>
      </c>
      <c r="G138" s="177" t="s">
        <v>490</v>
      </c>
      <c r="H138" s="178">
        <v>5</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350</v>
      </c>
    </row>
    <row r="139" spans="2:65" s="1" customFormat="1" ht="30" x14ac:dyDescent="0.15">
      <c r="B139" s="33"/>
      <c r="C139" s="34"/>
      <c r="D139" s="187" t="s">
        <v>383</v>
      </c>
      <c r="E139" s="34"/>
      <c r="F139" s="208" t="s">
        <v>3977</v>
      </c>
      <c r="G139" s="34"/>
      <c r="H139" s="34"/>
      <c r="I139" s="111"/>
      <c r="J139" s="34"/>
      <c r="K139" s="34"/>
      <c r="L139" s="37"/>
      <c r="M139" s="209"/>
      <c r="N139" s="59"/>
      <c r="O139" s="59"/>
      <c r="P139" s="59"/>
      <c r="Q139" s="59"/>
      <c r="R139" s="59"/>
      <c r="S139" s="59"/>
      <c r="T139" s="60"/>
      <c r="AT139" s="16" t="s">
        <v>383</v>
      </c>
      <c r="AU139" s="16" t="s">
        <v>77</v>
      </c>
    </row>
    <row r="140" spans="2:65" s="1" customFormat="1" ht="16.5" customHeight="1" x14ac:dyDescent="0.15">
      <c r="B140" s="33"/>
      <c r="C140" s="174" t="s">
        <v>352</v>
      </c>
      <c r="D140" s="174" t="s">
        <v>288</v>
      </c>
      <c r="E140" s="175" t="s">
        <v>3978</v>
      </c>
      <c r="F140" s="176" t="s">
        <v>3979</v>
      </c>
      <c r="G140" s="177" t="s">
        <v>490</v>
      </c>
      <c r="H140" s="178">
        <v>4</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355</v>
      </c>
    </row>
    <row r="141" spans="2:65" s="1" customFormat="1" ht="30" x14ac:dyDescent="0.15">
      <c r="B141" s="33"/>
      <c r="C141" s="34"/>
      <c r="D141" s="187" t="s">
        <v>383</v>
      </c>
      <c r="E141" s="34"/>
      <c r="F141" s="208" t="s">
        <v>3977</v>
      </c>
      <c r="G141" s="34"/>
      <c r="H141" s="34"/>
      <c r="I141" s="111"/>
      <c r="J141" s="34"/>
      <c r="K141" s="34"/>
      <c r="L141" s="37"/>
      <c r="M141" s="209"/>
      <c r="N141" s="59"/>
      <c r="O141" s="59"/>
      <c r="P141" s="59"/>
      <c r="Q141" s="59"/>
      <c r="R141" s="59"/>
      <c r="S141" s="59"/>
      <c r="T141" s="60"/>
      <c r="AT141" s="16" t="s">
        <v>383</v>
      </c>
      <c r="AU141" s="16" t="s">
        <v>77</v>
      </c>
    </row>
    <row r="142" spans="2:65" s="1" customFormat="1" ht="16.5" customHeight="1" x14ac:dyDescent="0.15">
      <c r="B142" s="33"/>
      <c r="C142" s="174" t="s">
        <v>323</v>
      </c>
      <c r="D142" s="174" t="s">
        <v>288</v>
      </c>
      <c r="E142" s="175" t="s">
        <v>3980</v>
      </c>
      <c r="F142" s="176" t="s">
        <v>3981</v>
      </c>
      <c r="G142" s="177" t="s">
        <v>3661</v>
      </c>
      <c r="H142" s="178">
        <v>1</v>
      </c>
      <c r="I142" s="179"/>
      <c r="J142" s="178">
        <f>ROUND(I142*H142,2)</f>
        <v>0</v>
      </c>
      <c r="K142" s="176" t="s">
        <v>1</v>
      </c>
      <c r="L142" s="37"/>
      <c r="M142" s="220" t="s">
        <v>1</v>
      </c>
      <c r="N142" s="221" t="s">
        <v>41</v>
      </c>
      <c r="O142" s="222"/>
      <c r="P142" s="223">
        <f>O142*H142</f>
        <v>0</v>
      </c>
      <c r="Q142" s="223">
        <v>0</v>
      </c>
      <c r="R142" s="223">
        <f>Q142*H142</f>
        <v>0</v>
      </c>
      <c r="S142" s="223">
        <v>0</v>
      </c>
      <c r="T142" s="224">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363</v>
      </c>
    </row>
    <row r="143" spans="2:65" s="1" customFormat="1" ht="7" customHeight="1" x14ac:dyDescent="0.15">
      <c r="B143" s="45"/>
      <c r="C143" s="46"/>
      <c r="D143" s="46"/>
      <c r="E143" s="46"/>
      <c r="F143" s="46"/>
      <c r="G143" s="46"/>
      <c r="H143" s="46"/>
      <c r="I143" s="133"/>
      <c r="J143" s="46"/>
      <c r="K143" s="46"/>
      <c r="L143" s="37"/>
    </row>
  </sheetData>
  <sheetProtection algorithmName="SHA-512" hashValue="xUHASWaF4DHNbCPgp6AhU97NhoyBy/PXp6UBHmFq8n+fjvoovXfjTcf8smP1dYfamS97nLsdv60Cs0Q+gYm2UA==" saltValue="eDTuzEfUrFzIcTjLK6GU2tJJu1yiL3BUTqB1tdulbhtQe7Gd5wo2k3iQ007JxF6eS6i9/MQKdajlPCHjhzULtA==" spinCount="100000" sheet="1" objects="1" scenarios="1" formatColumns="0" formatRows="0" autoFilter="0"/>
  <autoFilter ref="C93:K142"/>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167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3982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ROUND((SUM(BE93:BE119)),  2)</f>
        <v>0</v>
      </c>
      <c r="I37" s="122">
        <v>0.21</v>
      </c>
      <c r="J37" s="121">
        <f>ROUND(((SUM(BE93:BE119))*I37),  2)</f>
        <v>0</v>
      </c>
      <c r="L37" s="37"/>
    </row>
    <row r="38" spans="2:12" s="1" customFormat="1" ht="14.5" customHeight="1" x14ac:dyDescent="0.15">
      <c r="B38" s="37"/>
      <c r="E38" s="110" t="s">
        <v>42</v>
      </c>
      <c r="F38" s="121">
        <f>ROUND((SUM(BF93:BF119)),  2)</f>
        <v>0</v>
      </c>
      <c r="I38" s="122">
        <v>0.15</v>
      </c>
      <c r="J38" s="121">
        <f>ROUND(((SUM(BF93:BF119))*I38),  2)</f>
        <v>0</v>
      </c>
      <c r="L38" s="37"/>
    </row>
    <row r="39" spans="2:12" s="1" customFormat="1" ht="14.5" hidden="1" customHeight="1" x14ac:dyDescent="0.15">
      <c r="B39" s="37"/>
      <c r="E39" s="110" t="s">
        <v>43</v>
      </c>
      <c r="F39" s="121">
        <f>ROUND((SUM(BG93:BG119)),  2)</f>
        <v>0</v>
      </c>
      <c r="I39" s="122">
        <v>0.21</v>
      </c>
      <c r="J39" s="121">
        <f>0</f>
        <v>0</v>
      </c>
      <c r="L39" s="37"/>
    </row>
    <row r="40" spans="2:12" s="1" customFormat="1" ht="14.5" hidden="1" customHeight="1" x14ac:dyDescent="0.15">
      <c r="B40" s="37"/>
      <c r="E40" s="110" t="s">
        <v>44</v>
      </c>
      <c r="F40" s="121">
        <f>ROUND((SUM(BH93:BH119)),  2)</f>
        <v>0</v>
      </c>
      <c r="I40" s="122">
        <v>0.15</v>
      </c>
      <c r="J40" s="121">
        <f>0</f>
        <v>0</v>
      </c>
      <c r="L40" s="37"/>
    </row>
    <row r="41" spans="2:12" s="1" customFormat="1" ht="14.5" hidden="1" customHeight="1" x14ac:dyDescent="0.15">
      <c r="B41" s="37"/>
      <c r="E41" s="110" t="s">
        <v>45</v>
      </c>
      <c r="F41" s="121">
        <f>ROUND((SUM(BI93:BI119)),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Přípojka NN pro terminál - SO 01</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3004</v>
      </c>
      <c r="E68" s="145"/>
      <c r="F68" s="145"/>
      <c r="G68" s="145"/>
      <c r="H68" s="145"/>
      <c r="I68" s="146"/>
      <c r="J68" s="147">
        <f>J94</f>
        <v>0</v>
      </c>
      <c r="K68" s="143"/>
      <c r="L68" s="148"/>
    </row>
    <row r="69" spans="2:47" s="8" customFormat="1" ht="25" customHeight="1" x14ac:dyDescent="0.15">
      <c r="B69" s="142"/>
      <c r="C69" s="143"/>
      <c r="D69" s="144" t="s">
        <v>3005</v>
      </c>
      <c r="E69" s="145"/>
      <c r="F69" s="145"/>
      <c r="G69" s="145"/>
      <c r="H69" s="145"/>
      <c r="I69" s="146"/>
      <c r="J69" s="147">
        <f>J108</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3550</v>
      </c>
      <c r="F83" s="284"/>
      <c r="G83" s="284"/>
      <c r="H83" s="284"/>
      <c r="I83" s="111"/>
      <c r="J83" s="34"/>
      <c r="K83" s="34"/>
      <c r="L83" s="37"/>
    </row>
    <row r="84" spans="2:65" s="1" customFormat="1" ht="12" customHeight="1" x14ac:dyDescent="0.15">
      <c r="B84" s="33"/>
      <c r="C84" s="28" t="s">
        <v>1510</v>
      </c>
      <c r="D84" s="34"/>
      <c r="E84" s="34"/>
      <c r="F84" s="34"/>
      <c r="G84" s="34"/>
      <c r="H84" s="34"/>
      <c r="I84" s="111"/>
      <c r="J84" s="34"/>
      <c r="K84" s="34"/>
      <c r="L84" s="37"/>
    </row>
    <row r="85" spans="2:65" s="1" customFormat="1" ht="16.5" customHeight="1" x14ac:dyDescent="0.15">
      <c r="B85" s="33"/>
      <c r="C85" s="34"/>
      <c r="D85" s="34"/>
      <c r="E85" s="285" t="str">
        <f>E13</f>
        <v>01 - Přípojka NN pro terminál - SO 01</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P94+P108</f>
        <v>0</v>
      </c>
      <c r="Q93" s="67"/>
      <c r="R93" s="157">
        <f>R94+R108</f>
        <v>0</v>
      </c>
      <c r="S93" s="67"/>
      <c r="T93" s="158">
        <f>T94+T108</f>
        <v>0</v>
      </c>
      <c r="AT93" s="16" t="s">
        <v>69</v>
      </c>
      <c r="AU93" s="16" t="s">
        <v>246</v>
      </c>
      <c r="BK93" s="159">
        <f>BK94+BK108</f>
        <v>0</v>
      </c>
    </row>
    <row r="94" spans="2:65" s="10" customFormat="1" ht="26" customHeight="1" x14ac:dyDescent="0.2">
      <c r="B94" s="160"/>
      <c r="C94" s="161"/>
      <c r="D94" s="162" t="s">
        <v>69</v>
      </c>
      <c r="E94" s="163" t="s">
        <v>1660</v>
      </c>
      <c r="F94" s="163" t="s">
        <v>2617</v>
      </c>
      <c r="G94" s="161"/>
      <c r="H94" s="161"/>
      <c r="I94" s="164"/>
      <c r="J94" s="165">
        <f>BK94</f>
        <v>0</v>
      </c>
      <c r="K94" s="161"/>
      <c r="L94" s="166"/>
      <c r="M94" s="167"/>
      <c r="N94" s="168"/>
      <c r="O94" s="168"/>
      <c r="P94" s="169">
        <f>SUM(P95:P107)</f>
        <v>0</v>
      </c>
      <c r="Q94" s="168"/>
      <c r="R94" s="169">
        <f>SUM(R95:R107)</f>
        <v>0</v>
      </c>
      <c r="S94" s="168"/>
      <c r="T94" s="170">
        <f>SUM(T95:T107)</f>
        <v>0</v>
      </c>
      <c r="AR94" s="171" t="s">
        <v>77</v>
      </c>
      <c r="AT94" s="172" t="s">
        <v>69</v>
      </c>
      <c r="AU94" s="172" t="s">
        <v>70</v>
      </c>
      <c r="AY94" s="171" t="s">
        <v>287</v>
      </c>
      <c r="BK94" s="173">
        <f>SUM(BK95:BK107)</f>
        <v>0</v>
      </c>
    </row>
    <row r="95" spans="2:65" s="1" customFormat="1" ht="16.5" customHeight="1" x14ac:dyDescent="0.15">
      <c r="B95" s="33"/>
      <c r="C95" s="174" t="s">
        <v>70</v>
      </c>
      <c r="D95" s="174" t="s">
        <v>288</v>
      </c>
      <c r="E95" s="175" t="s">
        <v>3983</v>
      </c>
      <c r="F95" s="176" t="s">
        <v>3984</v>
      </c>
      <c r="G95" s="177" t="s">
        <v>490</v>
      </c>
      <c r="H95" s="178">
        <v>1</v>
      </c>
      <c r="I95" s="179"/>
      <c r="J95" s="178">
        <f t="shared" ref="J95:J107" si="0">ROUND(I95*H95,2)</f>
        <v>0</v>
      </c>
      <c r="K95" s="176" t="s">
        <v>1</v>
      </c>
      <c r="L95" s="37"/>
      <c r="M95" s="180" t="s">
        <v>1</v>
      </c>
      <c r="N95" s="181" t="s">
        <v>41</v>
      </c>
      <c r="O95" s="59"/>
      <c r="P95" s="182">
        <f t="shared" ref="P95:P107" si="1">O95*H95</f>
        <v>0</v>
      </c>
      <c r="Q95" s="182">
        <v>0</v>
      </c>
      <c r="R95" s="182">
        <f t="shared" ref="R95:R107" si="2">Q95*H95</f>
        <v>0</v>
      </c>
      <c r="S95" s="182">
        <v>0</v>
      </c>
      <c r="T95" s="183">
        <f t="shared" ref="T95:T107" si="3">S95*H95</f>
        <v>0</v>
      </c>
      <c r="AR95" s="16" t="s">
        <v>99</v>
      </c>
      <c r="AT95" s="16" t="s">
        <v>288</v>
      </c>
      <c r="AU95" s="16" t="s">
        <v>77</v>
      </c>
      <c r="AY95" s="16" t="s">
        <v>287</v>
      </c>
      <c r="BE95" s="184">
        <f t="shared" ref="BE95:BE107" si="4">IF(N95="základní",J95,0)</f>
        <v>0</v>
      </c>
      <c r="BF95" s="184">
        <f t="shared" ref="BF95:BF107" si="5">IF(N95="snížená",J95,0)</f>
        <v>0</v>
      </c>
      <c r="BG95" s="184">
        <f t="shared" ref="BG95:BG107" si="6">IF(N95="zákl. přenesená",J95,0)</f>
        <v>0</v>
      </c>
      <c r="BH95" s="184">
        <f t="shared" ref="BH95:BH107" si="7">IF(N95="sníž. přenesená",J95,0)</f>
        <v>0</v>
      </c>
      <c r="BI95" s="184">
        <f t="shared" ref="BI95:BI107" si="8">IF(N95="nulová",J95,0)</f>
        <v>0</v>
      </c>
      <c r="BJ95" s="16" t="s">
        <v>77</v>
      </c>
      <c r="BK95" s="184">
        <f t="shared" ref="BK95:BK107" si="9">ROUND(I95*H95,2)</f>
        <v>0</v>
      </c>
      <c r="BL95" s="16" t="s">
        <v>99</v>
      </c>
      <c r="BM95" s="16" t="s">
        <v>99</v>
      </c>
    </row>
    <row r="96" spans="2:65" s="1" customFormat="1" ht="16.5" customHeight="1" x14ac:dyDescent="0.15">
      <c r="B96" s="33"/>
      <c r="C96" s="174" t="s">
        <v>70</v>
      </c>
      <c r="D96" s="174" t="s">
        <v>288</v>
      </c>
      <c r="E96" s="175" t="s">
        <v>3985</v>
      </c>
      <c r="F96" s="176" t="s">
        <v>3986</v>
      </c>
      <c r="G96" s="177" t="s">
        <v>490</v>
      </c>
      <c r="H96" s="178">
        <v>1</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296</v>
      </c>
    </row>
    <row r="97" spans="2:65" s="1" customFormat="1" ht="16.5" customHeight="1" x14ac:dyDescent="0.15">
      <c r="B97" s="33"/>
      <c r="C97" s="174" t="s">
        <v>70</v>
      </c>
      <c r="D97" s="174" t="s">
        <v>288</v>
      </c>
      <c r="E97" s="175" t="s">
        <v>3985</v>
      </c>
      <c r="F97" s="176" t="s">
        <v>3986</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300</v>
      </c>
    </row>
    <row r="98" spans="2:65" s="1" customFormat="1" ht="16.5" customHeight="1" x14ac:dyDescent="0.15">
      <c r="B98" s="33"/>
      <c r="C98" s="174" t="s">
        <v>70</v>
      </c>
      <c r="D98" s="174" t="s">
        <v>288</v>
      </c>
      <c r="E98" s="175" t="s">
        <v>3068</v>
      </c>
      <c r="F98" s="176" t="s">
        <v>3069</v>
      </c>
      <c r="G98" s="177" t="s">
        <v>490</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305</v>
      </c>
    </row>
    <row r="99" spans="2:65" s="1" customFormat="1" ht="16.5" customHeight="1" x14ac:dyDescent="0.15">
      <c r="B99" s="33"/>
      <c r="C99" s="174" t="s">
        <v>70</v>
      </c>
      <c r="D99" s="174" t="s">
        <v>288</v>
      </c>
      <c r="E99" s="175" t="s">
        <v>3987</v>
      </c>
      <c r="F99" s="176" t="s">
        <v>3988</v>
      </c>
      <c r="G99" s="177" t="s">
        <v>490</v>
      </c>
      <c r="H99" s="178">
        <v>3</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309</v>
      </c>
    </row>
    <row r="100" spans="2:65" s="1" customFormat="1" ht="16.5" customHeight="1" x14ac:dyDescent="0.15">
      <c r="B100" s="33"/>
      <c r="C100" s="174" t="s">
        <v>70</v>
      </c>
      <c r="D100" s="174" t="s">
        <v>288</v>
      </c>
      <c r="E100" s="175" t="s">
        <v>3021</v>
      </c>
      <c r="F100" s="176" t="s">
        <v>3989</v>
      </c>
      <c r="G100" s="177" t="s">
        <v>490</v>
      </c>
      <c r="H100" s="178">
        <v>4</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313</v>
      </c>
    </row>
    <row r="101" spans="2:65" s="1" customFormat="1" ht="16.5" customHeight="1" x14ac:dyDescent="0.15">
      <c r="B101" s="33"/>
      <c r="C101" s="174" t="s">
        <v>70</v>
      </c>
      <c r="D101" s="174" t="s">
        <v>288</v>
      </c>
      <c r="E101" s="175" t="s">
        <v>3990</v>
      </c>
      <c r="F101" s="176" t="s">
        <v>3991</v>
      </c>
      <c r="G101" s="177" t="s">
        <v>362</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316</v>
      </c>
    </row>
    <row r="102" spans="2:65" s="1" customFormat="1" ht="16.5" customHeight="1" x14ac:dyDescent="0.15">
      <c r="B102" s="33"/>
      <c r="C102" s="174" t="s">
        <v>70</v>
      </c>
      <c r="D102" s="174" t="s">
        <v>288</v>
      </c>
      <c r="E102" s="175" t="s">
        <v>3992</v>
      </c>
      <c r="F102" s="176" t="s">
        <v>3993</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320</v>
      </c>
    </row>
    <row r="103" spans="2:65" s="1" customFormat="1" ht="16.5" customHeight="1" x14ac:dyDescent="0.15">
      <c r="B103" s="33"/>
      <c r="C103" s="174" t="s">
        <v>70</v>
      </c>
      <c r="D103" s="174" t="s">
        <v>288</v>
      </c>
      <c r="E103" s="175" t="s">
        <v>3994</v>
      </c>
      <c r="F103" s="176" t="s">
        <v>3995</v>
      </c>
      <c r="G103" s="177" t="s">
        <v>490</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323</v>
      </c>
    </row>
    <row r="104" spans="2:65" s="1" customFormat="1" ht="16.5" customHeight="1" x14ac:dyDescent="0.15">
      <c r="B104" s="33"/>
      <c r="C104" s="174" t="s">
        <v>70</v>
      </c>
      <c r="D104" s="174" t="s">
        <v>288</v>
      </c>
      <c r="E104" s="175" t="s">
        <v>3076</v>
      </c>
      <c r="F104" s="176" t="s">
        <v>2753</v>
      </c>
      <c r="G104" s="177" t="s">
        <v>1845</v>
      </c>
      <c r="H104" s="178">
        <v>16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327</v>
      </c>
    </row>
    <row r="105" spans="2:65" s="1" customFormat="1" ht="16.5" customHeight="1" x14ac:dyDescent="0.15">
      <c r="B105" s="33"/>
      <c r="C105" s="174" t="s">
        <v>70</v>
      </c>
      <c r="D105" s="174" t="s">
        <v>288</v>
      </c>
      <c r="E105" s="175" t="s">
        <v>3078</v>
      </c>
      <c r="F105" s="176" t="s">
        <v>2739</v>
      </c>
      <c r="G105" s="177" t="s">
        <v>1845</v>
      </c>
      <c r="H105" s="178">
        <v>8</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330</v>
      </c>
    </row>
    <row r="106" spans="2:65" s="1" customFormat="1" ht="16.5" customHeight="1" x14ac:dyDescent="0.15">
      <c r="B106" s="33"/>
      <c r="C106" s="174" t="s">
        <v>70</v>
      </c>
      <c r="D106" s="174" t="s">
        <v>288</v>
      </c>
      <c r="E106" s="175" t="s">
        <v>3996</v>
      </c>
      <c r="F106" s="176" t="s">
        <v>3997</v>
      </c>
      <c r="G106" s="177" t="s">
        <v>490</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334</v>
      </c>
    </row>
    <row r="107" spans="2:65" s="1" customFormat="1" ht="16.5" customHeight="1" x14ac:dyDescent="0.15">
      <c r="B107" s="33"/>
      <c r="C107" s="174" t="s">
        <v>77</v>
      </c>
      <c r="D107" s="174" t="s">
        <v>288</v>
      </c>
      <c r="E107" s="175" t="s">
        <v>3998</v>
      </c>
      <c r="F107" s="176" t="s">
        <v>3023</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3999</v>
      </c>
    </row>
    <row r="108" spans="2:65" s="10" customFormat="1" ht="26" customHeight="1" x14ac:dyDescent="0.2">
      <c r="B108" s="160"/>
      <c r="C108" s="161"/>
      <c r="D108" s="162" t="s">
        <v>69</v>
      </c>
      <c r="E108" s="163" t="s">
        <v>2135</v>
      </c>
      <c r="F108" s="163" t="s">
        <v>2757</v>
      </c>
      <c r="G108" s="161"/>
      <c r="H108" s="161"/>
      <c r="I108" s="164"/>
      <c r="J108" s="165">
        <f>BK108</f>
        <v>0</v>
      </c>
      <c r="K108" s="161"/>
      <c r="L108" s="166"/>
      <c r="M108" s="167"/>
      <c r="N108" s="168"/>
      <c r="O108" s="168"/>
      <c r="P108" s="169">
        <f>SUM(P109:P119)</f>
        <v>0</v>
      </c>
      <c r="Q108" s="168"/>
      <c r="R108" s="169">
        <f>SUM(R109:R119)</f>
        <v>0</v>
      </c>
      <c r="S108" s="168"/>
      <c r="T108" s="170">
        <f>SUM(T109:T119)</f>
        <v>0</v>
      </c>
      <c r="AR108" s="171" t="s">
        <v>77</v>
      </c>
      <c r="AT108" s="172" t="s">
        <v>69</v>
      </c>
      <c r="AU108" s="172" t="s">
        <v>70</v>
      </c>
      <c r="AY108" s="171" t="s">
        <v>287</v>
      </c>
      <c r="BK108" s="173">
        <f>SUM(BK109:BK119)</f>
        <v>0</v>
      </c>
    </row>
    <row r="109" spans="2:65" s="1" customFormat="1" ht="16.5" customHeight="1" x14ac:dyDescent="0.15">
      <c r="B109" s="33"/>
      <c r="C109" s="174" t="s">
        <v>70</v>
      </c>
      <c r="D109" s="174" t="s">
        <v>288</v>
      </c>
      <c r="E109" s="175" t="s">
        <v>352</v>
      </c>
      <c r="F109" s="176" t="s">
        <v>4000</v>
      </c>
      <c r="G109" s="177" t="s">
        <v>2614</v>
      </c>
      <c r="H109" s="178">
        <v>1</v>
      </c>
      <c r="I109" s="179"/>
      <c r="J109" s="178">
        <f t="shared" ref="J109:J119" si="10">ROUND(I109*H109,2)</f>
        <v>0</v>
      </c>
      <c r="K109" s="176" t="s">
        <v>1</v>
      </c>
      <c r="L109" s="37"/>
      <c r="M109" s="180" t="s">
        <v>1</v>
      </c>
      <c r="N109" s="181" t="s">
        <v>41</v>
      </c>
      <c r="O109" s="59"/>
      <c r="P109" s="182">
        <f t="shared" ref="P109:P119" si="11">O109*H109</f>
        <v>0</v>
      </c>
      <c r="Q109" s="182">
        <v>0</v>
      </c>
      <c r="R109" s="182">
        <f t="shared" ref="R109:R119" si="12">Q109*H109</f>
        <v>0</v>
      </c>
      <c r="S109" s="182">
        <v>0</v>
      </c>
      <c r="T109" s="183">
        <f t="shared" ref="T109:T119" si="13">S109*H109</f>
        <v>0</v>
      </c>
      <c r="AR109" s="16" t="s">
        <v>99</v>
      </c>
      <c r="AT109" s="16" t="s">
        <v>288</v>
      </c>
      <c r="AU109" s="16" t="s">
        <v>77</v>
      </c>
      <c r="AY109" s="16" t="s">
        <v>287</v>
      </c>
      <c r="BE109" s="184">
        <f t="shared" ref="BE109:BE119" si="14">IF(N109="základní",J109,0)</f>
        <v>0</v>
      </c>
      <c r="BF109" s="184">
        <f t="shared" ref="BF109:BF119" si="15">IF(N109="snížená",J109,0)</f>
        <v>0</v>
      </c>
      <c r="BG109" s="184">
        <f t="shared" ref="BG109:BG119" si="16">IF(N109="zákl. přenesená",J109,0)</f>
        <v>0</v>
      </c>
      <c r="BH109" s="184">
        <f t="shared" ref="BH109:BH119" si="17">IF(N109="sníž. přenesená",J109,0)</f>
        <v>0</v>
      </c>
      <c r="BI109" s="184">
        <f t="shared" ref="BI109:BI119" si="18">IF(N109="nulová",J109,0)</f>
        <v>0</v>
      </c>
      <c r="BJ109" s="16" t="s">
        <v>77</v>
      </c>
      <c r="BK109" s="184">
        <f t="shared" ref="BK109:BK119" si="19">ROUND(I109*H109,2)</f>
        <v>0</v>
      </c>
      <c r="BL109" s="16" t="s">
        <v>99</v>
      </c>
      <c r="BM109" s="16" t="s">
        <v>340</v>
      </c>
    </row>
    <row r="110" spans="2:65" s="1" customFormat="1" ht="16.5" customHeight="1" x14ac:dyDescent="0.15">
      <c r="B110" s="33"/>
      <c r="C110" s="174" t="s">
        <v>70</v>
      </c>
      <c r="D110" s="174" t="s">
        <v>288</v>
      </c>
      <c r="E110" s="175" t="s">
        <v>4001</v>
      </c>
      <c r="F110" s="176" t="s">
        <v>4002</v>
      </c>
      <c r="G110" s="177" t="s">
        <v>2614</v>
      </c>
      <c r="H110" s="178">
        <v>1</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343</v>
      </c>
    </row>
    <row r="111" spans="2:65" s="1" customFormat="1" ht="16.5" customHeight="1" x14ac:dyDescent="0.15">
      <c r="B111" s="33"/>
      <c r="C111" s="174" t="s">
        <v>70</v>
      </c>
      <c r="D111" s="174" t="s">
        <v>288</v>
      </c>
      <c r="E111" s="175" t="s">
        <v>4003</v>
      </c>
      <c r="F111" s="176" t="s">
        <v>4004</v>
      </c>
      <c r="G111" s="177" t="s">
        <v>2614</v>
      </c>
      <c r="H111" s="178">
        <v>1</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347</v>
      </c>
    </row>
    <row r="112" spans="2:65" s="1" customFormat="1" ht="16.5" customHeight="1" x14ac:dyDescent="0.15">
      <c r="B112" s="33"/>
      <c r="C112" s="174" t="s">
        <v>70</v>
      </c>
      <c r="D112" s="174" t="s">
        <v>288</v>
      </c>
      <c r="E112" s="175" t="s">
        <v>4005</v>
      </c>
      <c r="F112" s="176" t="s">
        <v>4006</v>
      </c>
      <c r="G112" s="177" t="s">
        <v>2614</v>
      </c>
      <c r="H112" s="178">
        <v>1</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350</v>
      </c>
    </row>
    <row r="113" spans="2:65" s="1" customFormat="1" ht="16.5" customHeight="1" x14ac:dyDescent="0.15">
      <c r="B113" s="33"/>
      <c r="C113" s="174" t="s">
        <v>70</v>
      </c>
      <c r="D113" s="174" t="s">
        <v>288</v>
      </c>
      <c r="E113" s="175" t="s">
        <v>309</v>
      </c>
      <c r="F113" s="176" t="s">
        <v>4007</v>
      </c>
      <c r="G113" s="177" t="s">
        <v>2614</v>
      </c>
      <c r="H113" s="178">
        <v>3</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355</v>
      </c>
    </row>
    <row r="114" spans="2:65" s="1" customFormat="1" ht="16.5" customHeight="1" x14ac:dyDescent="0.15">
      <c r="B114" s="33"/>
      <c r="C114" s="174" t="s">
        <v>70</v>
      </c>
      <c r="D114" s="174" t="s">
        <v>288</v>
      </c>
      <c r="E114" s="175" t="s">
        <v>4008</v>
      </c>
      <c r="F114" s="176" t="s">
        <v>4009</v>
      </c>
      <c r="G114" s="177" t="s">
        <v>2802</v>
      </c>
      <c r="H114" s="178">
        <v>2</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363</v>
      </c>
    </row>
    <row r="115" spans="2:65" s="1" customFormat="1" ht="16.5" customHeight="1" x14ac:dyDescent="0.15">
      <c r="B115" s="33"/>
      <c r="C115" s="174" t="s">
        <v>70</v>
      </c>
      <c r="D115" s="174" t="s">
        <v>288</v>
      </c>
      <c r="E115" s="175" t="s">
        <v>4010</v>
      </c>
      <c r="F115" s="176" t="s">
        <v>4011</v>
      </c>
      <c r="G115" s="177" t="s">
        <v>2614</v>
      </c>
      <c r="H115" s="178">
        <v>6</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367</v>
      </c>
    </row>
    <row r="116" spans="2:65" s="1" customFormat="1" ht="16.5" customHeight="1" x14ac:dyDescent="0.15">
      <c r="B116" s="33"/>
      <c r="C116" s="174" t="s">
        <v>70</v>
      </c>
      <c r="D116" s="174" t="s">
        <v>288</v>
      </c>
      <c r="E116" s="175" t="s">
        <v>3030</v>
      </c>
      <c r="F116" s="176" t="s">
        <v>3031</v>
      </c>
      <c r="G116" s="177" t="s">
        <v>2614</v>
      </c>
      <c r="H116" s="178">
        <v>2</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371</v>
      </c>
    </row>
    <row r="117" spans="2:65" s="1" customFormat="1" ht="16.5" customHeight="1" x14ac:dyDescent="0.15">
      <c r="B117" s="33"/>
      <c r="C117" s="174" t="s">
        <v>70</v>
      </c>
      <c r="D117" s="174" t="s">
        <v>288</v>
      </c>
      <c r="E117" s="175" t="s">
        <v>4012</v>
      </c>
      <c r="F117" s="176" t="s">
        <v>4013</v>
      </c>
      <c r="G117" s="177" t="s">
        <v>2614</v>
      </c>
      <c r="H117" s="178">
        <v>2</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377</v>
      </c>
    </row>
    <row r="118" spans="2:65" s="1" customFormat="1" ht="16.5" customHeight="1" x14ac:dyDescent="0.15">
      <c r="B118" s="33"/>
      <c r="C118" s="174" t="s">
        <v>70</v>
      </c>
      <c r="D118" s="174" t="s">
        <v>288</v>
      </c>
      <c r="E118" s="175" t="s">
        <v>445</v>
      </c>
      <c r="F118" s="176" t="s">
        <v>4014</v>
      </c>
      <c r="G118" s="177" t="s">
        <v>2614</v>
      </c>
      <c r="H118" s="178">
        <v>1</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382</v>
      </c>
    </row>
    <row r="119" spans="2:65" s="1" customFormat="1" ht="16.5" customHeight="1" x14ac:dyDescent="0.15">
      <c r="B119" s="33"/>
      <c r="C119" s="174" t="s">
        <v>70</v>
      </c>
      <c r="D119" s="174" t="s">
        <v>288</v>
      </c>
      <c r="E119" s="175" t="s">
        <v>4015</v>
      </c>
      <c r="F119" s="176" t="s">
        <v>4016</v>
      </c>
      <c r="G119" s="177" t="s">
        <v>2614</v>
      </c>
      <c r="H119" s="178">
        <v>1</v>
      </c>
      <c r="I119" s="179"/>
      <c r="J119" s="178">
        <f t="shared" si="10"/>
        <v>0</v>
      </c>
      <c r="K119" s="176" t="s">
        <v>1</v>
      </c>
      <c r="L119" s="37"/>
      <c r="M119" s="220" t="s">
        <v>1</v>
      </c>
      <c r="N119" s="221" t="s">
        <v>41</v>
      </c>
      <c r="O119" s="222"/>
      <c r="P119" s="223">
        <f t="shared" si="11"/>
        <v>0</v>
      </c>
      <c r="Q119" s="223">
        <v>0</v>
      </c>
      <c r="R119" s="223">
        <f t="shared" si="12"/>
        <v>0</v>
      </c>
      <c r="S119" s="223">
        <v>0</v>
      </c>
      <c r="T119" s="224">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389</v>
      </c>
    </row>
    <row r="120" spans="2:65" s="1" customFormat="1" ht="7" customHeight="1" x14ac:dyDescent="0.15">
      <c r="B120" s="45"/>
      <c r="C120" s="46"/>
      <c r="D120" s="46"/>
      <c r="E120" s="46"/>
      <c r="F120" s="46"/>
      <c r="G120" s="46"/>
      <c r="H120" s="46"/>
      <c r="I120" s="133"/>
      <c r="J120" s="46"/>
      <c r="K120" s="46"/>
      <c r="L120" s="37"/>
    </row>
  </sheetData>
  <sheetProtection algorithmName="SHA-512" hashValue="RTRkpaNlaa/zBExAvpTWBCufv6nwSQ6XYFUAuwSQ0T/xM3VrV+0k9X78RaOQHkw4JwIP/R0BgARlEdTiAEqYxw==" saltValue="PolDAuq9rEQkQ4XKR9Yc4vuYR3wI3OtCxhAm5Fk1RGfRaAXv65eXNwR/VvVw++spD7DfB5W47MX4O5t2BvvA1w==" spinCount="100000" sheet="1" objects="1" scenarios="1" formatColumns="0" formatRows="0" autoFilter="0"/>
  <autoFilter ref="C92:K119"/>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169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4017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ROUND((SUM(BE97:BE132)),  2)</f>
        <v>0</v>
      </c>
      <c r="I37" s="122">
        <v>0.21</v>
      </c>
      <c r="J37" s="121">
        <f>ROUND(((SUM(BE97:BE132))*I37),  2)</f>
        <v>0</v>
      </c>
      <c r="L37" s="37"/>
    </row>
    <row r="38" spans="2:12" s="1" customFormat="1" ht="14.5" customHeight="1" x14ac:dyDescent="0.15">
      <c r="B38" s="37"/>
      <c r="E38" s="110" t="s">
        <v>42</v>
      </c>
      <c r="F38" s="121">
        <f>ROUND((SUM(BF97:BF132)),  2)</f>
        <v>0</v>
      </c>
      <c r="I38" s="122">
        <v>0.15</v>
      </c>
      <c r="J38" s="121">
        <f>ROUND(((SUM(BF97:BF132))*I38),  2)</f>
        <v>0</v>
      </c>
      <c r="L38" s="37"/>
    </row>
    <row r="39" spans="2:12" s="1" customFormat="1" ht="14.5" hidden="1" customHeight="1" x14ac:dyDescent="0.15">
      <c r="B39" s="37"/>
      <c r="E39" s="110" t="s">
        <v>43</v>
      </c>
      <c r="F39" s="121">
        <f>ROUND((SUM(BG97:BG132)),  2)</f>
        <v>0</v>
      </c>
      <c r="I39" s="122">
        <v>0.21</v>
      </c>
      <c r="J39" s="121">
        <f>0</f>
        <v>0</v>
      </c>
      <c r="L39" s="37"/>
    </row>
    <row r="40" spans="2:12" s="1" customFormat="1" ht="14.5" hidden="1" customHeight="1" x14ac:dyDescent="0.15">
      <c r="B40" s="37"/>
      <c r="E40" s="110" t="s">
        <v>44</v>
      </c>
      <c r="F40" s="121">
        <f>ROUND((SUM(BH97:BH132)),  2)</f>
        <v>0</v>
      </c>
      <c r="I40" s="122">
        <v>0.15</v>
      </c>
      <c r="J40" s="121">
        <f>0</f>
        <v>0</v>
      </c>
      <c r="L40" s="37"/>
    </row>
    <row r="41" spans="2:12" s="1" customFormat="1" ht="14.5" hidden="1" customHeight="1" x14ac:dyDescent="0.15">
      <c r="B41" s="37"/>
      <c r="E41" s="110" t="s">
        <v>45</v>
      </c>
      <c r="F41" s="121">
        <f>ROUND((SUM(BI97:BI132)),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Přípojka NN - smyčkový přívod ČEZu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3004</v>
      </c>
      <c r="E68" s="145"/>
      <c r="F68" s="145"/>
      <c r="G68" s="145"/>
      <c r="H68" s="145"/>
      <c r="I68" s="146"/>
      <c r="J68" s="147">
        <f>J98</f>
        <v>0</v>
      </c>
      <c r="K68" s="143"/>
      <c r="L68" s="148"/>
    </row>
    <row r="69" spans="2:47" s="14" customFormat="1" ht="20" customHeight="1" x14ac:dyDescent="0.15">
      <c r="B69" s="233"/>
      <c r="C69" s="92"/>
      <c r="D69" s="234" t="s">
        <v>4018</v>
      </c>
      <c r="E69" s="235"/>
      <c r="F69" s="235"/>
      <c r="G69" s="235"/>
      <c r="H69" s="235"/>
      <c r="I69" s="236"/>
      <c r="J69" s="237">
        <f>J99</f>
        <v>0</v>
      </c>
      <c r="K69" s="92"/>
      <c r="L69" s="238"/>
    </row>
    <row r="70" spans="2:47" s="8" customFormat="1" ht="25" customHeight="1" x14ac:dyDescent="0.15">
      <c r="B70" s="142"/>
      <c r="C70" s="143"/>
      <c r="D70" s="144" t="s">
        <v>3005</v>
      </c>
      <c r="E70" s="145"/>
      <c r="F70" s="145"/>
      <c r="G70" s="145"/>
      <c r="H70" s="145"/>
      <c r="I70" s="146"/>
      <c r="J70" s="147">
        <f>J110</f>
        <v>0</v>
      </c>
      <c r="K70" s="143"/>
      <c r="L70" s="148"/>
    </row>
    <row r="71" spans="2:47" s="14" customFormat="1" ht="20" customHeight="1" x14ac:dyDescent="0.15">
      <c r="B71" s="233"/>
      <c r="C71" s="92"/>
      <c r="D71" s="234" t="s">
        <v>4018</v>
      </c>
      <c r="E71" s="235"/>
      <c r="F71" s="235"/>
      <c r="G71" s="235"/>
      <c r="H71" s="235"/>
      <c r="I71" s="236"/>
      <c r="J71" s="237">
        <f>J111</f>
        <v>0</v>
      </c>
      <c r="K71" s="92"/>
      <c r="L71" s="238"/>
    </row>
    <row r="72" spans="2:47" s="8" customFormat="1" ht="25" customHeight="1" x14ac:dyDescent="0.15">
      <c r="B72" s="142"/>
      <c r="C72" s="143"/>
      <c r="D72" s="144" t="s">
        <v>3006</v>
      </c>
      <c r="E72" s="145"/>
      <c r="F72" s="145"/>
      <c r="G72" s="145"/>
      <c r="H72" s="145"/>
      <c r="I72" s="146"/>
      <c r="J72" s="147">
        <f>J122</f>
        <v>0</v>
      </c>
      <c r="K72" s="143"/>
      <c r="L72" s="148"/>
    </row>
    <row r="73" spans="2:47" s="14" customFormat="1" ht="20" customHeight="1" x14ac:dyDescent="0.15">
      <c r="B73" s="233"/>
      <c r="C73" s="92"/>
      <c r="D73" s="234" t="s">
        <v>4018</v>
      </c>
      <c r="E73" s="235"/>
      <c r="F73" s="235"/>
      <c r="G73" s="235"/>
      <c r="H73" s="235"/>
      <c r="I73" s="236"/>
      <c r="J73" s="237">
        <f>J123</f>
        <v>0</v>
      </c>
      <c r="K73" s="92"/>
      <c r="L73" s="23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1510</v>
      </c>
      <c r="D88" s="34"/>
      <c r="E88" s="34"/>
      <c r="F88" s="34"/>
      <c r="G88" s="34"/>
      <c r="H88" s="34"/>
      <c r="I88" s="111"/>
      <c r="J88" s="34"/>
      <c r="K88" s="34"/>
      <c r="L88" s="37"/>
    </row>
    <row r="89" spans="2:20" s="1" customFormat="1" ht="16.5" customHeight="1" x14ac:dyDescent="0.15">
      <c r="B89" s="33"/>
      <c r="C89" s="34"/>
      <c r="D89" s="34"/>
      <c r="E89" s="285" t="str">
        <f>E13</f>
        <v>02 - Přípojka NN - smyčkový přívod ČEZu</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P98+P110+P122</f>
        <v>0</v>
      </c>
      <c r="Q97" s="67"/>
      <c r="R97" s="157">
        <f>R98+R110+R122</f>
        <v>0</v>
      </c>
      <c r="S97" s="67"/>
      <c r="T97" s="158">
        <f>T98+T110+T122</f>
        <v>0</v>
      </c>
      <c r="AT97" s="16" t="s">
        <v>69</v>
      </c>
      <c r="AU97" s="16" t="s">
        <v>246</v>
      </c>
      <c r="BK97" s="159">
        <f>BK98+BK110+BK122</f>
        <v>0</v>
      </c>
    </row>
    <row r="98" spans="2:65" s="10" customFormat="1" ht="26" customHeight="1" x14ac:dyDescent="0.2">
      <c r="B98" s="160"/>
      <c r="C98" s="161"/>
      <c r="D98" s="162" t="s">
        <v>69</v>
      </c>
      <c r="E98" s="163" t="s">
        <v>1660</v>
      </c>
      <c r="F98" s="163" t="s">
        <v>2617</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0" customFormat="1" ht="22.75" customHeight="1" x14ac:dyDescent="0.15">
      <c r="B99" s="160"/>
      <c r="C99" s="161"/>
      <c r="D99" s="162" t="s">
        <v>69</v>
      </c>
      <c r="E99" s="239" t="s">
        <v>7</v>
      </c>
      <c r="F99" s="239" t="s">
        <v>4019</v>
      </c>
      <c r="G99" s="161"/>
      <c r="H99" s="161"/>
      <c r="I99" s="164"/>
      <c r="J99" s="240">
        <f>BK99</f>
        <v>0</v>
      </c>
      <c r="K99" s="161"/>
      <c r="L99" s="166"/>
      <c r="M99" s="167"/>
      <c r="N99" s="168"/>
      <c r="O99" s="168"/>
      <c r="P99" s="169">
        <f>SUM(P100:P109)</f>
        <v>0</v>
      </c>
      <c r="Q99" s="168"/>
      <c r="R99" s="169">
        <f>SUM(R100:R109)</f>
        <v>0</v>
      </c>
      <c r="S99" s="168"/>
      <c r="T99" s="170">
        <f>SUM(T100:T109)</f>
        <v>0</v>
      </c>
      <c r="AR99" s="171" t="s">
        <v>77</v>
      </c>
      <c r="AT99" s="172" t="s">
        <v>69</v>
      </c>
      <c r="AU99" s="172" t="s">
        <v>77</v>
      </c>
      <c r="AY99" s="171" t="s">
        <v>287</v>
      </c>
      <c r="BK99" s="173">
        <f>SUM(BK100:BK109)</f>
        <v>0</v>
      </c>
    </row>
    <row r="100" spans="2:65" s="1" customFormat="1" ht="16.5" customHeight="1" x14ac:dyDescent="0.15">
      <c r="B100" s="33"/>
      <c r="C100" s="174" t="s">
        <v>77</v>
      </c>
      <c r="D100" s="174" t="s">
        <v>288</v>
      </c>
      <c r="E100" s="175" t="s">
        <v>3198</v>
      </c>
      <c r="F100" s="176" t="s">
        <v>4020</v>
      </c>
      <c r="G100" s="177" t="s">
        <v>490</v>
      </c>
      <c r="H100" s="178">
        <v>1</v>
      </c>
      <c r="I100" s="179"/>
      <c r="J100" s="178">
        <f t="shared" ref="J100:J109" si="0">ROUND(I100*H100,2)</f>
        <v>0</v>
      </c>
      <c r="K100" s="176" t="s">
        <v>1</v>
      </c>
      <c r="L100" s="37"/>
      <c r="M100" s="180" t="s">
        <v>1</v>
      </c>
      <c r="N100" s="181" t="s">
        <v>41</v>
      </c>
      <c r="O100" s="59"/>
      <c r="P100" s="182">
        <f t="shared" ref="P100:P109" si="1">O100*H100</f>
        <v>0</v>
      </c>
      <c r="Q100" s="182">
        <v>0</v>
      </c>
      <c r="R100" s="182">
        <f t="shared" ref="R100:R109" si="2">Q100*H100</f>
        <v>0</v>
      </c>
      <c r="S100" s="182">
        <v>0</v>
      </c>
      <c r="T100" s="183">
        <f t="shared" ref="T100:T109" si="3">S100*H100</f>
        <v>0</v>
      </c>
      <c r="AR100" s="16" t="s">
        <v>99</v>
      </c>
      <c r="AT100" s="16" t="s">
        <v>288</v>
      </c>
      <c r="AU100" s="16" t="s">
        <v>79</v>
      </c>
      <c r="AY100" s="16" t="s">
        <v>287</v>
      </c>
      <c r="BE100" s="184">
        <f t="shared" ref="BE100:BE109" si="4">IF(N100="základní",J100,0)</f>
        <v>0</v>
      </c>
      <c r="BF100" s="184">
        <f t="shared" ref="BF100:BF109" si="5">IF(N100="snížená",J100,0)</f>
        <v>0</v>
      </c>
      <c r="BG100" s="184">
        <f t="shared" ref="BG100:BG109" si="6">IF(N100="zákl. přenesená",J100,0)</f>
        <v>0</v>
      </c>
      <c r="BH100" s="184">
        <f t="shared" ref="BH100:BH109" si="7">IF(N100="sníž. přenesená",J100,0)</f>
        <v>0</v>
      </c>
      <c r="BI100" s="184">
        <f t="shared" ref="BI100:BI109" si="8">IF(N100="nulová",J100,0)</f>
        <v>0</v>
      </c>
      <c r="BJ100" s="16" t="s">
        <v>77</v>
      </c>
      <c r="BK100" s="184">
        <f t="shared" ref="BK100:BK109" si="9">ROUND(I100*H100,2)</f>
        <v>0</v>
      </c>
      <c r="BL100" s="16" t="s">
        <v>99</v>
      </c>
      <c r="BM100" s="16" t="s">
        <v>4021</v>
      </c>
    </row>
    <row r="101" spans="2:65" s="1" customFormat="1" ht="16.5" customHeight="1" x14ac:dyDescent="0.15">
      <c r="B101" s="33"/>
      <c r="C101" s="174" t="s">
        <v>70</v>
      </c>
      <c r="D101" s="174" t="s">
        <v>288</v>
      </c>
      <c r="E101" s="175" t="s">
        <v>3987</v>
      </c>
      <c r="F101" s="176" t="s">
        <v>3988</v>
      </c>
      <c r="G101" s="177" t="s">
        <v>490</v>
      </c>
      <c r="H101" s="178">
        <v>3</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79</v>
      </c>
    </row>
    <row r="102" spans="2:65" s="1" customFormat="1" ht="16.5" customHeight="1" x14ac:dyDescent="0.15">
      <c r="B102" s="33"/>
      <c r="C102" s="174" t="s">
        <v>70</v>
      </c>
      <c r="D102" s="174" t="s">
        <v>288</v>
      </c>
      <c r="E102" s="175" t="s">
        <v>4022</v>
      </c>
      <c r="F102" s="176" t="s">
        <v>4023</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99</v>
      </c>
    </row>
    <row r="103" spans="2:65" s="1" customFormat="1" ht="16.5" customHeight="1" x14ac:dyDescent="0.15">
      <c r="B103" s="33"/>
      <c r="C103" s="174" t="s">
        <v>70</v>
      </c>
      <c r="D103" s="174" t="s">
        <v>288</v>
      </c>
      <c r="E103" s="175" t="s">
        <v>4024</v>
      </c>
      <c r="F103" s="176" t="s">
        <v>4025</v>
      </c>
      <c r="G103" s="177" t="s">
        <v>362</v>
      </c>
      <c r="H103" s="178">
        <v>13</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296</v>
      </c>
    </row>
    <row r="104" spans="2:65" s="1" customFormat="1" ht="16.5" customHeight="1" x14ac:dyDescent="0.15">
      <c r="B104" s="33"/>
      <c r="C104" s="174" t="s">
        <v>70</v>
      </c>
      <c r="D104" s="174" t="s">
        <v>288</v>
      </c>
      <c r="E104" s="175" t="s">
        <v>4026</v>
      </c>
      <c r="F104" s="176" t="s">
        <v>4027</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300</v>
      </c>
    </row>
    <row r="105" spans="2:65" s="1" customFormat="1" ht="16.5" customHeight="1" x14ac:dyDescent="0.15">
      <c r="B105" s="33"/>
      <c r="C105" s="174" t="s">
        <v>70</v>
      </c>
      <c r="D105" s="174" t="s">
        <v>288</v>
      </c>
      <c r="E105" s="175" t="s">
        <v>4028</v>
      </c>
      <c r="F105" s="176" t="s">
        <v>4029</v>
      </c>
      <c r="G105" s="177" t="s">
        <v>490</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305</v>
      </c>
    </row>
    <row r="106" spans="2:65" s="1" customFormat="1" ht="16.5" customHeight="1" x14ac:dyDescent="0.15">
      <c r="B106" s="33"/>
      <c r="C106" s="174" t="s">
        <v>70</v>
      </c>
      <c r="D106" s="174" t="s">
        <v>288</v>
      </c>
      <c r="E106" s="175" t="s">
        <v>4030</v>
      </c>
      <c r="F106" s="176" t="s">
        <v>4031</v>
      </c>
      <c r="G106" s="177" t="s">
        <v>490</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70</v>
      </c>
      <c r="D107" s="174" t="s">
        <v>288</v>
      </c>
      <c r="E107" s="175" t="s">
        <v>7</v>
      </c>
      <c r="F107" s="176" t="s">
        <v>2753</v>
      </c>
      <c r="G107" s="177" t="s">
        <v>1845</v>
      </c>
      <c r="H107" s="178">
        <v>24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70</v>
      </c>
      <c r="D108" s="174" t="s">
        <v>288</v>
      </c>
      <c r="E108" s="175" t="s">
        <v>3021</v>
      </c>
      <c r="F108" s="176" t="s">
        <v>3115</v>
      </c>
      <c r="G108" s="177" t="s">
        <v>490</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70</v>
      </c>
      <c r="D109" s="174" t="s">
        <v>288</v>
      </c>
      <c r="E109" s="175" t="s">
        <v>3076</v>
      </c>
      <c r="F109" s="176" t="s">
        <v>2739</v>
      </c>
      <c r="G109" s="177" t="s">
        <v>1845</v>
      </c>
      <c r="H109" s="178">
        <v>8</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0" customFormat="1" ht="26" customHeight="1" x14ac:dyDescent="0.2">
      <c r="B110" s="160"/>
      <c r="C110" s="161"/>
      <c r="D110" s="162" t="s">
        <v>69</v>
      </c>
      <c r="E110" s="163" t="s">
        <v>2135</v>
      </c>
      <c r="F110" s="163" t="s">
        <v>2757</v>
      </c>
      <c r="G110" s="161"/>
      <c r="H110" s="161"/>
      <c r="I110" s="164"/>
      <c r="J110" s="165">
        <f>BK110</f>
        <v>0</v>
      </c>
      <c r="K110" s="161"/>
      <c r="L110" s="166"/>
      <c r="M110" s="167"/>
      <c r="N110" s="168"/>
      <c r="O110" s="168"/>
      <c r="P110" s="169">
        <f>P111</f>
        <v>0</v>
      </c>
      <c r="Q110" s="168"/>
      <c r="R110" s="169">
        <f>R111</f>
        <v>0</v>
      </c>
      <c r="S110" s="168"/>
      <c r="T110" s="170">
        <f>T111</f>
        <v>0</v>
      </c>
      <c r="AR110" s="171" t="s">
        <v>77</v>
      </c>
      <c r="AT110" s="172" t="s">
        <v>69</v>
      </c>
      <c r="AU110" s="172" t="s">
        <v>70</v>
      </c>
      <c r="AY110" s="171" t="s">
        <v>287</v>
      </c>
      <c r="BK110" s="173">
        <f>BK111</f>
        <v>0</v>
      </c>
    </row>
    <row r="111" spans="2:65" s="10" customFormat="1" ht="22.75" customHeight="1" x14ac:dyDescent="0.15">
      <c r="B111" s="160"/>
      <c r="C111" s="161"/>
      <c r="D111" s="162" t="s">
        <v>69</v>
      </c>
      <c r="E111" s="239" t="s">
        <v>7</v>
      </c>
      <c r="F111" s="239" t="s">
        <v>4019</v>
      </c>
      <c r="G111" s="161"/>
      <c r="H111" s="161"/>
      <c r="I111" s="164"/>
      <c r="J111" s="240">
        <f>BK111</f>
        <v>0</v>
      </c>
      <c r="K111" s="161"/>
      <c r="L111" s="166"/>
      <c r="M111" s="167"/>
      <c r="N111" s="168"/>
      <c r="O111" s="168"/>
      <c r="P111" s="169">
        <f>SUM(P112:P121)</f>
        <v>0</v>
      </c>
      <c r="Q111" s="168"/>
      <c r="R111" s="169">
        <f>SUM(R112:R121)</f>
        <v>0</v>
      </c>
      <c r="S111" s="168"/>
      <c r="T111" s="170">
        <f>SUM(T112:T121)</f>
        <v>0</v>
      </c>
      <c r="AR111" s="171" t="s">
        <v>77</v>
      </c>
      <c r="AT111" s="172" t="s">
        <v>69</v>
      </c>
      <c r="AU111" s="172" t="s">
        <v>77</v>
      </c>
      <c r="AY111" s="171" t="s">
        <v>287</v>
      </c>
      <c r="BK111" s="173">
        <f>SUM(BK112:BK121)</f>
        <v>0</v>
      </c>
    </row>
    <row r="112" spans="2:65" s="1" customFormat="1" ht="16.5" customHeight="1" x14ac:dyDescent="0.15">
      <c r="B112" s="33"/>
      <c r="C112" s="174" t="s">
        <v>70</v>
      </c>
      <c r="D112" s="174" t="s">
        <v>288</v>
      </c>
      <c r="E112" s="175" t="s">
        <v>4032</v>
      </c>
      <c r="F112" s="176" t="s">
        <v>4033</v>
      </c>
      <c r="G112" s="177" t="s">
        <v>2614</v>
      </c>
      <c r="H112" s="178">
        <v>3</v>
      </c>
      <c r="I112" s="179"/>
      <c r="J112" s="178">
        <f t="shared" ref="J112:J121" si="10">ROUND(I112*H112,2)</f>
        <v>0</v>
      </c>
      <c r="K112" s="176" t="s">
        <v>1</v>
      </c>
      <c r="L112" s="37"/>
      <c r="M112" s="180" t="s">
        <v>1</v>
      </c>
      <c r="N112" s="181" t="s">
        <v>41</v>
      </c>
      <c r="O112" s="59"/>
      <c r="P112" s="182">
        <f t="shared" ref="P112:P121" si="11">O112*H112</f>
        <v>0</v>
      </c>
      <c r="Q112" s="182">
        <v>0</v>
      </c>
      <c r="R112" s="182">
        <f t="shared" ref="R112:R121" si="12">Q112*H112</f>
        <v>0</v>
      </c>
      <c r="S112" s="182">
        <v>0</v>
      </c>
      <c r="T112" s="183">
        <f t="shared" ref="T112:T121" si="13">S112*H112</f>
        <v>0</v>
      </c>
      <c r="AR112" s="16" t="s">
        <v>99</v>
      </c>
      <c r="AT112" s="16" t="s">
        <v>288</v>
      </c>
      <c r="AU112" s="16" t="s">
        <v>79</v>
      </c>
      <c r="AY112" s="16" t="s">
        <v>287</v>
      </c>
      <c r="BE112" s="184">
        <f t="shared" ref="BE112:BE121" si="14">IF(N112="základní",J112,0)</f>
        <v>0</v>
      </c>
      <c r="BF112" s="184">
        <f t="shared" ref="BF112:BF121" si="15">IF(N112="snížená",J112,0)</f>
        <v>0</v>
      </c>
      <c r="BG112" s="184">
        <f t="shared" ref="BG112:BG121" si="16">IF(N112="zákl. přenesená",J112,0)</f>
        <v>0</v>
      </c>
      <c r="BH112" s="184">
        <f t="shared" ref="BH112:BH121" si="17">IF(N112="sníž. přenesená",J112,0)</f>
        <v>0</v>
      </c>
      <c r="BI112" s="184">
        <f t="shared" ref="BI112:BI121" si="18">IF(N112="nulová",J112,0)</f>
        <v>0</v>
      </c>
      <c r="BJ112" s="16" t="s">
        <v>77</v>
      </c>
      <c r="BK112" s="184">
        <f t="shared" ref="BK112:BK121" si="19">ROUND(I112*H112,2)</f>
        <v>0</v>
      </c>
      <c r="BL112" s="16" t="s">
        <v>99</v>
      </c>
      <c r="BM112" s="16" t="s">
        <v>323</v>
      </c>
    </row>
    <row r="113" spans="2:65" s="1" customFormat="1" ht="16.5" customHeight="1" x14ac:dyDescent="0.15">
      <c r="B113" s="33"/>
      <c r="C113" s="174" t="s">
        <v>70</v>
      </c>
      <c r="D113" s="174" t="s">
        <v>288</v>
      </c>
      <c r="E113" s="175" t="s">
        <v>4034</v>
      </c>
      <c r="F113" s="176" t="s">
        <v>4035</v>
      </c>
      <c r="G113" s="177" t="s">
        <v>2614</v>
      </c>
      <c r="H113" s="178">
        <v>1</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79</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327</v>
      </c>
    </row>
    <row r="114" spans="2:65" s="1" customFormat="1" ht="16.5" customHeight="1" x14ac:dyDescent="0.15">
      <c r="B114" s="33"/>
      <c r="C114" s="174" t="s">
        <v>70</v>
      </c>
      <c r="D114" s="174" t="s">
        <v>288</v>
      </c>
      <c r="E114" s="175" t="s">
        <v>4036</v>
      </c>
      <c r="F114" s="176" t="s">
        <v>4037</v>
      </c>
      <c r="G114" s="177" t="s">
        <v>2802</v>
      </c>
      <c r="H114" s="178">
        <v>13</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79</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330</v>
      </c>
    </row>
    <row r="115" spans="2:65" s="1" customFormat="1" ht="16.5" customHeight="1" x14ac:dyDescent="0.15">
      <c r="B115" s="33"/>
      <c r="C115" s="174" t="s">
        <v>70</v>
      </c>
      <c r="D115" s="174" t="s">
        <v>288</v>
      </c>
      <c r="E115" s="175" t="s">
        <v>4038</v>
      </c>
      <c r="F115" s="176" t="s">
        <v>4039</v>
      </c>
      <c r="G115" s="177" t="s">
        <v>2614</v>
      </c>
      <c r="H115" s="178">
        <v>2</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79</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334</v>
      </c>
    </row>
    <row r="116" spans="2:65" s="1" customFormat="1" ht="16.5" customHeight="1" x14ac:dyDescent="0.15">
      <c r="B116" s="33"/>
      <c r="C116" s="174" t="s">
        <v>70</v>
      </c>
      <c r="D116" s="174" t="s">
        <v>288</v>
      </c>
      <c r="E116" s="175" t="s">
        <v>4040</v>
      </c>
      <c r="F116" s="176" t="s">
        <v>4041</v>
      </c>
      <c r="G116" s="177" t="s">
        <v>2614</v>
      </c>
      <c r="H116" s="178">
        <v>6</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79</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337</v>
      </c>
    </row>
    <row r="117" spans="2:65" s="1" customFormat="1" ht="16.5" customHeight="1" x14ac:dyDescent="0.15">
      <c r="B117" s="33"/>
      <c r="C117" s="174" t="s">
        <v>70</v>
      </c>
      <c r="D117" s="174" t="s">
        <v>288</v>
      </c>
      <c r="E117" s="175" t="s">
        <v>4042</v>
      </c>
      <c r="F117" s="176" t="s">
        <v>4043</v>
      </c>
      <c r="G117" s="177" t="s">
        <v>2614</v>
      </c>
      <c r="H117" s="178">
        <v>2</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79</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340</v>
      </c>
    </row>
    <row r="118" spans="2:65" s="1" customFormat="1" ht="16.5" customHeight="1" x14ac:dyDescent="0.15">
      <c r="B118" s="33"/>
      <c r="C118" s="174" t="s">
        <v>70</v>
      </c>
      <c r="D118" s="174" t="s">
        <v>288</v>
      </c>
      <c r="E118" s="175" t="s">
        <v>4044</v>
      </c>
      <c r="F118" s="176" t="s">
        <v>4045</v>
      </c>
      <c r="G118" s="177" t="s">
        <v>2614</v>
      </c>
      <c r="H118" s="178">
        <v>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79</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343</v>
      </c>
    </row>
    <row r="119" spans="2:65" s="1" customFormat="1" ht="16.5" customHeight="1" x14ac:dyDescent="0.15">
      <c r="B119" s="33"/>
      <c r="C119" s="174" t="s">
        <v>70</v>
      </c>
      <c r="D119" s="174" t="s">
        <v>288</v>
      </c>
      <c r="E119" s="175" t="s">
        <v>4046</v>
      </c>
      <c r="F119" s="176" t="s">
        <v>4047</v>
      </c>
      <c r="G119" s="177" t="s">
        <v>2614</v>
      </c>
      <c r="H119" s="178">
        <v>2</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79</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347</v>
      </c>
    </row>
    <row r="120" spans="2:65" s="1" customFormat="1" ht="16.5" customHeight="1" x14ac:dyDescent="0.15">
      <c r="B120" s="33"/>
      <c r="C120" s="174" t="s">
        <v>70</v>
      </c>
      <c r="D120" s="174" t="s">
        <v>288</v>
      </c>
      <c r="E120" s="175" t="s">
        <v>4048</v>
      </c>
      <c r="F120" s="176" t="s">
        <v>4049</v>
      </c>
      <c r="G120" s="177" t="s">
        <v>2614</v>
      </c>
      <c r="H120" s="178">
        <v>6</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79</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350</v>
      </c>
    </row>
    <row r="121" spans="2:65" s="1" customFormat="1" ht="16.5" customHeight="1" x14ac:dyDescent="0.15">
      <c r="B121" s="33"/>
      <c r="C121" s="174" t="s">
        <v>70</v>
      </c>
      <c r="D121" s="174" t="s">
        <v>288</v>
      </c>
      <c r="E121" s="175" t="s">
        <v>445</v>
      </c>
      <c r="F121" s="176" t="s">
        <v>4014</v>
      </c>
      <c r="G121" s="177" t="s">
        <v>2614</v>
      </c>
      <c r="H121" s="178">
        <v>1</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0" customFormat="1" ht="26" customHeight="1" x14ac:dyDescent="0.2">
      <c r="B122" s="160"/>
      <c r="C122" s="161"/>
      <c r="D122" s="162" t="s">
        <v>69</v>
      </c>
      <c r="E122" s="163" t="s">
        <v>2190</v>
      </c>
      <c r="F122" s="163" t="s">
        <v>3040</v>
      </c>
      <c r="G122" s="161"/>
      <c r="H122" s="161"/>
      <c r="I122" s="164"/>
      <c r="J122" s="165">
        <f>BK122</f>
        <v>0</v>
      </c>
      <c r="K122" s="161"/>
      <c r="L122" s="166"/>
      <c r="M122" s="167"/>
      <c r="N122" s="168"/>
      <c r="O122" s="168"/>
      <c r="P122" s="169">
        <f>P123</f>
        <v>0</v>
      </c>
      <c r="Q122" s="168"/>
      <c r="R122" s="169">
        <f>R123</f>
        <v>0</v>
      </c>
      <c r="S122" s="168"/>
      <c r="T122" s="170">
        <f>T123</f>
        <v>0</v>
      </c>
      <c r="AR122" s="171" t="s">
        <v>77</v>
      </c>
      <c r="AT122" s="172" t="s">
        <v>69</v>
      </c>
      <c r="AU122" s="172" t="s">
        <v>70</v>
      </c>
      <c r="AY122" s="171" t="s">
        <v>287</v>
      </c>
      <c r="BK122" s="173">
        <f>BK123</f>
        <v>0</v>
      </c>
    </row>
    <row r="123" spans="2:65" s="10" customFormat="1" ht="22.75" customHeight="1" x14ac:dyDescent="0.15">
      <c r="B123" s="160"/>
      <c r="C123" s="161"/>
      <c r="D123" s="162" t="s">
        <v>69</v>
      </c>
      <c r="E123" s="239" t="s">
        <v>7</v>
      </c>
      <c r="F123" s="239" t="s">
        <v>4019</v>
      </c>
      <c r="G123" s="161"/>
      <c r="H123" s="161"/>
      <c r="I123" s="164"/>
      <c r="J123" s="240">
        <f>BK123</f>
        <v>0</v>
      </c>
      <c r="K123" s="161"/>
      <c r="L123" s="166"/>
      <c r="M123" s="167"/>
      <c r="N123" s="168"/>
      <c r="O123" s="168"/>
      <c r="P123" s="169">
        <f>SUM(P124:P132)</f>
        <v>0</v>
      </c>
      <c r="Q123" s="168"/>
      <c r="R123" s="169">
        <f>SUM(R124:R132)</f>
        <v>0</v>
      </c>
      <c r="S123" s="168"/>
      <c r="T123" s="170">
        <f>SUM(T124:T132)</f>
        <v>0</v>
      </c>
      <c r="AR123" s="171" t="s">
        <v>77</v>
      </c>
      <c r="AT123" s="172" t="s">
        <v>69</v>
      </c>
      <c r="AU123" s="172" t="s">
        <v>77</v>
      </c>
      <c r="AY123" s="171" t="s">
        <v>287</v>
      </c>
      <c r="BK123" s="173">
        <f>SUM(BK124:BK132)</f>
        <v>0</v>
      </c>
    </row>
    <row r="124" spans="2:65" s="1" customFormat="1" ht="16.5" customHeight="1" x14ac:dyDescent="0.15">
      <c r="B124" s="33"/>
      <c r="C124" s="174" t="s">
        <v>70</v>
      </c>
      <c r="D124" s="174" t="s">
        <v>288</v>
      </c>
      <c r="E124" s="175" t="s">
        <v>4050</v>
      </c>
      <c r="F124" s="176" t="s">
        <v>4051</v>
      </c>
      <c r="G124" s="177" t="s">
        <v>3043</v>
      </c>
      <c r="H124" s="178">
        <v>0.01</v>
      </c>
      <c r="I124" s="179"/>
      <c r="J124" s="178">
        <f t="shared" ref="J124:J132" si="20">ROUND(I124*H124,2)</f>
        <v>0</v>
      </c>
      <c r="K124" s="176" t="s">
        <v>1</v>
      </c>
      <c r="L124" s="37"/>
      <c r="M124" s="180" t="s">
        <v>1</v>
      </c>
      <c r="N124" s="181" t="s">
        <v>41</v>
      </c>
      <c r="O124" s="59"/>
      <c r="P124" s="182">
        <f t="shared" ref="P124:P132" si="21">O124*H124</f>
        <v>0</v>
      </c>
      <c r="Q124" s="182">
        <v>0</v>
      </c>
      <c r="R124" s="182">
        <f t="shared" ref="R124:R132" si="22">Q124*H124</f>
        <v>0</v>
      </c>
      <c r="S124" s="182">
        <v>0</v>
      </c>
      <c r="T124" s="183">
        <f t="shared" ref="T124:T132" si="23">S124*H124</f>
        <v>0</v>
      </c>
      <c r="AR124" s="16" t="s">
        <v>99</v>
      </c>
      <c r="AT124" s="16" t="s">
        <v>288</v>
      </c>
      <c r="AU124" s="16" t="s">
        <v>79</v>
      </c>
      <c r="AY124" s="16" t="s">
        <v>287</v>
      </c>
      <c r="BE124" s="184">
        <f t="shared" ref="BE124:BE132" si="24">IF(N124="základní",J124,0)</f>
        <v>0</v>
      </c>
      <c r="BF124" s="184">
        <f t="shared" ref="BF124:BF132" si="25">IF(N124="snížená",J124,0)</f>
        <v>0</v>
      </c>
      <c r="BG124" s="184">
        <f t="shared" ref="BG124:BG132" si="26">IF(N124="zákl. přenesená",J124,0)</f>
        <v>0</v>
      </c>
      <c r="BH124" s="184">
        <f t="shared" ref="BH124:BH132" si="27">IF(N124="sníž. přenesená",J124,0)</f>
        <v>0</v>
      </c>
      <c r="BI124" s="184">
        <f t="shared" ref="BI124:BI132" si="28">IF(N124="nulová",J124,0)</f>
        <v>0</v>
      </c>
      <c r="BJ124" s="16" t="s">
        <v>77</v>
      </c>
      <c r="BK124" s="184">
        <f t="shared" ref="BK124:BK132" si="29">ROUND(I124*H124,2)</f>
        <v>0</v>
      </c>
      <c r="BL124" s="16" t="s">
        <v>99</v>
      </c>
      <c r="BM124" s="16" t="s">
        <v>363</v>
      </c>
    </row>
    <row r="125" spans="2:65" s="1" customFormat="1" ht="16.5" customHeight="1" x14ac:dyDescent="0.15">
      <c r="B125" s="33"/>
      <c r="C125" s="174" t="s">
        <v>70</v>
      </c>
      <c r="D125" s="174" t="s">
        <v>288</v>
      </c>
      <c r="E125" s="175" t="s">
        <v>4052</v>
      </c>
      <c r="F125" s="176" t="s">
        <v>4053</v>
      </c>
      <c r="G125" s="177" t="s">
        <v>362</v>
      </c>
      <c r="H125" s="178">
        <v>10</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79</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367</v>
      </c>
    </row>
    <row r="126" spans="2:65" s="1" customFormat="1" ht="16.5" customHeight="1" x14ac:dyDescent="0.15">
      <c r="B126" s="33"/>
      <c r="C126" s="174" t="s">
        <v>70</v>
      </c>
      <c r="D126" s="174" t="s">
        <v>288</v>
      </c>
      <c r="E126" s="175" t="s">
        <v>3054</v>
      </c>
      <c r="F126" s="176" t="s">
        <v>3055</v>
      </c>
      <c r="G126" s="177" t="s">
        <v>362</v>
      </c>
      <c r="H126" s="178">
        <v>20</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79</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371</v>
      </c>
    </row>
    <row r="127" spans="2:65" s="1" customFormat="1" ht="16.5" customHeight="1" x14ac:dyDescent="0.15">
      <c r="B127" s="33"/>
      <c r="C127" s="174" t="s">
        <v>70</v>
      </c>
      <c r="D127" s="174" t="s">
        <v>288</v>
      </c>
      <c r="E127" s="175" t="s">
        <v>3056</v>
      </c>
      <c r="F127" s="176" t="s">
        <v>3057</v>
      </c>
      <c r="G127" s="177" t="s">
        <v>362</v>
      </c>
      <c r="H127" s="178">
        <v>10</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79</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377</v>
      </c>
    </row>
    <row r="128" spans="2:65" s="1" customFormat="1" ht="16.5" customHeight="1" x14ac:dyDescent="0.15">
      <c r="B128" s="33"/>
      <c r="C128" s="174" t="s">
        <v>70</v>
      </c>
      <c r="D128" s="174" t="s">
        <v>288</v>
      </c>
      <c r="E128" s="175" t="s">
        <v>4054</v>
      </c>
      <c r="F128" s="176" t="s">
        <v>4055</v>
      </c>
      <c r="G128" s="177" t="s">
        <v>362</v>
      </c>
      <c r="H128" s="178">
        <v>10</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79</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382</v>
      </c>
    </row>
    <row r="129" spans="2:65" s="1" customFormat="1" ht="16.5" customHeight="1" x14ac:dyDescent="0.15">
      <c r="B129" s="33"/>
      <c r="C129" s="174" t="s">
        <v>70</v>
      </c>
      <c r="D129" s="174" t="s">
        <v>288</v>
      </c>
      <c r="E129" s="175" t="s">
        <v>4056</v>
      </c>
      <c r="F129" s="176" t="s">
        <v>4057</v>
      </c>
      <c r="G129" s="177" t="s">
        <v>308</v>
      </c>
      <c r="H129" s="178">
        <v>0.5</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79</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389</v>
      </c>
    </row>
    <row r="130" spans="2:65" s="1" customFormat="1" ht="16.5" customHeight="1" x14ac:dyDescent="0.15">
      <c r="B130" s="33"/>
      <c r="C130" s="174" t="s">
        <v>70</v>
      </c>
      <c r="D130" s="174" t="s">
        <v>288</v>
      </c>
      <c r="E130" s="175" t="s">
        <v>3060</v>
      </c>
      <c r="F130" s="176" t="s">
        <v>3061</v>
      </c>
      <c r="G130" s="177" t="s">
        <v>291</v>
      </c>
      <c r="H130" s="178">
        <v>10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79</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397</v>
      </c>
    </row>
    <row r="131" spans="2:65" s="1" customFormat="1" ht="16.5" customHeight="1" x14ac:dyDescent="0.15">
      <c r="B131" s="33"/>
      <c r="C131" s="174" t="s">
        <v>70</v>
      </c>
      <c r="D131" s="174" t="s">
        <v>288</v>
      </c>
      <c r="E131" s="175" t="s">
        <v>3062</v>
      </c>
      <c r="F131" s="176" t="s">
        <v>3063</v>
      </c>
      <c r="G131" s="177" t="s">
        <v>291</v>
      </c>
      <c r="H131" s="178">
        <v>10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79</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404</v>
      </c>
    </row>
    <row r="132" spans="2:65" s="1" customFormat="1" ht="16.5" customHeight="1" x14ac:dyDescent="0.15">
      <c r="B132" s="33"/>
      <c r="C132" s="174" t="s">
        <v>70</v>
      </c>
      <c r="D132" s="174" t="s">
        <v>288</v>
      </c>
      <c r="E132" s="175" t="s">
        <v>377</v>
      </c>
      <c r="F132" s="176" t="s">
        <v>3064</v>
      </c>
      <c r="G132" s="177" t="s">
        <v>362</v>
      </c>
      <c r="H132" s="178">
        <v>10</v>
      </c>
      <c r="I132" s="179"/>
      <c r="J132" s="178">
        <f t="shared" si="20"/>
        <v>0</v>
      </c>
      <c r="K132" s="176" t="s">
        <v>1</v>
      </c>
      <c r="L132" s="37"/>
      <c r="M132" s="220" t="s">
        <v>1</v>
      </c>
      <c r="N132" s="221" t="s">
        <v>41</v>
      </c>
      <c r="O132" s="222"/>
      <c r="P132" s="223">
        <f t="shared" si="21"/>
        <v>0</v>
      </c>
      <c r="Q132" s="223">
        <v>0</v>
      </c>
      <c r="R132" s="223">
        <f t="shared" si="22"/>
        <v>0</v>
      </c>
      <c r="S132" s="223">
        <v>0</v>
      </c>
      <c r="T132" s="224">
        <f t="shared" si="23"/>
        <v>0</v>
      </c>
      <c r="AR132" s="16" t="s">
        <v>99</v>
      </c>
      <c r="AT132" s="16" t="s">
        <v>288</v>
      </c>
      <c r="AU132" s="16" t="s">
        <v>79</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408</v>
      </c>
    </row>
    <row r="133" spans="2:65" s="1" customFormat="1" ht="7" customHeight="1" x14ac:dyDescent="0.15">
      <c r="B133" s="45"/>
      <c r="C133" s="46"/>
      <c r="D133" s="46"/>
      <c r="E133" s="46"/>
      <c r="F133" s="46"/>
      <c r="G133" s="46"/>
      <c r="H133" s="46"/>
      <c r="I133" s="133"/>
      <c r="J133" s="46"/>
      <c r="K133" s="46"/>
      <c r="L133" s="37"/>
    </row>
  </sheetData>
  <sheetProtection algorithmName="SHA-512" hashValue="B796ALsfhl05k0Ky9KeRkWGdJ8qhkL292vNxGUwsiWh0VJim2iJCrL8r0LrIMcfehxY1CYjzxu4VW+RSrKkpdA==" saltValue="TOXehso9RqL+AiMf18wfvSxcl8rEF0Q7aoNo71SpkVb6UNHo1beg8BStlGZ9knnuxJ2t/pQgNWgNwCz00AFquQ==" spinCount="100000" sheet="1" objects="1" scenarios="1" formatColumns="0" formatRows="0" autoFilter="0"/>
  <autoFilter ref="C96:K132"/>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172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4058</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ROUND(J131,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ROUND((SUM(BE131:BE333)),  2)</f>
        <v>0</v>
      </c>
      <c r="I37" s="122">
        <v>0.21</v>
      </c>
      <c r="J37" s="121">
        <f>ROUND(((SUM(BE131:BE333))*I37),  2)</f>
        <v>0</v>
      </c>
      <c r="L37" s="37"/>
    </row>
    <row r="38" spans="2:12" s="1" customFormat="1" ht="14.5" customHeight="1" x14ac:dyDescent="0.15">
      <c r="B38" s="37"/>
      <c r="E38" s="110" t="s">
        <v>42</v>
      </c>
      <c r="F38" s="121">
        <f>ROUND((SUM(BF131:BF333)),  2)</f>
        <v>0</v>
      </c>
      <c r="I38" s="122">
        <v>0.15</v>
      </c>
      <c r="J38" s="121">
        <f>ROUND(((SUM(BF131:BF333))*I38),  2)</f>
        <v>0</v>
      </c>
      <c r="L38" s="37"/>
    </row>
    <row r="39" spans="2:12" s="1" customFormat="1" ht="14.5" hidden="1" customHeight="1" x14ac:dyDescent="0.15">
      <c r="B39" s="37"/>
      <c r="E39" s="110" t="s">
        <v>43</v>
      </c>
      <c r="F39" s="121">
        <f>ROUND((SUM(BG131:BG333)),  2)</f>
        <v>0</v>
      </c>
      <c r="I39" s="122">
        <v>0.21</v>
      </c>
      <c r="J39" s="121">
        <f>0</f>
        <v>0</v>
      </c>
      <c r="L39" s="37"/>
    </row>
    <row r="40" spans="2:12" s="1" customFormat="1" ht="14.5" hidden="1" customHeight="1" x14ac:dyDescent="0.15">
      <c r="B40" s="37"/>
      <c r="E40" s="110" t="s">
        <v>44</v>
      </c>
      <c r="F40" s="121">
        <f>ROUND((SUM(BH131:BH333)),  2)</f>
        <v>0</v>
      </c>
      <c r="I40" s="122">
        <v>0.15</v>
      </c>
      <c r="J40" s="121">
        <f>0</f>
        <v>0</v>
      </c>
      <c r="L40" s="37"/>
    </row>
    <row r="41" spans="2:12" s="1" customFormat="1" ht="14.5" hidden="1" customHeight="1" x14ac:dyDescent="0.15">
      <c r="B41" s="37"/>
      <c r="E41" s="110" t="s">
        <v>45</v>
      </c>
      <c r="F41" s="121">
        <f>ROUND((SUM(BI131:BI333)),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IO08 - Veřejné osvětlení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J131</f>
        <v>0</v>
      </c>
      <c r="K67" s="34"/>
      <c r="L67" s="37"/>
      <c r="AU67" s="16" t="s">
        <v>246</v>
      </c>
    </row>
    <row r="68" spans="2:47" s="8" customFormat="1" ht="25" customHeight="1" x14ac:dyDescent="0.15">
      <c r="B68" s="142"/>
      <c r="C68" s="143"/>
      <c r="D68" s="144" t="s">
        <v>4059</v>
      </c>
      <c r="E68" s="145"/>
      <c r="F68" s="145"/>
      <c r="G68" s="145"/>
      <c r="H68" s="145"/>
      <c r="I68" s="146"/>
      <c r="J68" s="147">
        <f>J132</f>
        <v>0</v>
      </c>
      <c r="K68" s="143"/>
      <c r="L68" s="148"/>
    </row>
    <row r="69" spans="2:47" s="14" customFormat="1" ht="20" customHeight="1" x14ac:dyDescent="0.15">
      <c r="B69" s="233"/>
      <c r="C69" s="92"/>
      <c r="D69" s="234" t="s">
        <v>4060</v>
      </c>
      <c r="E69" s="235"/>
      <c r="F69" s="235"/>
      <c r="G69" s="235"/>
      <c r="H69" s="235"/>
      <c r="I69" s="236"/>
      <c r="J69" s="237">
        <f>J133</f>
        <v>0</v>
      </c>
      <c r="K69" s="92"/>
      <c r="L69" s="238"/>
    </row>
    <row r="70" spans="2:47" s="14" customFormat="1" ht="20" customHeight="1" x14ac:dyDescent="0.15">
      <c r="B70" s="233"/>
      <c r="C70" s="92"/>
      <c r="D70" s="234" t="s">
        <v>4061</v>
      </c>
      <c r="E70" s="235"/>
      <c r="F70" s="235"/>
      <c r="G70" s="235"/>
      <c r="H70" s="235"/>
      <c r="I70" s="236"/>
      <c r="J70" s="237">
        <f>J141</f>
        <v>0</v>
      </c>
      <c r="K70" s="92"/>
      <c r="L70" s="238"/>
    </row>
    <row r="71" spans="2:47" s="14" customFormat="1" ht="20" customHeight="1" x14ac:dyDescent="0.15">
      <c r="B71" s="233"/>
      <c r="C71" s="92"/>
      <c r="D71" s="234" t="s">
        <v>4062</v>
      </c>
      <c r="E71" s="235"/>
      <c r="F71" s="235"/>
      <c r="G71" s="235"/>
      <c r="H71" s="235"/>
      <c r="I71" s="236"/>
      <c r="J71" s="237">
        <f>J145</f>
        <v>0</v>
      </c>
      <c r="K71" s="92"/>
      <c r="L71" s="238"/>
    </row>
    <row r="72" spans="2:47" s="8" customFormat="1" ht="25" customHeight="1" x14ac:dyDescent="0.15">
      <c r="B72" s="142"/>
      <c r="C72" s="143"/>
      <c r="D72" s="144" t="s">
        <v>4063</v>
      </c>
      <c r="E72" s="145"/>
      <c r="F72" s="145"/>
      <c r="G72" s="145"/>
      <c r="H72" s="145"/>
      <c r="I72" s="146"/>
      <c r="J72" s="147">
        <f>J149</f>
        <v>0</v>
      </c>
      <c r="K72" s="143"/>
      <c r="L72" s="148"/>
    </row>
    <row r="73" spans="2:47" s="14" customFormat="1" ht="20" customHeight="1" x14ac:dyDescent="0.15">
      <c r="B73" s="233"/>
      <c r="C73" s="92"/>
      <c r="D73" s="234" t="s">
        <v>4064</v>
      </c>
      <c r="E73" s="235"/>
      <c r="F73" s="235"/>
      <c r="G73" s="235"/>
      <c r="H73" s="235"/>
      <c r="I73" s="236"/>
      <c r="J73" s="237">
        <f>J150</f>
        <v>0</v>
      </c>
      <c r="K73" s="92"/>
      <c r="L73" s="238"/>
    </row>
    <row r="74" spans="2:47" s="14" customFormat="1" ht="20" customHeight="1" x14ac:dyDescent="0.15">
      <c r="B74" s="233"/>
      <c r="C74" s="92"/>
      <c r="D74" s="234" t="s">
        <v>4065</v>
      </c>
      <c r="E74" s="235"/>
      <c r="F74" s="235"/>
      <c r="G74" s="235"/>
      <c r="H74" s="235"/>
      <c r="I74" s="236"/>
      <c r="J74" s="237">
        <f>J163</f>
        <v>0</v>
      </c>
      <c r="K74" s="92"/>
      <c r="L74" s="238"/>
    </row>
    <row r="75" spans="2:47" s="14" customFormat="1" ht="20" customHeight="1" x14ac:dyDescent="0.15">
      <c r="B75" s="233"/>
      <c r="C75" s="92"/>
      <c r="D75" s="234" t="s">
        <v>4066</v>
      </c>
      <c r="E75" s="235"/>
      <c r="F75" s="235"/>
      <c r="G75" s="235"/>
      <c r="H75" s="235"/>
      <c r="I75" s="236"/>
      <c r="J75" s="237">
        <f>J167</f>
        <v>0</v>
      </c>
      <c r="K75" s="92"/>
      <c r="L75" s="238"/>
    </row>
    <row r="76" spans="2:47" s="14" customFormat="1" ht="20" customHeight="1" x14ac:dyDescent="0.15">
      <c r="B76" s="233"/>
      <c r="C76" s="92"/>
      <c r="D76" s="234" t="s">
        <v>4067</v>
      </c>
      <c r="E76" s="235"/>
      <c r="F76" s="235"/>
      <c r="G76" s="235"/>
      <c r="H76" s="235"/>
      <c r="I76" s="236"/>
      <c r="J76" s="237">
        <f>J174</f>
        <v>0</v>
      </c>
      <c r="K76" s="92"/>
      <c r="L76" s="238"/>
    </row>
    <row r="77" spans="2:47" s="14" customFormat="1" ht="20" customHeight="1" x14ac:dyDescent="0.15">
      <c r="B77" s="233"/>
      <c r="C77" s="92"/>
      <c r="D77" s="234" t="s">
        <v>4068</v>
      </c>
      <c r="E77" s="235"/>
      <c r="F77" s="235"/>
      <c r="G77" s="235"/>
      <c r="H77" s="235"/>
      <c r="I77" s="236"/>
      <c r="J77" s="237">
        <f>J181</f>
        <v>0</v>
      </c>
      <c r="K77" s="92"/>
      <c r="L77" s="238"/>
    </row>
    <row r="78" spans="2:47" s="14" customFormat="1" ht="20" customHeight="1" x14ac:dyDescent="0.15">
      <c r="B78" s="233"/>
      <c r="C78" s="92"/>
      <c r="D78" s="234" t="s">
        <v>4069</v>
      </c>
      <c r="E78" s="235"/>
      <c r="F78" s="235"/>
      <c r="G78" s="235"/>
      <c r="H78" s="235"/>
      <c r="I78" s="236"/>
      <c r="J78" s="237">
        <f>J185</f>
        <v>0</v>
      </c>
      <c r="K78" s="92"/>
      <c r="L78" s="238"/>
    </row>
    <row r="79" spans="2:47" s="14" customFormat="1" ht="20" customHeight="1" x14ac:dyDescent="0.15">
      <c r="B79" s="233"/>
      <c r="C79" s="92"/>
      <c r="D79" s="234" t="s">
        <v>4070</v>
      </c>
      <c r="E79" s="235"/>
      <c r="F79" s="235"/>
      <c r="G79" s="235"/>
      <c r="H79" s="235"/>
      <c r="I79" s="236"/>
      <c r="J79" s="237">
        <f>J188</f>
        <v>0</v>
      </c>
      <c r="K79" s="92"/>
      <c r="L79" s="238"/>
    </row>
    <row r="80" spans="2:47" s="14" customFormat="1" ht="20" customHeight="1" x14ac:dyDescent="0.15">
      <c r="B80" s="233"/>
      <c r="C80" s="92"/>
      <c r="D80" s="234" t="s">
        <v>4071</v>
      </c>
      <c r="E80" s="235"/>
      <c r="F80" s="235"/>
      <c r="G80" s="235"/>
      <c r="H80" s="235"/>
      <c r="I80" s="236"/>
      <c r="J80" s="237">
        <f>J191</f>
        <v>0</v>
      </c>
      <c r="K80" s="92"/>
      <c r="L80" s="238"/>
    </row>
    <row r="81" spans="2:12" s="14" customFormat="1" ht="20" customHeight="1" x14ac:dyDescent="0.15">
      <c r="B81" s="233"/>
      <c r="C81" s="92"/>
      <c r="D81" s="234" t="s">
        <v>4072</v>
      </c>
      <c r="E81" s="235"/>
      <c r="F81" s="235"/>
      <c r="G81" s="235"/>
      <c r="H81" s="235"/>
      <c r="I81" s="236"/>
      <c r="J81" s="237">
        <f>J198</f>
        <v>0</v>
      </c>
      <c r="K81" s="92"/>
      <c r="L81" s="238"/>
    </row>
    <row r="82" spans="2:12" s="14" customFormat="1" ht="20" customHeight="1" x14ac:dyDescent="0.15">
      <c r="B82" s="233"/>
      <c r="C82" s="92"/>
      <c r="D82" s="234" t="s">
        <v>4073</v>
      </c>
      <c r="E82" s="235"/>
      <c r="F82" s="235"/>
      <c r="G82" s="235"/>
      <c r="H82" s="235"/>
      <c r="I82" s="236"/>
      <c r="J82" s="237">
        <f>J201</f>
        <v>0</v>
      </c>
      <c r="K82" s="92"/>
      <c r="L82" s="238"/>
    </row>
    <row r="83" spans="2:12" s="14" customFormat="1" ht="20" customHeight="1" x14ac:dyDescent="0.15">
      <c r="B83" s="233"/>
      <c r="C83" s="92"/>
      <c r="D83" s="234" t="s">
        <v>4074</v>
      </c>
      <c r="E83" s="235"/>
      <c r="F83" s="235"/>
      <c r="G83" s="235"/>
      <c r="H83" s="235"/>
      <c r="I83" s="236"/>
      <c r="J83" s="237">
        <f>J204</f>
        <v>0</v>
      </c>
      <c r="K83" s="92"/>
      <c r="L83" s="238"/>
    </row>
    <row r="84" spans="2:12" s="14" customFormat="1" ht="20" customHeight="1" x14ac:dyDescent="0.15">
      <c r="B84" s="233"/>
      <c r="C84" s="92"/>
      <c r="D84" s="234" t="s">
        <v>4071</v>
      </c>
      <c r="E84" s="235"/>
      <c r="F84" s="235"/>
      <c r="G84" s="235"/>
      <c r="H84" s="235"/>
      <c r="I84" s="236"/>
      <c r="J84" s="237">
        <f>J208</f>
        <v>0</v>
      </c>
      <c r="K84" s="92"/>
      <c r="L84" s="238"/>
    </row>
    <row r="85" spans="2:12" s="8" customFormat="1" ht="25" customHeight="1" x14ac:dyDescent="0.15">
      <c r="B85" s="142"/>
      <c r="C85" s="143"/>
      <c r="D85" s="144" t="s">
        <v>4075</v>
      </c>
      <c r="E85" s="145"/>
      <c r="F85" s="145"/>
      <c r="G85" s="145"/>
      <c r="H85" s="145"/>
      <c r="I85" s="146"/>
      <c r="J85" s="147">
        <f>J216</f>
        <v>0</v>
      </c>
      <c r="K85" s="143"/>
      <c r="L85" s="148"/>
    </row>
    <row r="86" spans="2:12" s="14" customFormat="1" ht="20" customHeight="1" x14ac:dyDescent="0.15">
      <c r="B86" s="233"/>
      <c r="C86" s="92"/>
      <c r="D86" s="234" t="s">
        <v>4064</v>
      </c>
      <c r="E86" s="235"/>
      <c r="F86" s="235"/>
      <c r="G86" s="235"/>
      <c r="H86" s="235"/>
      <c r="I86" s="236"/>
      <c r="J86" s="237">
        <f>J217</f>
        <v>0</v>
      </c>
      <c r="K86" s="92"/>
      <c r="L86" s="238"/>
    </row>
    <row r="87" spans="2:12" s="14" customFormat="1" ht="20" customHeight="1" x14ac:dyDescent="0.15">
      <c r="B87" s="233"/>
      <c r="C87" s="92"/>
      <c r="D87" s="234" t="s">
        <v>4065</v>
      </c>
      <c r="E87" s="235"/>
      <c r="F87" s="235"/>
      <c r="G87" s="235"/>
      <c r="H87" s="235"/>
      <c r="I87" s="236"/>
      <c r="J87" s="237">
        <f>J228</f>
        <v>0</v>
      </c>
      <c r="K87" s="92"/>
      <c r="L87" s="238"/>
    </row>
    <row r="88" spans="2:12" s="14" customFormat="1" ht="20" customHeight="1" x14ac:dyDescent="0.15">
      <c r="B88" s="233"/>
      <c r="C88" s="92"/>
      <c r="D88" s="234" t="s">
        <v>4066</v>
      </c>
      <c r="E88" s="235"/>
      <c r="F88" s="235"/>
      <c r="G88" s="235"/>
      <c r="H88" s="235"/>
      <c r="I88" s="236"/>
      <c r="J88" s="237">
        <f>J230</f>
        <v>0</v>
      </c>
      <c r="K88" s="92"/>
      <c r="L88" s="238"/>
    </row>
    <row r="89" spans="2:12" s="14" customFormat="1" ht="20" customHeight="1" x14ac:dyDescent="0.15">
      <c r="B89" s="233"/>
      <c r="C89" s="92"/>
      <c r="D89" s="234" t="s">
        <v>4067</v>
      </c>
      <c r="E89" s="235"/>
      <c r="F89" s="235"/>
      <c r="G89" s="235"/>
      <c r="H89" s="235"/>
      <c r="I89" s="236"/>
      <c r="J89" s="237">
        <f>J237</f>
        <v>0</v>
      </c>
      <c r="K89" s="92"/>
      <c r="L89" s="238"/>
    </row>
    <row r="90" spans="2:12" s="14" customFormat="1" ht="20" customHeight="1" x14ac:dyDescent="0.15">
      <c r="B90" s="233"/>
      <c r="C90" s="92"/>
      <c r="D90" s="234" t="s">
        <v>4068</v>
      </c>
      <c r="E90" s="235"/>
      <c r="F90" s="235"/>
      <c r="G90" s="235"/>
      <c r="H90" s="235"/>
      <c r="I90" s="236"/>
      <c r="J90" s="237">
        <f>J244</f>
        <v>0</v>
      </c>
      <c r="K90" s="92"/>
      <c r="L90" s="238"/>
    </row>
    <row r="91" spans="2:12" s="14" customFormat="1" ht="20" customHeight="1" x14ac:dyDescent="0.15">
      <c r="B91" s="233"/>
      <c r="C91" s="92"/>
      <c r="D91" s="234" t="s">
        <v>4069</v>
      </c>
      <c r="E91" s="235"/>
      <c r="F91" s="235"/>
      <c r="G91" s="235"/>
      <c r="H91" s="235"/>
      <c r="I91" s="236"/>
      <c r="J91" s="237">
        <f>J246</f>
        <v>0</v>
      </c>
      <c r="K91" s="92"/>
      <c r="L91" s="238"/>
    </row>
    <row r="92" spans="2:12" s="14" customFormat="1" ht="20" customHeight="1" x14ac:dyDescent="0.15">
      <c r="B92" s="233"/>
      <c r="C92" s="92"/>
      <c r="D92" s="234" t="s">
        <v>4070</v>
      </c>
      <c r="E92" s="235"/>
      <c r="F92" s="235"/>
      <c r="G92" s="235"/>
      <c r="H92" s="235"/>
      <c r="I92" s="236"/>
      <c r="J92" s="237">
        <f>J248</f>
        <v>0</v>
      </c>
      <c r="K92" s="92"/>
      <c r="L92" s="238"/>
    </row>
    <row r="93" spans="2:12" s="14" customFormat="1" ht="20" customHeight="1" x14ac:dyDescent="0.15">
      <c r="B93" s="233"/>
      <c r="C93" s="92"/>
      <c r="D93" s="234" t="s">
        <v>4076</v>
      </c>
      <c r="E93" s="235"/>
      <c r="F93" s="235"/>
      <c r="G93" s="235"/>
      <c r="H93" s="235"/>
      <c r="I93" s="236"/>
      <c r="J93" s="237">
        <f>J250</f>
        <v>0</v>
      </c>
      <c r="K93" s="92"/>
      <c r="L93" s="238"/>
    </row>
    <row r="94" spans="2:12" s="14" customFormat="1" ht="20" customHeight="1" x14ac:dyDescent="0.15">
      <c r="B94" s="233"/>
      <c r="C94" s="92"/>
      <c r="D94" s="234" t="s">
        <v>4072</v>
      </c>
      <c r="E94" s="235"/>
      <c r="F94" s="235"/>
      <c r="G94" s="235"/>
      <c r="H94" s="235"/>
      <c r="I94" s="236"/>
      <c r="J94" s="237">
        <f>J258</f>
        <v>0</v>
      </c>
      <c r="K94" s="92"/>
      <c r="L94" s="238"/>
    </row>
    <row r="95" spans="2:12" s="14" customFormat="1" ht="20" customHeight="1" x14ac:dyDescent="0.15">
      <c r="B95" s="233"/>
      <c r="C95" s="92"/>
      <c r="D95" s="234" t="s">
        <v>4073</v>
      </c>
      <c r="E95" s="235"/>
      <c r="F95" s="235"/>
      <c r="G95" s="235"/>
      <c r="H95" s="235"/>
      <c r="I95" s="236"/>
      <c r="J95" s="237">
        <f>J260</f>
        <v>0</v>
      </c>
      <c r="K95" s="92"/>
      <c r="L95" s="238"/>
    </row>
    <row r="96" spans="2:12" s="14" customFormat="1" ht="20" customHeight="1" x14ac:dyDescent="0.15">
      <c r="B96" s="233"/>
      <c r="C96" s="92"/>
      <c r="D96" s="234" t="s">
        <v>4074</v>
      </c>
      <c r="E96" s="235"/>
      <c r="F96" s="235"/>
      <c r="G96" s="235"/>
      <c r="H96" s="235"/>
      <c r="I96" s="236"/>
      <c r="J96" s="237">
        <f>J262</f>
        <v>0</v>
      </c>
      <c r="K96" s="92"/>
      <c r="L96" s="238"/>
    </row>
    <row r="97" spans="2:12" s="14" customFormat="1" ht="20" customHeight="1" x14ac:dyDescent="0.15">
      <c r="B97" s="233"/>
      <c r="C97" s="92"/>
      <c r="D97" s="234" t="s">
        <v>4076</v>
      </c>
      <c r="E97" s="235"/>
      <c r="F97" s="235"/>
      <c r="G97" s="235"/>
      <c r="H97" s="235"/>
      <c r="I97" s="236"/>
      <c r="J97" s="237">
        <f>J266</f>
        <v>0</v>
      </c>
      <c r="K97" s="92"/>
      <c r="L97" s="238"/>
    </row>
    <row r="98" spans="2:12" s="14" customFormat="1" ht="20" customHeight="1" x14ac:dyDescent="0.15">
      <c r="B98" s="233"/>
      <c r="C98" s="92"/>
      <c r="D98" s="234" t="s">
        <v>4077</v>
      </c>
      <c r="E98" s="235"/>
      <c r="F98" s="235"/>
      <c r="G98" s="235"/>
      <c r="H98" s="235"/>
      <c r="I98" s="236"/>
      <c r="J98" s="237">
        <f>J276</f>
        <v>0</v>
      </c>
      <c r="K98" s="92"/>
      <c r="L98" s="238"/>
    </row>
    <row r="99" spans="2:12" s="8" customFormat="1" ht="25" customHeight="1" x14ac:dyDescent="0.15">
      <c r="B99" s="142"/>
      <c r="C99" s="143"/>
      <c r="D99" s="144" t="s">
        <v>4078</v>
      </c>
      <c r="E99" s="145"/>
      <c r="F99" s="145"/>
      <c r="G99" s="145"/>
      <c r="H99" s="145"/>
      <c r="I99" s="146"/>
      <c r="J99" s="147">
        <f>J278</f>
        <v>0</v>
      </c>
      <c r="K99" s="143"/>
      <c r="L99" s="148"/>
    </row>
    <row r="100" spans="2:12" s="14" customFormat="1" ht="20" customHeight="1" x14ac:dyDescent="0.15">
      <c r="B100" s="233"/>
      <c r="C100" s="92"/>
      <c r="D100" s="234" t="s">
        <v>4064</v>
      </c>
      <c r="E100" s="235"/>
      <c r="F100" s="235"/>
      <c r="G100" s="235"/>
      <c r="H100" s="235"/>
      <c r="I100" s="236"/>
      <c r="J100" s="237">
        <f>J279</f>
        <v>0</v>
      </c>
      <c r="K100" s="92"/>
      <c r="L100" s="238"/>
    </row>
    <row r="101" spans="2:12" s="14" customFormat="1" ht="20" customHeight="1" x14ac:dyDescent="0.15">
      <c r="B101" s="233"/>
      <c r="C101" s="92"/>
      <c r="D101" s="234" t="s">
        <v>4079</v>
      </c>
      <c r="E101" s="235"/>
      <c r="F101" s="235"/>
      <c r="G101" s="235"/>
      <c r="H101" s="235"/>
      <c r="I101" s="236"/>
      <c r="J101" s="237">
        <f>J290</f>
        <v>0</v>
      </c>
      <c r="K101" s="92"/>
      <c r="L101" s="238"/>
    </row>
    <row r="102" spans="2:12" s="14" customFormat="1" ht="20" customHeight="1" x14ac:dyDescent="0.15">
      <c r="B102" s="233"/>
      <c r="C102" s="92"/>
      <c r="D102" s="234" t="s">
        <v>4080</v>
      </c>
      <c r="E102" s="235"/>
      <c r="F102" s="235"/>
      <c r="G102" s="235"/>
      <c r="H102" s="235"/>
      <c r="I102" s="236"/>
      <c r="J102" s="237">
        <f>J293</f>
        <v>0</v>
      </c>
      <c r="K102" s="92"/>
      <c r="L102" s="238"/>
    </row>
    <row r="103" spans="2:12" s="14" customFormat="1" ht="20" customHeight="1" x14ac:dyDescent="0.15">
      <c r="B103" s="233"/>
      <c r="C103" s="92"/>
      <c r="D103" s="234" t="s">
        <v>4081</v>
      </c>
      <c r="E103" s="235"/>
      <c r="F103" s="235"/>
      <c r="G103" s="235"/>
      <c r="H103" s="235"/>
      <c r="I103" s="236"/>
      <c r="J103" s="237">
        <f>J300</f>
        <v>0</v>
      </c>
      <c r="K103" s="92"/>
      <c r="L103" s="238"/>
    </row>
    <row r="104" spans="2:12" s="14" customFormat="1" ht="20" customHeight="1" x14ac:dyDescent="0.15">
      <c r="B104" s="233"/>
      <c r="C104" s="92"/>
      <c r="D104" s="234" t="s">
        <v>4082</v>
      </c>
      <c r="E104" s="235"/>
      <c r="F104" s="235"/>
      <c r="G104" s="235"/>
      <c r="H104" s="235"/>
      <c r="I104" s="236"/>
      <c r="J104" s="237">
        <f>J306</f>
        <v>0</v>
      </c>
      <c r="K104" s="92"/>
      <c r="L104" s="238"/>
    </row>
    <row r="105" spans="2:12" s="14" customFormat="1" ht="20" customHeight="1" x14ac:dyDescent="0.15">
      <c r="B105" s="233"/>
      <c r="C105" s="92"/>
      <c r="D105" s="234" t="s">
        <v>4083</v>
      </c>
      <c r="E105" s="235"/>
      <c r="F105" s="235"/>
      <c r="G105" s="235"/>
      <c r="H105" s="235"/>
      <c r="I105" s="236"/>
      <c r="J105" s="237">
        <f>J313</f>
        <v>0</v>
      </c>
      <c r="K105" s="92"/>
      <c r="L105" s="238"/>
    </row>
    <row r="106" spans="2:12" s="14" customFormat="1" ht="20" customHeight="1" x14ac:dyDescent="0.15">
      <c r="B106" s="233"/>
      <c r="C106" s="92"/>
      <c r="D106" s="234" t="s">
        <v>4084</v>
      </c>
      <c r="E106" s="235"/>
      <c r="F106" s="235"/>
      <c r="G106" s="235"/>
      <c r="H106" s="235"/>
      <c r="I106" s="236"/>
      <c r="J106" s="237">
        <f>J320</f>
        <v>0</v>
      </c>
      <c r="K106" s="92"/>
      <c r="L106" s="238"/>
    </row>
    <row r="107" spans="2:12" s="14" customFormat="1" ht="20" customHeight="1" x14ac:dyDescent="0.15">
      <c r="B107" s="233"/>
      <c r="C107" s="92"/>
      <c r="D107" s="234" t="s">
        <v>4085</v>
      </c>
      <c r="E107" s="235"/>
      <c r="F107" s="235"/>
      <c r="G107" s="235"/>
      <c r="H107" s="235"/>
      <c r="I107" s="236"/>
      <c r="J107" s="237">
        <f>J326</f>
        <v>0</v>
      </c>
      <c r="K107" s="92"/>
      <c r="L107" s="238"/>
    </row>
    <row r="108" spans="2:12" s="1" customFormat="1" ht="21.75" customHeight="1" x14ac:dyDescent="0.15">
      <c r="B108" s="33"/>
      <c r="C108" s="34"/>
      <c r="D108" s="34"/>
      <c r="E108" s="34"/>
      <c r="F108" s="34"/>
      <c r="G108" s="34"/>
      <c r="H108" s="34"/>
      <c r="I108" s="111"/>
      <c r="J108" s="34"/>
      <c r="K108" s="34"/>
      <c r="L108" s="37"/>
    </row>
    <row r="109" spans="2:12" s="1" customFormat="1" ht="7" customHeight="1" x14ac:dyDescent="0.15">
      <c r="B109" s="45"/>
      <c r="C109" s="46"/>
      <c r="D109" s="46"/>
      <c r="E109" s="46"/>
      <c r="F109" s="46"/>
      <c r="G109" s="46"/>
      <c r="H109" s="46"/>
      <c r="I109" s="133"/>
      <c r="J109" s="46"/>
      <c r="K109" s="46"/>
      <c r="L109" s="37"/>
    </row>
    <row r="113" spans="2:12" s="1" customFormat="1" ht="7" customHeight="1" x14ac:dyDescent="0.15">
      <c r="B113" s="47"/>
      <c r="C113" s="48"/>
      <c r="D113" s="48"/>
      <c r="E113" s="48"/>
      <c r="F113" s="48"/>
      <c r="G113" s="48"/>
      <c r="H113" s="48"/>
      <c r="I113" s="136"/>
      <c r="J113" s="48"/>
      <c r="K113" s="48"/>
      <c r="L113" s="37"/>
    </row>
    <row r="114" spans="2:12" s="1" customFormat="1" ht="25" customHeight="1" x14ac:dyDescent="0.15">
      <c r="B114" s="33"/>
      <c r="C114" s="22" t="s">
        <v>273</v>
      </c>
      <c r="D114" s="34"/>
      <c r="E114" s="34"/>
      <c r="F114" s="34"/>
      <c r="G114" s="34"/>
      <c r="H114" s="34"/>
      <c r="I114" s="111"/>
      <c r="J114" s="34"/>
      <c r="K114" s="34"/>
      <c r="L114" s="37"/>
    </row>
    <row r="115" spans="2:12" s="1" customFormat="1" ht="7" customHeight="1" x14ac:dyDescent="0.15">
      <c r="B115" s="33"/>
      <c r="C115" s="34"/>
      <c r="D115" s="34"/>
      <c r="E115" s="34"/>
      <c r="F115" s="34"/>
      <c r="G115" s="34"/>
      <c r="H115" s="34"/>
      <c r="I115" s="111"/>
      <c r="J115" s="34"/>
      <c r="K115" s="34"/>
      <c r="L115" s="37"/>
    </row>
    <row r="116" spans="2:12" s="1" customFormat="1" ht="12" customHeight="1" x14ac:dyDescent="0.15">
      <c r="B116" s="33"/>
      <c r="C116" s="28" t="s">
        <v>15</v>
      </c>
      <c r="D116" s="34"/>
      <c r="E116" s="34"/>
      <c r="F116" s="34"/>
      <c r="G116" s="34"/>
      <c r="H116" s="34"/>
      <c r="I116" s="111"/>
      <c r="J116" s="34"/>
      <c r="K116" s="34"/>
      <c r="L116" s="37"/>
    </row>
    <row r="117" spans="2:12" s="1" customFormat="1" ht="16.5" customHeight="1" x14ac:dyDescent="0.15">
      <c r="B117" s="33"/>
      <c r="C117" s="34"/>
      <c r="D117" s="34"/>
      <c r="E117" s="302" t="str">
        <f>E7</f>
        <v>Terminál Benešov I.Etapa</v>
      </c>
      <c r="F117" s="303"/>
      <c r="G117" s="303"/>
      <c r="H117" s="303"/>
      <c r="I117" s="111"/>
      <c r="J117" s="34"/>
      <c r="K117" s="34"/>
      <c r="L117" s="37"/>
    </row>
    <row r="118" spans="2:12" ht="12" customHeight="1" x14ac:dyDescent="0.15">
      <c r="B118" s="20"/>
      <c r="C118" s="28" t="s">
        <v>237</v>
      </c>
      <c r="D118" s="21"/>
      <c r="E118" s="21"/>
      <c r="F118" s="21"/>
      <c r="G118" s="21"/>
      <c r="H118" s="21"/>
      <c r="J118" s="21"/>
      <c r="K118" s="21"/>
      <c r="L118" s="19"/>
    </row>
    <row r="119" spans="2:12" ht="16.5" customHeight="1" x14ac:dyDescent="0.15">
      <c r="B119" s="20"/>
      <c r="C119" s="21"/>
      <c r="D119" s="21"/>
      <c r="E119" s="302" t="s">
        <v>238</v>
      </c>
      <c r="F119" s="259"/>
      <c r="G119" s="259"/>
      <c r="H119" s="259"/>
      <c r="J119" s="21"/>
      <c r="K119" s="21"/>
      <c r="L119" s="19"/>
    </row>
    <row r="120" spans="2:12" ht="12" customHeight="1" x14ac:dyDescent="0.15">
      <c r="B120" s="20"/>
      <c r="C120" s="28" t="s">
        <v>239</v>
      </c>
      <c r="D120" s="21"/>
      <c r="E120" s="21"/>
      <c r="F120" s="21"/>
      <c r="G120" s="21"/>
      <c r="H120" s="21"/>
      <c r="J120" s="21"/>
      <c r="K120" s="21"/>
      <c r="L120" s="19"/>
    </row>
    <row r="121" spans="2:12" s="1" customFormat="1" ht="16.5" customHeight="1" x14ac:dyDescent="0.15">
      <c r="B121" s="33"/>
      <c r="C121" s="34"/>
      <c r="D121" s="34"/>
      <c r="E121" s="303" t="s">
        <v>3550</v>
      </c>
      <c r="F121" s="284"/>
      <c r="G121" s="284"/>
      <c r="H121" s="284"/>
      <c r="I121" s="111"/>
      <c r="J121" s="34"/>
      <c r="K121" s="34"/>
      <c r="L121" s="37"/>
    </row>
    <row r="122" spans="2:12" s="1" customFormat="1" ht="12" customHeight="1" x14ac:dyDescent="0.15">
      <c r="B122" s="33"/>
      <c r="C122" s="28" t="s">
        <v>241</v>
      </c>
      <c r="D122" s="34"/>
      <c r="E122" s="34"/>
      <c r="F122" s="34"/>
      <c r="G122" s="34"/>
      <c r="H122" s="34"/>
      <c r="I122" s="111"/>
      <c r="J122" s="34"/>
      <c r="K122" s="34"/>
      <c r="L122" s="37"/>
    </row>
    <row r="123" spans="2:12" s="1" customFormat="1" ht="16.5" customHeight="1" x14ac:dyDescent="0.15">
      <c r="B123" s="33"/>
      <c r="C123" s="34"/>
      <c r="D123" s="34"/>
      <c r="E123" s="285" t="str">
        <f>E13</f>
        <v>IO08 - Veřejné osvětlení</v>
      </c>
      <c r="F123" s="284"/>
      <c r="G123" s="284"/>
      <c r="H123" s="284"/>
      <c r="I123" s="111"/>
      <c r="J123" s="34"/>
      <c r="K123" s="34"/>
      <c r="L123" s="37"/>
    </row>
    <row r="124" spans="2:12" s="1" customFormat="1" ht="7" customHeight="1" x14ac:dyDescent="0.15">
      <c r="B124" s="33"/>
      <c r="C124" s="34"/>
      <c r="D124" s="34"/>
      <c r="E124" s="34"/>
      <c r="F124" s="34"/>
      <c r="G124" s="34"/>
      <c r="H124" s="34"/>
      <c r="I124" s="111"/>
      <c r="J124" s="34"/>
      <c r="K124" s="34"/>
      <c r="L124" s="37"/>
    </row>
    <row r="125" spans="2:12" s="1" customFormat="1" ht="12" customHeight="1" x14ac:dyDescent="0.15">
      <c r="B125" s="33"/>
      <c r="C125" s="28" t="s">
        <v>20</v>
      </c>
      <c r="D125" s="34"/>
      <c r="E125" s="34"/>
      <c r="F125" s="26" t="str">
        <f>F16</f>
        <v xml:space="preserve"> </v>
      </c>
      <c r="G125" s="34"/>
      <c r="H125" s="34"/>
      <c r="I125" s="112" t="s">
        <v>22</v>
      </c>
      <c r="J125" s="54" t="str">
        <f>IF(J16="","",J16)</f>
        <v>13. 8. 2018</v>
      </c>
      <c r="K125" s="34"/>
      <c r="L125" s="37"/>
    </row>
    <row r="126" spans="2:12" s="1" customFormat="1" ht="7" customHeight="1" x14ac:dyDescent="0.15">
      <c r="B126" s="33"/>
      <c r="C126" s="34"/>
      <c r="D126" s="34"/>
      <c r="E126" s="34"/>
      <c r="F126" s="34"/>
      <c r="G126" s="34"/>
      <c r="H126" s="34"/>
      <c r="I126" s="111"/>
      <c r="J126" s="34"/>
      <c r="K126" s="34"/>
      <c r="L126" s="37"/>
    </row>
    <row r="127" spans="2:12" s="1" customFormat="1" ht="13.75" customHeight="1" x14ac:dyDescent="0.15">
      <c r="B127" s="33"/>
      <c r="C127" s="28" t="s">
        <v>24</v>
      </c>
      <c r="D127" s="34"/>
      <c r="E127" s="34"/>
      <c r="F127" s="26" t="str">
        <f>E19</f>
        <v>Město Benešov</v>
      </c>
      <c r="G127" s="34"/>
      <c r="H127" s="34"/>
      <c r="I127" s="112" t="s">
        <v>31</v>
      </c>
      <c r="J127" s="31" t="str">
        <f>E25</f>
        <v xml:space="preserve"> </v>
      </c>
      <c r="K127" s="34"/>
      <c r="L127" s="37"/>
    </row>
    <row r="128" spans="2:12" s="1" customFormat="1" ht="13.75" customHeight="1" x14ac:dyDescent="0.15">
      <c r="B128" s="33"/>
      <c r="C128" s="28" t="s">
        <v>29</v>
      </c>
      <c r="D128" s="34"/>
      <c r="E128" s="34"/>
      <c r="F128" s="26" t="str">
        <f>IF(E22="","",E22)</f>
        <v>Vyplň údaj</v>
      </c>
      <c r="G128" s="34"/>
      <c r="H128" s="34"/>
      <c r="I128" s="112" t="s">
        <v>34</v>
      </c>
      <c r="J128" s="31" t="str">
        <f>E28</f>
        <v xml:space="preserve"> </v>
      </c>
      <c r="K128" s="34"/>
      <c r="L128" s="37"/>
    </row>
    <row r="129" spans="2:65" s="1" customFormat="1" ht="10.25" customHeight="1" x14ac:dyDescent="0.15">
      <c r="B129" s="33"/>
      <c r="C129" s="34"/>
      <c r="D129" s="34"/>
      <c r="E129" s="34"/>
      <c r="F129" s="34"/>
      <c r="G129" s="34"/>
      <c r="H129" s="34"/>
      <c r="I129" s="111"/>
      <c r="J129" s="34"/>
      <c r="K129" s="34"/>
      <c r="L129" s="37"/>
    </row>
    <row r="130" spans="2:65" s="9" customFormat="1" ht="29.25" customHeight="1" x14ac:dyDescent="0.15">
      <c r="B130" s="149"/>
      <c r="C130" s="150" t="s">
        <v>274</v>
      </c>
      <c r="D130" s="151" t="s">
        <v>55</v>
      </c>
      <c r="E130" s="151" t="s">
        <v>51</v>
      </c>
      <c r="F130" s="151" t="s">
        <v>52</v>
      </c>
      <c r="G130" s="151" t="s">
        <v>275</v>
      </c>
      <c r="H130" s="151" t="s">
        <v>276</v>
      </c>
      <c r="I130" s="152" t="s">
        <v>277</v>
      </c>
      <c r="J130" s="153" t="s">
        <v>244</v>
      </c>
      <c r="K130" s="154" t="s">
        <v>278</v>
      </c>
      <c r="L130" s="155"/>
      <c r="M130" s="63" t="s">
        <v>1</v>
      </c>
      <c r="N130" s="64" t="s">
        <v>40</v>
      </c>
      <c r="O130" s="64" t="s">
        <v>279</v>
      </c>
      <c r="P130" s="64" t="s">
        <v>280</v>
      </c>
      <c r="Q130" s="64" t="s">
        <v>281</v>
      </c>
      <c r="R130" s="64" t="s">
        <v>282</v>
      </c>
      <c r="S130" s="64" t="s">
        <v>283</v>
      </c>
      <c r="T130" s="65" t="s">
        <v>284</v>
      </c>
    </row>
    <row r="131" spans="2:65" s="1" customFormat="1" ht="22.75" customHeight="1" x14ac:dyDescent="0.2">
      <c r="B131" s="33"/>
      <c r="C131" s="70" t="s">
        <v>285</v>
      </c>
      <c r="D131" s="34"/>
      <c r="E131" s="34"/>
      <c r="F131" s="34"/>
      <c r="G131" s="34"/>
      <c r="H131" s="34"/>
      <c r="I131" s="111"/>
      <c r="J131" s="156">
        <f>BK131</f>
        <v>0</v>
      </c>
      <c r="K131" s="34"/>
      <c r="L131" s="37"/>
      <c r="M131" s="66"/>
      <c r="N131" s="67"/>
      <c r="O131" s="67"/>
      <c r="P131" s="157">
        <f>P132+P149+P216+P278</f>
        <v>0</v>
      </c>
      <c r="Q131" s="67"/>
      <c r="R131" s="157">
        <f>R132+R149+R216+R278</f>
        <v>0</v>
      </c>
      <c r="S131" s="67"/>
      <c r="T131" s="158">
        <f>T132+T149+T216+T278</f>
        <v>0</v>
      </c>
      <c r="AT131" s="16" t="s">
        <v>69</v>
      </c>
      <c r="AU131" s="16" t="s">
        <v>246</v>
      </c>
      <c r="BK131" s="159">
        <f>BK132+BK149+BK216+BK278</f>
        <v>0</v>
      </c>
    </row>
    <row r="132" spans="2:65" s="10" customFormat="1" ht="26" customHeight="1" x14ac:dyDescent="0.2">
      <c r="B132" s="160"/>
      <c r="C132" s="161"/>
      <c r="D132" s="162" t="s">
        <v>69</v>
      </c>
      <c r="E132" s="163" t="s">
        <v>1660</v>
      </c>
      <c r="F132" s="163" t="s">
        <v>3105</v>
      </c>
      <c r="G132" s="161"/>
      <c r="H132" s="161"/>
      <c r="I132" s="164"/>
      <c r="J132" s="165">
        <f>BK132</f>
        <v>0</v>
      </c>
      <c r="K132" s="161"/>
      <c r="L132" s="166"/>
      <c r="M132" s="167"/>
      <c r="N132" s="168"/>
      <c r="O132" s="168"/>
      <c r="P132" s="169">
        <f>P133+P141+P145</f>
        <v>0</v>
      </c>
      <c r="Q132" s="168"/>
      <c r="R132" s="169">
        <f>R133+R141+R145</f>
        <v>0</v>
      </c>
      <c r="S132" s="168"/>
      <c r="T132" s="170">
        <f>T133+T141+T145</f>
        <v>0</v>
      </c>
      <c r="AR132" s="171" t="s">
        <v>77</v>
      </c>
      <c r="AT132" s="172" t="s">
        <v>69</v>
      </c>
      <c r="AU132" s="172" t="s">
        <v>70</v>
      </c>
      <c r="AY132" s="171" t="s">
        <v>287</v>
      </c>
      <c r="BK132" s="173">
        <f>BK133+BK141+BK145</f>
        <v>0</v>
      </c>
    </row>
    <row r="133" spans="2:65" s="10" customFormat="1" ht="22.75" customHeight="1" x14ac:dyDescent="0.15">
      <c r="B133" s="160"/>
      <c r="C133" s="161"/>
      <c r="D133" s="162" t="s">
        <v>69</v>
      </c>
      <c r="E133" s="239" t="s">
        <v>7</v>
      </c>
      <c r="F133" s="239" t="s">
        <v>4086</v>
      </c>
      <c r="G133" s="161"/>
      <c r="H133" s="161"/>
      <c r="I133" s="164"/>
      <c r="J133" s="240">
        <f>BK133</f>
        <v>0</v>
      </c>
      <c r="K133" s="161"/>
      <c r="L133" s="166"/>
      <c r="M133" s="167"/>
      <c r="N133" s="168"/>
      <c r="O133" s="168"/>
      <c r="P133" s="169">
        <f>SUM(P134:P140)</f>
        <v>0</v>
      </c>
      <c r="Q133" s="168"/>
      <c r="R133" s="169">
        <f>SUM(R134:R140)</f>
        <v>0</v>
      </c>
      <c r="S133" s="168"/>
      <c r="T133" s="170">
        <f>SUM(T134:T140)</f>
        <v>0</v>
      </c>
      <c r="AR133" s="171" t="s">
        <v>77</v>
      </c>
      <c r="AT133" s="172" t="s">
        <v>69</v>
      </c>
      <c r="AU133" s="172" t="s">
        <v>77</v>
      </c>
      <c r="AY133" s="171" t="s">
        <v>287</v>
      </c>
      <c r="BK133" s="173">
        <f>SUM(BK134:BK140)</f>
        <v>0</v>
      </c>
    </row>
    <row r="134" spans="2:65" s="1" customFormat="1" ht="16.5" customHeight="1" x14ac:dyDescent="0.15">
      <c r="B134" s="33"/>
      <c r="C134" s="174" t="s">
        <v>70</v>
      </c>
      <c r="D134" s="174" t="s">
        <v>288</v>
      </c>
      <c r="E134" s="175" t="s">
        <v>4087</v>
      </c>
      <c r="F134" s="176" t="s">
        <v>4088</v>
      </c>
      <c r="G134" s="177" t="s">
        <v>490</v>
      </c>
      <c r="H134" s="178">
        <v>3</v>
      </c>
      <c r="I134" s="179"/>
      <c r="J134" s="178">
        <f t="shared" ref="J134:J140" si="0">ROUND(I134*H134,2)</f>
        <v>0</v>
      </c>
      <c r="K134" s="176" t="s">
        <v>1</v>
      </c>
      <c r="L134" s="37"/>
      <c r="M134" s="180" t="s">
        <v>1</v>
      </c>
      <c r="N134" s="181" t="s">
        <v>41</v>
      </c>
      <c r="O134" s="59"/>
      <c r="P134" s="182">
        <f t="shared" ref="P134:P140" si="1">O134*H134</f>
        <v>0</v>
      </c>
      <c r="Q134" s="182">
        <v>0</v>
      </c>
      <c r="R134" s="182">
        <f t="shared" ref="R134:R140" si="2">Q134*H134</f>
        <v>0</v>
      </c>
      <c r="S134" s="182">
        <v>0</v>
      </c>
      <c r="T134" s="183">
        <f t="shared" ref="T134:T140" si="3">S134*H134</f>
        <v>0</v>
      </c>
      <c r="AR134" s="16" t="s">
        <v>99</v>
      </c>
      <c r="AT134" s="16" t="s">
        <v>288</v>
      </c>
      <c r="AU134" s="16" t="s">
        <v>79</v>
      </c>
      <c r="AY134" s="16" t="s">
        <v>287</v>
      </c>
      <c r="BE134" s="184">
        <f t="shared" ref="BE134:BE140" si="4">IF(N134="základní",J134,0)</f>
        <v>0</v>
      </c>
      <c r="BF134" s="184">
        <f t="shared" ref="BF134:BF140" si="5">IF(N134="snížená",J134,0)</f>
        <v>0</v>
      </c>
      <c r="BG134" s="184">
        <f t="shared" ref="BG134:BG140" si="6">IF(N134="zákl. přenesená",J134,0)</f>
        <v>0</v>
      </c>
      <c r="BH134" s="184">
        <f t="shared" ref="BH134:BH140" si="7">IF(N134="sníž. přenesená",J134,0)</f>
        <v>0</v>
      </c>
      <c r="BI134" s="184">
        <f t="shared" ref="BI134:BI140" si="8">IF(N134="nulová",J134,0)</f>
        <v>0</v>
      </c>
      <c r="BJ134" s="16" t="s">
        <v>77</v>
      </c>
      <c r="BK134" s="184">
        <f t="shared" ref="BK134:BK140" si="9">ROUND(I134*H134,2)</f>
        <v>0</v>
      </c>
      <c r="BL134" s="16" t="s">
        <v>99</v>
      </c>
      <c r="BM134" s="16" t="s">
        <v>79</v>
      </c>
    </row>
    <row r="135" spans="2:65" s="1" customFormat="1" ht="16.5" customHeight="1" x14ac:dyDescent="0.15">
      <c r="B135" s="33"/>
      <c r="C135" s="174" t="s">
        <v>70</v>
      </c>
      <c r="D135" s="174" t="s">
        <v>288</v>
      </c>
      <c r="E135" s="175" t="s">
        <v>4089</v>
      </c>
      <c r="F135" s="176" t="s">
        <v>2665</v>
      </c>
      <c r="G135" s="177" t="s">
        <v>362</v>
      </c>
      <c r="H135" s="178">
        <v>12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79</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99</v>
      </c>
    </row>
    <row r="136" spans="2:65" s="1" customFormat="1" ht="16.5" customHeight="1" x14ac:dyDescent="0.15">
      <c r="B136" s="33"/>
      <c r="C136" s="174" t="s">
        <v>70</v>
      </c>
      <c r="D136" s="174" t="s">
        <v>288</v>
      </c>
      <c r="E136" s="175" t="s">
        <v>4090</v>
      </c>
      <c r="F136" s="176" t="s">
        <v>2677</v>
      </c>
      <c r="G136" s="177" t="s">
        <v>490</v>
      </c>
      <c r="H136" s="178">
        <v>4</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79</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296</v>
      </c>
    </row>
    <row r="137" spans="2:65" s="1" customFormat="1" ht="16.5" customHeight="1" x14ac:dyDescent="0.15">
      <c r="B137" s="33"/>
      <c r="C137" s="174" t="s">
        <v>70</v>
      </c>
      <c r="D137" s="174" t="s">
        <v>288</v>
      </c>
      <c r="E137" s="175" t="s">
        <v>4091</v>
      </c>
      <c r="F137" s="176" t="s">
        <v>4092</v>
      </c>
      <c r="G137" s="177" t="s">
        <v>490</v>
      </c>
      <c r="H137" s="178">
        <v>3</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79</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300</v>
      </c>
    </row>
    <row r="138" spans="2:65" s="1" customFormat="1" ht="16.5" customHeight="1" x14ac:dyDescent="0.15">
      <c r="B138" s="33"/>
      <c r="C138" s="174" t="s">
        <v>70</v>
      </c>
      <c r="D138" s="174" t="s">
        <v>288</v>
      </c>
      <c r="E138" s="175" t="s">
        <v>4093</v>
      </c>
      <c r="F138" s="176" t="s">
        <v>2683</v>
      </c>
      <c r="G138" s="177" t="s">
        <v>490</v>
      </c>
      <c r="H138" s="178">
        <v>6</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79</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305</v>
      </c>
    </row>
    <row r="139" spans="2:65" s="1" customFormat="1" ht="16.5" customHeight="1" x14ac:dyDescent="0.15">
      <c r="B139" s="33"/>
      <c r="C139" s="174" t="s">
        <v>70</v>
      </c>
      <c r="D139" s="174" t="s">
        <v>288</v>
      </c>
      <c r="E139" s="175" t="s">
        <v>4094</v>
      </c>
      <c r="F139" s="176" t="s">
        <v>4095</v>
      </c>
      <c r="G139" s="177" t="s">
        <v>362</v>
      </c>
      <c r="H139" s="178">
        <v>6</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79</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309</v>
      </c>
    </row>
    <row r="140" spans="2:65" s="1" customFormat="1" ht="16.5" customHeight="1" x14ac:dyDescent="0.15">
      <c r="B140" s="33"/>
      <c r="C140" s="174" t="s">
        <v>77</v>
      </c>
      <c r="D140" s="174" t="s">
        <v>288</v>
      </c>
      <c r="E140" s="175" t="s">
        <v>4096</v>
      </c>
      <c r="F140" s="176" t="s">
        <v>3023</v>
      </c>
      <c r="G140" s="177" t="s">
        <v>490</v>
      </c>
      <c r="H140" s="178">
        <v>1</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79</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4097</v>
      </c>
    </row>
    <row r="141" spans="2:65" s="10" customFormat="1" ht="22.75" customHeight="1" x14ac:dyDescent="0.15">
      <c r="B141" s="160"/>
      <c r="C141" s="161"/>
      <c r="D141" s="162" t="s">
        <v>69</v>
      </c>
      <c r="E141" s="239" t="s">
        <v>2135</v>
      </c>
      <c r="F141" s="239" t="s">
        <v>4098</v>
      </c>
      <c r="G141" s="161"/>
      <c r="H141" s="161"/>
      <c r="I141" s="164"/>
      <c r="J141" s="240">
        <f>BK141</f>
        <v>0</v>
      </c>
      <c r="K141" s="161"/>
      <c r="L141" s="166"/>
      <c r="M141" s="167"/>
      <c r="N141" s="168"/>
      <c r="O141" s="168"/>
      <c r="P141" s="169">
        <f>SUM(P142:P144)</f>
        <v>0</v>
      </c>
      <c r="Q141" s="168"/>
      <c r="R141" s="169">
        <f>SUM(R142:R144)</f>
        <v>0</v>
      </c>
      <c r="S141" s="168"/>
      <c r="T141" s="170">
        <f>SUM(T142:T144)</f>
        <v>0</v>
      </c>
      <c r="AR141" s="171" t="s">
        <v>77</v>
      </c>
      <c r="AT141" s="172" t="s">
        <v>69</v>
      </c>
      <c r="AU141" s="172" t="s">
        <v>77</v>
      </c>
      <c r="AY141" s="171" t="s">
        <v>287</v>
      </c>
      <c r="BK141" s="173">
        <f>SUM(BK142:BK144)</f>
        <v>0</v>
      </c>
    </row>
    <row r="142" spans="2:65" s="1" customFormat="1" ht="16.5" customHeight="1" x14ac:dyDescent="0.15">
      <c r="B142" s="33"/>
      <c r="C142" s="174" t="s">
        <v>70</v>
      </c>
      <c r="D142" s="174" t="s">
        <v>288</v>
      </c>
      <c r="E142" s="175" t="s">
        <v>4089</v>
      </c>
      <c r="F142" s="176" t="s">
        <v>2665</v>
      </c>
      <c r="G142" s="177" t="s">
        <v>362</v>
      </c>
      <c r="H142" s="178">
        <v>20</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79</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313</v>
      </c>
    </row>
    <row r="143" spans="2:65" s="1" customFormat="1" ht="16.5" customHeight="1" x14ac:dyDescent="0.15">
      <c r="B143" s="33"/>
      <c r="C143" s="174" t="s">
        <v>70</v>
      </c>
      <c r="D143" s="174" t="s">
        <v>288</v>
      </c>
      <c r="E143" s="175" t="s">
        <v>4090</v>
      </c>
      <c r="F143" s="176" t="s">
        <v>2677</v>
      </c>
      <c r="G143" s="177" t="s">
        <v>490</v>
      </c>
      <c r="H143" s="178">
        <v>8</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79</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316</v>
      </c>
    </row>
    <row r="144" spans="2:65" s="1" customFormat="1" ht="16.5" customHeight="1" x14ac:dyDescent="0.15">
      <c r="B144" s="33"/>
      <c r="C144" s="174" t="s">
        <v>70</v>
      </c>
      <c r="D144" s="174" t="s">
        <v>288</v>
      </c>
      <c r="E144" s="175" t="s">
        <v>4091</v>
      </c>
      <c r="F144" s="176" t="s">
        <v>4092</v>
      </c>
      <c r="G144" s="177" t="s">
        <v>490</v>
      </c>
      <c r="H144" s="178">
        <v>4</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79</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320</v>
      </c>
    </row>
    <row r="145" spans="2:65" s="10" customFormat="1" ht="22.75" customHeight="1" x14ac:dyDescent="0.15">
      <c r="B145" s="160"/>
      <c r="C145" s="161"/>
      <c r="D145" s="162" t="s">
        <v>69</v>
      </c>
      <c r="E145" s="239" t="s">
        <v>2190</v>
      </c>
      <c r="F145" s="239" t="s">
        <v>4099</v>
      </c>
      <c r="G145" s="161"/>
      <c r="H145" s="161"/>
      <c r="I145" s="164"/>
      <c r="J145" s="240">
        <f>BK145</f>
        <v>0</v>
      </c>
      <c r="K145" s="161"/>
      <c r="L145" s="166"/>
      <c r="M145" s="167"/>
      <c r="N145" s="168"/>
      <c r="O145" s="168"/>
      <c r="P145" s="169">
        <f>SUM(P146:P148)</f>
        <v>0</v>
      </c>
      <c r="Q145" s="168"/>
      <c r="R145" s="169">
        <f>SUM(R146:R148)</f>
        <v>0</v>
      </c>
      <c r="S145" s="168"/>
      <c r="T145" s="170">
        <f>SUM(T146:T148)</f>
        <v>0</v>
      </c>
      <c r="AR145" s="171" t="s">
        <v>77</v>
      </c>
      <c r="AT145" s="172" t="s">
        <v>69</v>
      </c>
      <c r="AU145" s="172" t="s">
        <v>77</v>
      </c>
      <c r="AY145" s="171" t="s">
        <v>287</v>
      </c>
      <c r="BK145" s="173">
        <f>SUM(BK146:BK148)</f>
        <v>0</v>
      </c>
    </row>
    <row r="146" spans="2:65" s="1" customFormat="1" ht="16.5" customHeight="1" x14ac:dyDescent="0.15">
      <c r="B146" s="33"/>
      <c r="C146" s="174" t="s">
        <v>70</v>
      </c>
      <c r="D146" s="174" t="s">
        <v>288</v>
      </c>
      <c r="E146" s="175" t="s">
        <v>4089</v>
      </c>
      <c r="F146" s="176" t="s">
        <v>2665</v>
      </c>
      <c r="G146" s="177" t="s">
        <v>362</v>
      </c>
      <c r="H146" s="178">
        <v>5</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79</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323</v>
      </c>
    </row>
    <row r="147" spans="2:65" s="1" customFormat="1" ht="16.5" customHeight="1" x14ac:dyDescent="0.15">
      <c r="B147" s="33"/>
      <c r="C147" s="174" t="s">
        <v>70</v>
      </c>
      <c r="D147" s="174" t="s">
        <v>288</v>
      </c>
      <c r="E147" s="175" t="s">
        <v>4090</v>
      </c>
      <c r="F147" s="176" t="s">
        <v>2677</v>
      </c>
      <c r="G147" s="177" t="s">
        <v>490</v>
      </c>
      <c r="H147" s="178">
        <v>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79</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327</v>
      </c>
    </row>
    <row r="148" spans="2:65" s="1" customFormat="1" ht="16.5" customHeight="1" x14ac:dyDescent="0.15">
      <c r="B148" s="33"/>
      <c r="C148" s="174" t="s">
        <v>70</v>
      </c>
      <c r="D148" s="174" t="s">
        <v>288</v>
      </c>
      <c r="E148" s="175" t="s">
        <v>4091</v>
      </c>
      <c r="F148" s="176" t="s">
        <v>4092</v>
      </c>
      <c r="G148" s="177" t="s">
        <v>490</v>
      </c>
      <c r="H148" s="178">
        <v>1</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79</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330</v>
      </c>
    </row>
    <row r="149" spans="2:65" s="10" customFormat="1" ht="26" customHeight="1" x14ac:dyDescent="0.2">
      <c r="B149" s="160"/>
      <c r="C149" s="161"/>
      <c r="D149" s="162" t="s">
        <v>69</v>
      </c>
      <c r="E149" s="163" t="s">
        <v>2194</v>
      </c>
      <c r="F149" s="163" t="s">
        <v>2617</v>
      </c>
      <c r="G149" s="161"/>
      <c r="H149" s="161"/>
      <c r="I149" s="164"/>
      <c r="J149" s="165">
        <f>BK149</f>
        <v>0</v>
      </c>
      <c r="K149" s="161"/>
      <c r="L149" s="166"/>
      <c r="M149" s="167"/>
      <c r="N149" s="168"/>
      <c r="O149" s="168"/>
      <c r="P149" s="169">
        <f>P150+P163+P167+P174+P181+P185+P188+P191+P198+P201+P204+P208</f>
        <v>0</v>
      </c>
      <c r="Q149" s="168"/>
      <c r="R149" s="169">
        <f>R150+R163+R167+R174+R181+R185+R188+R191+R198+R201+R204+R208</f>
        <v>0</v>
      </c>
      <c r="S149" s="168"/>
      <c r="T149" s="170">
        <f>T150+T163+T167+T174+T181+T185+T188+T191+T198+T201+T204+T208</f>
        <v>0</v>
      </c>
      <c r="AR149" s="171" t="s">
        <v>77</v>
      </c>
      <c r="AT149" s="172" t="s">
        <v>69</v>
      </c>
      <c r="AU149" s="172" t="s">
        <v>70</v>
      </c>
      <c r="AY149" s="171" t="s">
        <v>287</v>
      </c>
      <c r="BK149" s="173">
        <f>BK150+BK163+BK167+BK174+BK181+BK185+BK188+BK191+BK198+BK201+BK204+BK208</f>
        <v>0</v>
      </c>
    </row>
    <row r="150" spans="2:65" s="10" customFormat="1" ht="22.75" customHeight="1" x14ac:dyDescent="0.15">
      <c r="B150" s="160"/>
      <c r="C150" s="161"/>
      <c r="D150" s="162" t="s">
        <v>69</v>
      </c>
      <c r="E150" s="239" t="s">
        <v>2222</v>
      </c>
      <c r="F150" s="239" t="s">
        <v>4100</v>
      </c>
      <c r="G150" s="161"/>
      <c r="H150" s="161"/>
      <c r="I150" s="164"/>
      <c r="J150" s="240">
        <f>BK150</f>
        <v>0</v>
      </c>
      <c r="K150" s="161"/>
      <c r="L150" s="166"/>
      <c r="M150" s="167"/>
      <c r="N150" s="168"/>
      <c r="O150" s="168"/>
      <c r="P150" s="169">
        <f>SUM(P151:P162)</f>
        <v>0</v>
      </c>
      <c r="Q150" s="168"/>
      <c r="R150" s="169">
        <f>SUM(R151:R162)</f>
        <v>0</v>
      </c>
      <c r="S150" s="168"/>
      <c r="T150" s="170">
        <f>SUM(T151:T162)</f>
        <v>0</v>
      </c>
      <c r="AR150" s="171" t="s">
        <v>77</v>
      </c>
      <c r="AT150" s="172" t="s">
        <v>69</v>
      </c>
      <c r="AU150" s="172" t="s">
        <v>77</v>
      </c>
      <c r="AY150" s="171" t="s">
        <v>287</v>
      </c>
      <c r="BK150" s="173">
        <f>SUM(BK151:BK162)</f>
        <v>0</v>
      </c>
    </row>
    <row r="151" spans="2:65" s="1" customFormat="1" ht="16.5" customHeight="1" x14ac:dyDescent="0.15">
      <c r="B151" s="33"/>
      <c r="C151" s="174" t="s">
        <v>70</v>
      </c>
      <c r="D151" s="174" t="s">
        <v>288</v>
      </c>
      <c r="E151" s="175" t="s">
        <v>4101</v>
      </c>
      <c r="F151" s="176" t="s">
        <v>4088</v>
      </c>
      <c r="G151" s="177" t="s">
        <v>490</v>
      </c>
      <c r="H151" s="178">
        <v>3</v>
      </c>
      <c r="I151" s="179"/>
      <c r="J151" s="178">
        <f t="shared" ref="J151:J162" si="10">ROUND(I151*H151,2)</f>
        <v>0</v>
      </c>
      <c r="K151" s="176" t="s">
        <v>1</v>
      </c>
      <c r="L151" s="37"/>
      <c r="M151" s="180" t="s">
        <v>1</v>
      </c>
      <c r="N151" s="181" t="s">
        <v>41</v>
      </c>
      <c r="O151" s="59"/>
      <c r="P151" s="182">
        <f t="shared" ref="P151:P162" si="11">O151*H151</f>
        <v>0</v>
      </c>
      <c r="Q151" s="182">
        <v>0</v>
      </c>
      <c r="R151" s="182">
        <f t="shared" ref="R151:R162" si="12">Q151*H151</f>
        <v>0</v>
      </c>
      <c r="S151" s="182">
        <v>0</v>
      </c>
      <c r="T151" s="183">
        <f t="shared" ref="T151:T162" si="13">S151*H151</f>
        <v>0</v>
      </c>
      <c r="AR151" s="16" t="s">
        <v>99</v>
      </c>
      <c r="AT151" s="16" t="s">
        <v>288</v>
      </c>
      <c r="AU151" s="16" t="s">
        <v>79</v>
      </c>
      <c r="AY151" s="16" t="s">
        <v>287</v>
      </c>
      <c r="BE151" s="184">
        <f t="shared" ref="BE151:BE162" si="14">IF(N151="základní",J151,0)</f>
        <v>0</v>
      </c>
      <c r="BF151" s="184">
        <f t="shared" ref="BF151:BF162" si="15">IF(N151="snížená",J151,0)</f>
        <v>0</v>
      </c>
      <c r="BG151" s="184">
        <f t="shared" ref="BG151:BG162" si="16">IF(N151="zákl. přenesená",J151,0)</f>
        <v>0</v>
      </c>
      <c r="BH151" s="184">
        <f t="shared" ref="BH151:BH162" si="17">IF(N151="sníž. přenesená",J151,0)</f>
        <v>0</v>
      </c>
      <c r="BI151" s="184">
        <f t="shared" ref="BI151:BI162" si="18">IF(N151="nulová",J151,0)</f>
        <v>0</v>
      </c>
      <c r="BJ151" s="16" t="s">
        <v>77</v>
      </c>
      <c r="BK151" s="184">
        <f t="shared" ref="BK151:BK162" si="19">ROUND(I151*H151,2)</f>
        <v>0</v>
      </c>
      <c r="BL151" s="16" t="s">
        <v>99</v>
      </c>
      <c r="BM151" s="16" t="s">
        <v>334</v>
      </c>
    </row>
    <row r="152" spans="2:65" s="1" customFormat="1" ht="16.5" customHeight="1" x14ac:dyDescent="0.15">
      <c r="B152" s="33"/>
      <c r="C152" s="174" t="s">
        <v>70</v>
      </c>
      <c r="D152" s="174" t="s">
        <v>288</v>
      </c>
      <c r="E152" s="175" t="s">
        <v>4102</v>
      </c>
      <c r="F152" s="176" t="s">
        <v>4103</v>
      </c>
      <c r="G152" s="177" t="s">
        <v>490</v>
      </c>
      <c r="H152" s="178">
        <v>3</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79</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337</v>
      </c>
    </row>
    <row r="153" spans="2:65" s="1" customFormat="1" ht="16.5" customHeight="1" x14ac:dyDescent="0.15">
      <c r="B153" s="33"/>
      <c r="C153" s="174" t="s">
        <v>70</v>
      </c>
      <c r="D153" s="174" t="s">
        <v>288</v>
      </c>
      <c r="E153" s="175" t="s">
        <v>3073</v>
      </c>
      <c r="F153" s="176" t="s">
        <v>2665</v>
      </c>
      <c r="G153" s="177" t="s">
        <v>362</v>
      </c>
      <c r="H153" s="178">
        <v>15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79</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340</v>
      </c>
    </row>
    <row r="154" spans="2:65" s="1" customFormat="1" ht="16.5" customHeight="1" x14ac:dyDescent="0.15">
      <c r="B154" s="33"/>
      <c r="C154" s="174" t="s">
        <v>70</v>
      </c>
      <c r="D154" s="174" t="s">
        <v>288</v>
      </c>
      <c r="E154" s="175" t="s">
        <v>3015</v>
      </c>
      <c r="F154" s="176" t="s">
        <v>2677</v>
      </c>
      <c r="G154" s="177" t="s">
        <v>490</v>
      </c>
      <c r="H154" s="178">
        <v>6</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79</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343</v>
      </c>
    </row>
    <row r="155" spans="2:65" s="1" customFormat="1" ht="16.5" customHeight="1" x14ac:dyDescent="0.15">
      <c r="B155" s="33"/>
      <c r="C155" s="174" t="s">
        <v>70</v>
      </c>
      <c r="D155" s="174" t="s">
        <v>288</v>
      </c>
      <c r="E155" s="175" t="s">
        <v>4104</v>
      </c>
      <c r="F155" s="176" t="s">
        <v>4095</v>
      </c>
      <c r="G155" s="177" t="s">
        <v>362</v>
      </c>
      <c r="H155" s="178">
        <v>12</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79</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347</v>
      </c>
    </row>
    <row r="156" spans="2:65" s="1" customFormat="1" ht="16.5" customHeight="1" x14ac:dyDescent="0.15">
      <c r="B156" s="33"/>
      <c r="C156" s="174" t="s">
        <v>70</v>
      </c>
      <c r="D156" s="174" t="s">
        <v>288</v>
      </c>
      <c r="E156" s="175" t="s">
        <v>4105</v>
      </c>
      <c r="F156" s="176" t="s">
        <v>4106</v>
      </c>
      <c r="G156" s="177" t="s">
        <v>490</v>
      </c>
      <c r="H156" s="178">
        <v>3</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79</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350</v>
      </c>
    </row>
    <row r="157" spans="2:65" s="1" customFormat="1" ht="16.5" customHeight="1" x14ac:dyDescent="0.15">
      <c r="B157" s="33"/>
      <c r="C157" s="174" t="s">
        <v>70</v>
      </c>
      <c r="D157" s="174" t="s">
        <v>288</v>
      </c>
      <c r="E157" s="175" t="s">
        <v>4107</v>
      </c>
      <c r="F157" s="176" t="s">
        <v>4108</v>
      </c>
      <c r="G157" s="177" t="s">
        <v>362</v>
      </c>
      <c r="H157" s="178">
        <v>12</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79</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355</v>
      </c>
    </row>
    <row r="158" spans="2:65" s="1" customFormat="1" ht="16.5" customHeight="1" x14ac:dyDescent="0.15">
      <c r="B158" s="33"/>
      <c r="C158" s="174" t="s">
        <v>70</v>
      </c>
      <c r="D158" s="174" t="s">
        <v>288</v>
      </c>
      <c r="E158" s="175" t="s">
        <v>3017</v>
      </c>
      <c r="F158" s="176" t="s">
        <v>2745</v>
      </c>
      <c r="G158" s="177" t="s">
        <v>362</v>
      </c>
      <c r="H158" s="178">
        <v>6</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79</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363</v>
      </c>
    </row>
    <row r="159" spans="2:65" s="1" customFormat="1" ht="16.5" customHeight="1" x14ac:dyDescent="0.15">
      <c r="B159" s="33"/>
      <c r="C159" s="174" t="s">
        <v>70</v>
      </c>
      <c r="D159" s="174" t="s">
        <v>288</v>
      </c>
      <c r="E159" s="175" t="s">
        <v>3018</v>
      </c>
      <c r="F159" s="176" t="s">
        <v>2749</v>
      </c>
      <c r="G159" s="177" t="s">
        <v>490</v>
      </c>
      <c r="H159" s="178">
        <v>6</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79</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367</v>
      </c>
    </row>
    <row r="160" spans="2:65" s="1" customFormat="1" ht="16.5" customHeight="1" x14ac:dyDescent="0.15">
      <c r="B160" s="33"/>
      <c r="C160" s="174" t="s">
        <v>70</v>
      </c>
      <c r="D160" s="174" t="s">
        <v>288</v>
      </c>
      <c r="E160" s="175" t="s">
        <v>3141</v>
      </c>
      <c r="F160" s="176" t="s">
        <v>2747</v>
      </c>
      <c r="G160" s="177" t="s">
        <v>490</v>
      </c>
      <c r="H160" s="178">
        <v>6</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79</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371</v>
      </c>
    </row>
    <row r="161" spans="2:65" s="1" customFormat="1" ht="16.5" customHeight="1" x14ac:dyDescent="0.15">
      <c r="B161" s="33"/>
      <c r="C161" s="174" t="s">
        <v>70</v>
      </c>
      <c r="D161" s="174" t="s">
        <v>288</v>
      </c>
      <c r="E161" s="175" t="s">
        <v>3014</v>
      </c>
      <c r="F161" s="176" t="s">
        <v>2683</v>
      </c>
      <c r="G161" s="177" t="s">
        <v>490</v>
      </c>
      <c r="H161" s="178">
        <v>6</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79</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377</v>
      </c>
    </row>
    <row r="162" spans="2:65" s="1" customFormat="1" ht="16.5" customHeight="1" x14ac:dyDescent="0.15">
      <c r="B162" s="33"/>
      <c r="C162" s="174" t="s">
        <v>70</v>
      </c>
      <c r="D162" s="174" t="s">
        <v>288</v>
      </c>
      <c r="E162" s="175" t="s">
        <v>7</v>
      </c>
      <c r="F162" s="176" t="s">
        <v>2751</v>
      </c>
      <c r="G162" s="177" t="s">
        <v>490</v>
      </c>
      <c r="H162" s="178">
        <v>12</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79</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382</v>
      </c>
    </row>
    <row r="163" spans="2:65" s="10" customFormat="1" ht="22.75" customHeight="1" x14ac:dyDescent="0.15">
      <c r="B163" s="160"/>
      <c r="C163" s="161"/>
      <c r="D163" s="162" t="s">
        <v>69</v>
      </c>
      <c r="E163" s="239" t="s">
        <v>2239</v>
      </c>
      <c r="F163" s="239" t="s">
        <v>4109</v>
      </c>
      <c r="G163" s="161"/>
      <c r="H163" s="161"/>
      <c r="I163" s="164"/>
      <c r="J163" s="240">
        <f>BK163</f>
        <v>0</v>
      </c>
      <c r="K163" s="161"/>
      <c r="L163" s="166"/>
      <c r="M163" s="167"/>
      <c r="N163" s="168"/>
      <c r="O163" s="168"/>
      <c r="P163" s="169">
        <f>SUM(P164:P166)</f>
        <v>0</v>
      </c>
      <c r="Q163" s="168"/>
      <c r="R163" s="169">
        <f>SUM(R164:R166)</f>
        <v>0</v>
      </c>
      <c r="S163" s="168"/>
      <c r="T163" s="170">
        <f>SUM(T164:T166)</f>
        <v>0</v>
      </c>
      <c r="AR163" s="171" t="s">
        <v>77</v>
      </c>
      <c r="AT163" s="172" t="s">
        <v>69</v>
      </c>
      <c r="AU163" s="172" t="s">
        <v>77</v>
      </c>
      <c r="AY163" s="171" t="s">
        <v>287</v>
      </c>
      <c r="BK163" s="173">
        <f>SUM(BK164:BK166)</f>
        <v>0</v>
      </c>
    </row>
    <row r="164" spans="2:65" s="1" customFormat="1" ht="16.5" customHeight="1" x14ac:dyDescent="0.15">
      <c r="B164" s="33"/>
      <c r="C164" s="174" t="s">
        <v>70</v>
      </c>
      <c r="D164" s="174" t="s">
        <v>288</v>
      </c>
      <c r="E164" s="175" t="s">
        <v>3073</v>
      </c>
      <c r="F164" s="176" t="s">
        <v>2665</v>
      </c>
      <c r="G164" s="177" t="s">
        <v>362</v>
      </c>
      <c r="H164" s="178">
        <v>20</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79</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389</v>
      </c>
    </row>
    <row r="165" spans="2:65" s="1" customFormat="1" ht="16.5" customHeight="1" x14ac:dyDescent="0.15">
      <c r="B165" s="33"/>
      <c r="C165" s="174" t="s">
        <v>70</v>
      </c>
      <c r="D165" s="174" t="s">
        <v>288</v>
      </c>
      <c r="E165" s="175" t="s">
        <v>3015</v>
      </c>
      <c r="F165" s="176" t="s">
        <v>2677</v>
      </c>
      <c r="G165" s="177" t="s">
        <v>490</v>
      </c>
      <c r="H165" s="178">
        <v>8</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79</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 customFormat="1" ht="16.5" customHeight="1" x14ac:dyDescent="0.15">
      <c r="B166" s="33"/>
      <c r="C166" s="174" t="s">
        <v>70</v>
      </c>
      <c r="D166" s="174" t="s">
        <v>288</v>
      </c>
      <c r="E166" s="175" t="s">
        <v>4102</v>
      </c>
      <c r="F166" s="176" t="s">
        <v>4103</v>
      </c>
      <c r="G166" s="177" t="s">
        <v>490</v>
      </c>
      <c r="H166" s="178">
        <v>4</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79</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404</v>
      </c>
    </row>
    <row r="167" spans="2:65" s="10" customFormat="1" ht="22.75" customHeight="1" x14ac:dyDescent="0.15">
      <c r="B167" s="160"/>
      <c r="C167" s="161"/>
      <c r="D167" s="162" t="s">
        <v>69</v>
      </c>
      <c r="E167" s="239" t="s">
        <v>2426</v>
      </c>
      <c r="F167" s="239" t="s">
        <v>4110</v>
      </c>
      <c r="G167" s="161"/>
      <c r="H167" s="161"/>
      <c r="I167" s="164"/>
      <c r="J167" s="240">
        <f>BK167</f>
        <v>0</v>
      </c>
      <c r="K167" s="161"/>
      <c r="L167" s="166"/>
      <c r="M167" s="167"/>
      <c r="N167" s="168"/>
      <c r="O167" s="168"/>
      <c r="P167" s="169">
        <f>SUM(P168:P173)</f>
        <v>0</v>
      </c>
      <c r="Q167" s="168"/>
      <c r="R167" s="169">
        <f>SUM(R168:R173)</f>
        <v>0</v>
      </c>
      <c r="S167" s="168"/>
      <c r="T167" s="170">
        <f>SUM(T168:T173)</f>
        <v>0</v>
      </c>
      <c r="AR167" s="171" t="s">
        <v>77</v>
      </c>
      <c r="AT167" s="172" t="s">
        <v>69</v>
      </c>
      <c r="AU167" s="172" t="s">
        <v>77</v>
      </c>
      <c r="AY167" s="171" t="s">
        <v>287</v>
      </c>
      <c r="BK167" s="173">
        <f>SUM(BK168:BK173)</f>
        <v>0</v>
      </c>
    </row>
    <row r="168" spans="2:65" s="1" customFormat="1" ht="16.5" customHeight="1" x14ac:dyDescent="0.15">
      <c r="B168" s="33"/>
      <c r="C168" s="174" t="s">
        <v>70</v>
      </c>
      <c r="D168" s="174" t="s">
        <v>288</v>
      </c>
      <c r="E168" s="175" t="s">
        <v>4102</v>
      </c>
      <c r="F168" s="176" t="s">
        <v>4103</v>
      </c>
      <c r="G168" s="177" t="s">
        <v>490</v>
      </c>
      <c r="H168" s="178">
        <v>7</v>
      </c>
      <c r="I168" s="179"/>
      <c r="J168" s="178">
        <f t="shared" ref="J168:J173" si="20">ROUND(I168*H168,2)</f>
        <v>0</v>
      </c>
      <c r="K168" s="176" t="s">
        <v>1</v>
      </c>
      <c r="L168" s="37"/>
      <c r="M168" s="180" t="s">
        <v>1</v>
      </c>
      <c r="N168" s="181" t="s">
        <v>41</v>
      </c>
      <c r="O168" s="59"/>
      <c r="P168" s="182">
        <f t="shared" ref="P168:P173" si="21">O168*H168</f>
        <v>0</v>
      </c>
      <c r="Q168" s="182">
        <v>0</v>
      </c>
      <c r="R168" s="182">
        <f t="shared" ref="R168:R173" si="22">Q168*H168</f>
        <v>0</v>
      </c>
      <c r="S168" s="182">
        <v>0</v>
      </c>
      <c r="T168" s="183">
        <f t="shared" ref="T168:T173" si="23">S168*H168</f>
        <v>0</v>
      </c>
      <c r="AR168" s="16" t="s">
        <v>99</v>
      </c>
      <c r="AT168" s="16" t="s">
        <v>288</v>
      </c>
      <c r="AU168" s="16" t="s">
        <v>79</v>
      </c>
      <c r="AY168" s="16" t="s">
        <v>287</v>
      </c>
      <c r="BE168" s="184">
        <f t="shared" ref="BE168:BE173" si="24">IF(N168="základní",J168,0)</f>
        <v>0</v>
      </c>
      <c r="BF168" s="184">
        <f t="shared" ref="BF168:BF173" si="25">IF(N168="snížená",J168,0)</f>
        <v>0</v>
      </c>
      <c r="BG168" s="184">
        <f t="shared" ref="BG168:BG173" si="26">IF(N168="zákl. přenesená",J168,0)</f>
        <v>0</v>
      </c>
      <c r="BH168" s="184">
        <f t="shared" ref="BH168:BH173" si="27">IF(N168="sníž. přenesená",J168,0)</f>
        <v>0</v>
      </c>
      <c r="BI168" s="184">
        <f t="shared" ref="BI168:BI173" si="28">IF(N168="nulová",J168,0)</f>
        <v>0</v>
      </c>
      <c r="BJ168" s="16" t="s">
        <v>77</v>
      </c>
      <c r="BK168" s="184">
        <f t="shared" ref="BK168:BK173" si="29">ROUND(I168*H168,2)</f>
        <v>0</v>
      </c>
      <c r="BL168" s="16" t="s">
        <v>99</v>
      </c>
      <c r="BM168" s="16" t="s">
        <v>408</v>
      </c>
    </row>
    <row r="169" spans="2:65" s="1" customFormat="1" ht="16.5" customHeight="1" x14ac:dyDescent="0.15">
      <c r="B169" s="33"/>
      <c r="C169" s="174" t="s">
        <v>70</v>
      </c>
      <c r="D169" s="174" t="s">
        <v>288</v>
      </c>
      <c r="E169" s="175" t="s">
        <v>4101</v>
      </c>
      <c r="F169" s="176" t="s">
        <v>4088</v>
      </c>
      <c r="G169" s="177" t="s">
        <v>490</v>
      </c>
      <c r="H169" s="178">
        <v>7</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79</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415</v>
      </c>
    </row>
    <row r="170" spans="2:65" s="1" customFormat="1" ht="16.5" customHeight="1" x14ac:dyDescent="0.15">
      <c r="B170" s="33"/>
      <c r="C170" s="174" t="s">
        <v>70</v>
      </c>
      <c r="D170" s="174" t="s">
        <v>288</v>
      </c>
      <c r="E170" s="175" t="s">
        <v>4111</v>
      </c>
      <c r="F170" s="176" t="s">
        <v>4112</v>
      </c>
      <c r="G170" s="177" t="s">
        <v>490</v>
      </c>
      <c r="H170" s="178">
        <v>7</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79</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419</v>
      </c>
    </row>
    <row r="171" spans="2:65" s="1" customFormat="1" ht="16.5" customHeight="1" x14ac:dyDescent="0.15">
      <c r="B171" s="33"/>
      <c r="C171" s="174" t="s">
        <v>70</v>
      </c>
      <c r="D171" s="174" t="s">
        <v>288</v>
      </c>
      <c r="E171" s="175" t="s">
        <v>4113</v>
      </c>
      <c r="F171" s="176" t="s">
        <v>4114</v>
      </c>
      <c r="G171" s="177" t="s">
        <v>490</v>
      </c>
      <c r="H171" s="178">
        <v>7</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79</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424</v>
      </c>
    </row>
    <row r="172" spans="2:65" s="1" customFormat="1" ht="16.5" customHeight="1" x14ac:dyDescent="0.15">
      <c r="B172" s="33"/>
      <c r="C172" s="174" t="s">
        <v>70</v>
      </c>
      <c r="D172" s="174" t="s">
        <v>288</v>
      </c>
      <c r="E172" s="175" t="s">
        <v>3073</v>
      </c>
      <c r="F172" s="176" t="s">
        <v>2665</v>
      </c>
      <c r="G172" s="177" t="s">
        <v>362</v>
      </c>
      <c r="H172" s="178">
        <v>35</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79</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428</v>
      </c>
    </row>
    <row r="173" spans="2:65" s="1" customFormat="1" ht="16.5" customHeight="1" x14ac:dyDescent="0.15">
      <c r="B173" s="33"/>
      <c r="C173" s="174" t="s">
        <v>70</v>
      </c>
      <c r="D173" s="174" t="s">
        <v>288</v>
      </c>
      <c r="E173" s="175" t="s">
        <v>3015</v>
      </c>
      <c r="F173" s="176" t="s">
        <v>2677</v>
      </c>
      <c r="G173" s="177" t="s">
        <v>490</v>
      </c>
      <c r="H173" s="178">
        <v>14</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79</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434</v>
      </c>
    </row>
    <row r="174" spans="2:65" s="10" customFormat="1" ht="22.75" customHeight="1" x14ac:dyDescent="0.15">
      <c r="B174" s="160"/>
      <c r="C174" s="161"/>
      <c r="D174" s="162" t="s">
        <v>69</v>
      </c>
      <c r="E174" s="239" t="s">
        <v>2446</v>
      </c>
      <c r="F174" s="239" t="s">
        <v>4115</v>
      </c>
      <c r="G174" s="161"/>
      <c r="H174" s="161"/>
      <c r="I174" s="164"/>
      <c r="J174" s="240">
        <f>BK174</f>
        <v>0</v>
      </c>
      <c r="K174" s="161"/>
      <c r="L174" s="166"/>
      <c r="M174" s="167"/>
      <c r="N174" s="168"/>
      <c r="O174" s="168"/>
      <c r="P174" s="169">
        <f>SUM(P175:P180)</f>
        <v>0</v>
      </c>
      <c r="Q174" s="168"/>
      <c r="R174" s="169">
        <f>SUM(R175:R180)</f>
        <v>0</v>
      </c>
      <c r="S174" s="168"/>
      <c r="T174" s="170">
        <f>SUM(T175:T180)</f>
        <v>0</v>
      </c>
      <c r="AR174" s="171" t="s">
        <v>77</v>
      </c>
      <c r="AT174" s="172" t="s">
        <v>69</v>
      </c>
      <c r="AU174" s="172" t="s">
        <v>77</v>
      </c>
      <c r="AY174" s="171" t="s">
        <v>287</v>
      </c>
      <c r="BK174" s="173">
        <f>SUM(BK175:BK180)</f>
        <v>0</v>
      </c>
    </row>
    <row r="175" spans="2:65" s="1" customFormat="1" ht="16.5" customHeight="1" x14ac:dyDescent="0.15">
      <c r="B175" s="33"/>
      <c r="C175" s="174" t="s">
        <v>70</v>
      </c>
      <c r="D175" s="174" t="s">
        <v>288</v>
      </c>
      <c r="E175" s="175" t="s">
        <v>4102</v>
      </c>
      <c r="F175" s="176" t="s">
        <v>4103</v>
      </c>
      <c r="G175" s="177" t="s">
        <v>490</v>
      </c>
      <c r="H175" s="178">
        <v>2</v>
      </c>
      <c r="I175" s="179"/>
      <c r="J175" s="178">
        <f t="shared" ref="J175:J180" si="30">ROUND(I175*H175,2)</f>
        <v>0</v>
      </c>
      <c r="K175" s="176" t="s">
        <v>1</v>
      </c>
      <c r="L175" s="37"/>
      <c r="M175" s="180" t="s">
        <v>1</v>
      </c>
      <c r="N175" s="181" t="s">
        <v>41</v>
      </c>
      <c r="O175" s="59"/>
      <c r="P175" s="182">
        <f t="shared" ref="P175:P180" si="31">O175*H175</f>
        <v>0</v>
      </c>
      <c r="Q175" s="182">
        <v>0</v>
      </c>
      <c r="R175" s="182">
        <f t="shared" ref="R175:R180" si="32">Q175*H175</f>
        <v>0</v>
      </c>
      <c r="S175" s="182">
        <v>0</v>
      </c>
      <c r="T175" s="183">
        <f t="shared" ref="T175:T180" si="33">S175*H175</f>
        <v>0</v>
      </c>
      <c r="AR175" s="16" t="s">
        <v>99</v>
      </c>
      <c r="AT175" s="16" t="s">
        <v>288</v>
      </c>
      <c r="AU175" s="16" t="s">
        <v>79</v>
      </c>
      <c r="AY175" s="16" t="s">
        <v>287</v>
      </c>
      <c r="BE175" s="184">
        <f t="shared" ref="BE175:BE180" si="34">IF(N175="základní",J175,0)</f>
        <v>0</v>
      </c>
      <c r="BF175" s="184">
        <f t="shared" ref="BF175:BF180" si="35">IF(N175="snížená",J175,0)</f>
        <v>0</v>
      </c>
      <c r="BG175" s="184">
        <f t="shared" ref="BG175:BG180" si="36">IF(N175="zákl. přenesená",J175,0)</f>
        <v>0</v>
      </c>
      <c r="BH175" s="184">
        <f t="shared" ref="BH175:BH180" si="37">IF(N175="sníž. přenesená",J175,0)</f>
        <v>0</v>
      </c>
      <c r="BI175" s="184">
        <f t="shared" ref="BI175:BI180" si="38">IF(N175="nulová",J175,0)</f>
        <v>0</v>
      </c>
      <c r="BJ175" s="16" t="s">
        <v>77</v>
      </c>
      <c r="BK175" s="184">
        <f t="shared" ref="BK175:BK180" si="39">ROUND(I175*H175,2)</f>
        <v>0</v>
      </c>
      <c r="BL175" s="16" t="s">
        <v>99</v>
      </c>
      <c r="BM175" s="16" t="s">
        <v>440</v>
      </c>
    </row>
    <row r="176" spans="2:65" s="1" customFormat="1" ht="16.5" customHeight="1" x14ac:dyDescent="0.15">
      <c r="B176" s="33"/>
      <c r="C176" s="174" t="s">
        <v>70</v>
      </c>
      <c r="D176" s="174" t="s">
        <v>288</v>
      </c>
      <c r="E176" s="175" t="s">
        <v>4101</v>
      </c>
      <c r="F176" s="176" t="s">
        <v>4088</v>
      </c>
      <c r="G176" s="177" t="s">
        <v>490</v>
      </c>
      <c r="H176" s="178">
        <v>2</v>
      </c>
      <c r="I176" s="179"/>
      <c r="J176" s="178">
        <f t="shared" si="30"/>
        <v>0</v>
      </c>
      <c r="K176" s="176" t="s">
        <v>1</v>
      </c>
      <c r="L176" s="37"/>
      <c r="M176" s="180" t="s">
        <v>1</v>
      </c>
      <c r="N176" s="181" t="s">
        <v>41</v>
      </c>
      <c r="O176" s="59"/>
      <c r="P176" s="182">
        <f t="shared" si="31"/>
        <v>0</v>
      </c>
      <c r="Q176" s="182">
        <v>0</v>
      </c>
      <c r="R176" s="182">
        <f t="shared" si="32"/>
        <v>0</v>
      </c>
      <c r="S176" s="182">
        <v>0</v>
      </c>
      <c r="T176" s="183">
        <f t="shared" si="33"/>
        <v>0</v>
      </c>
      <c r="AR176" s="16" t="s">
        <v>99</v>
      </c>
      <c r="AT176" s="16" t="s">
        <v>288</v>
      </c>
      <c r="AU176" s="16" t="s">
        <v>79</v>
      </c>
      <c r="AY176" s="16" t="s">
        <v>287</v>
      </c>
      <c r="BE176" s="184">
        <f t="shared" si="34"/>
        <v>0</v>
      </c>
      <c r="BF176" s="184">
        <f t="shared" si="35"/>
        <v>0</v>
      </c>
      <c r="BG176" s="184">
        <f t="shared" si="36"/>
        <v>0</v>
      </c>
      <c r="BH176" s="184">
        <f t="shared" si="37"/>
        <v>0</v>
      </c>
      <c r="BI176" s="184">
        <f t="shared" si="38"/>
        <v>0</v>
      </c>
      <c r="BJ176" s="16" t="s">
        <v>77</v>
      </c>
      <c r="BK176" s="184">
        <f t="shared" si="39"/>
        <v>0</v>
      </c>
      <c r="BL176" s="16" t="s">
        <v>99</v>
      </c>
      <c r="BM176" s="16" t="s">
        <v>445</v>
      </c>
    </row>
    <row r="177" spans="2:65" s="1" customFormat="1" ht="16.5" customHeight="1" x14ac:dyDescent="0.15">
      <c r="B177" s="33"/>
      <c r="C177" s="174" t="s">
        <v>70</v>
      </c>
      <c r="D177" s="174" t="s">
        <v>288</v>
      </c>
      <c r="E177" s="175" t="s">
        <v>4111</v>
      </c>
      <c r="F177" s="176" t="s">
        <v>4112</v>
      </c>
      <c r="G177" s="177" t="s">
        <v>490</v>
      </c>
      <c r="H177" s="178">
        <v>2</v>
      </c>
      <c r="I177" s="179"/>
      <c r="J177" s="178">
        <f t="shared" si="30"/>
        <v>0</v>
      </c>
      <c r="K177" s="176" t="s">
        <v>1</v>
      </c>
      <c r="L177" s="37"/>
      <c r="M177" s="180" t="s">
        <v>1</v>
      </c>
      <c r="N177" s="181" t="s">
        <v>41</v>
      </c>
      <c r="O177" s="59"/>
      <c r="P177" s="182">
        <f t="shared" si="31"/>
        <v>0</v>
      </c>
      <c r="Q177" s="182">
        <v>0</v>
      </c>
      <c r="R177" s="182">
        <f t="shared" si="32"/>
        <v>0</v>
      </c>
      <c r="S177" s="182">
        <v>0</v>
      </c>
      <c r="T177" s="183">
        <f t="shared" si="33"/>
        <v>0</v>
      </c>
      <c r="AR177" s="16" t="s">
        <v>99</v>
      </c>
      <c r="AT177" s="16" t="s">
        <v>288</v>
      </c>
      <c r="AU177" s="16" t="s">
        <v>79</v>
      </c>
      <c r="AY177" s="16" t="s">
        <v>287</v>
      </c>
      <c r="BE177" s="184">
        <f t="shared" si="34"/>
        <v>0</v>
      </c>
      <c r="BF177" s="184">
        <f t="shared" si="35"/>
        <v>0</v>
      </c>
      <c r="BG177" s="184">
        <f t="shared" si="36"/>
        <v>0</v>
      </c>
      <c r="BH177" s="184">
        <f t="shared" si="37"/>
        <v>0</v>
      </c>
      <c r="BI177" s="184">
        <f t="shared" si="38"/>
        <v>0</v>
      </c>
      <c r="BJ177" s="16" t="s">
        <v>77</v>
      </c>
      <c r="BK177" s="184">
        <f t="shared" si="39"/>
        <v>0</v>
      </c>
      <c r="BL177" s="16" t="s">
        <v>99</v>
      </c>
      <c r="BM177" s="16" t="s">
        <v>449</v>
      </c>
    </row>
    <row r="178" spans="2:65" s="1" customFormat="1" ht="16.5" customHeight="1" x14ac:dyDescent="0.15">
      <c r="B178" s="33"/>
      <c r="C178" s="174" t="s">
        <v>70</v>
      </c>
      <c r="D178" s="174" t="s">
        <v>288</v>
      </c>
      <c r="E178" s="175" t="s">
        <v>4113</v>
      </c>
      <c r="F178" s="176" t="s">
        <v>4114</v>
      </c>
      <c r="G178" s="177" t="s">
        <v>490</v>
      </c>
      <c r="H178" s="178">
        <v>2</v>
      </c>
      <c r="I178" s="179"/>
      <c r="J178" s="178">
        <f t="shared" si="30"/>
        <v>0</v>
      </c>
      <c r="K178" s="176" t="s">
        <v>1</v>
      </c>
      <c r="L178" s="37"/>
      <c r="M178" s="180" t="s">
        <v>1</v>
      </c>
      <c r="N178" s="181" t="s">
        <v>41</v>
      </c>
      <c r="O178" s="59"/>
      <c r="P178" s="182">
        <f t="shared" si="31"/>
        <v>0</v>
      </c>
      <c r="Q178" s="182">
        <v>0</v>
      </c>
      <c r="R178" s="182">
        <f t="shared" si="32"/>
        <v>0</v>
      </c>
      <c r="S178" s="182">
        <v>0</v>
      </c>
      <c r="T178" s="183">
        <f t="shared" si="33"/>
        <v>0</v>
      </c>
      <c r="AR178" s="16" t="s">
        <v>99</v>
      </c>
      <c r="AT178" s="16" t="s">
        <v>288</v>
      </c>
      <c r="AU178" s="16" t="s">
        <v>79</v>
      </c>
      <c r="AY178" s="16" t="s">
        <v>287</v>
      </c>
      <c r="BE178" s="184">
        <f t="shared" si="34"/>
        <v>0</v>
      </c>
      <c r="BF178" s="184">
        <f t="shared" si="35"/>
        <v>0</v>
      </c>
      <c r="BG178" s="184">
        <f t="shared" si="36"/>
        <v>0</v>
      </c>
      <c r="BH178" s="184">
        <f t="shared" si="37"/>
        <v>0</v>
      </c>
      <c r="BI178" s="184">
        <f t="shared" si="38"/>
        <v>0</v>
      </c>
      <c r="BJ178" s="16" t="s">
        <v>77</v>
      </c>
      <c r="BK178" s="184">
        <f t="shared" si="39"/>
        <v>0</v>
      </c>
      <c r="BL178" s="16" t="s">
        <v>99</v>
      </c>
      <c r="BM178" s="16" t="s">
        <v>455</v>
      </c>
    </row>
    <row r="179" spans="2:65" s="1" customFormat="1" ht="16.5" customHeight="1" x14ac:dyDescent="0.15">
      <c r="B179" s="33"/>
      <c r="C179" s="174" t="s">
        <v>70</v>
      </c>
      <c r="D179" s="174" t="s">
        <v>288</v>
      </c>
      <c r="E179" s="175" t="s">
        <v>3073</v>
      </c>
      <c r="F179" s="176" t="s">
        <v>2665</v>
      </c>
      <c r="G179" s="177" t="s">
        <v>362</v>
      </c>
      <c r="H179" s="178">
        <v>12</v>
      </c>
      <c r="I179" s="179"/>
      <c r="J179" s="178">
        <f t="shared" si="30"/>
        <v>0</v>
      </c>
      <c r="K179" s="176" t="s">
        <v>1</v>
      </c>
      <c r="L179" s="37"/>
      <c r="M179" s="180" t="s">
        <v>1</v>
      </c>
      <c r="N179" s="181" t="s">
        <v>41</v>
      </c>
      <c r="O179" s="59"/>
      <c r="P179" s="182">
        <f t="shared" si="31"/>
        <v>0</v>
      </c>
      <c r="Q179" s="182">
        <v>0</v>
      </c>
      <c r="R179" s="182">
        <f t="shared" si="32"/>
        <v>0</v>
      </c>
      <c r="S179" s="182">
        <v>0</v>
      </c>
      <c r="T179" s="183">
        <f t="shared" si="33"/>
        <v>0</v>
      </c>
      <c r="AR179" s="16" t="s">
        <v>99</v>
      </c>
      <c r="AT179" s="16" t="s">
        <v>288</v>
      </c>
      <c r="AU179" s="16" t="s">
        <v>79</v>
      </c>
      <c r="AY179" s="16" t="s">
        <v>287</v>
      </c>
      <c r="BE179" s="184">
        <f t="shared" si="34"/>
        <v>0</v>
      </c>
      <c r="BF179" s="184">
        <f t="shared" si="35"/>
        <v>0</v>
      </c>
      <c r="BG179" s="184">
        <f t="shared" si="36"/>
        <v>0</v>
      </c>
      <c r="BH179" s="184">
        <f t="shared" si="37"/>
        <v>0</v>
      </c>
      <c r="BI179" s="184">
        <f t="shared" si="38"/>
        <v>0</v>
      </c>
      <c r="BJ179" s="16" t="s">
        <v>77</v>
      </c>
      <c r="BK179" s="184">
        <f t="shared" si="39"/>
        <v>0</v>
      </c>
      <c r="BL179" s="16" t="s">
        <v>99</v>
      </c>
      <c r="BM179" s="16" t="s">
        <v>473</v>
      </c>
    </row>
    <row r="180" spans="2:65" s="1" customFormat="1" ht="16.5" customHeight="1" x14ac:dyDescent="0.15">
      <c r="B180" s="33"/>
      <c r="C180" s="174" t="s">
        <v>70</v>
      </c>
      <c r="D180" s="174" t="s">
        <v>288</v>
      </c>
      <c r="E180" s="175" t="s">
        <v>3015</v>
      </c>
      <c r="F180" s="176" t="s">
        <v>2677</v>
      </c>
      <c r="G180" s="177" t="s">
        <v>490</v>
      </c>
      <c r="H180" s="178">
        <v>4</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79</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478</v>
      </c>
    </row>
    <row r="181" spans="2:65" s="10" customFormat="1" ht="22.75" customHeight="1" x14ac:dyDescent="0.15">
      <c r="B181" s="160"/>
      <c r="C181" s="161"/>
      <c r="D181" s="162" t="s">
        <v>69</v>
      </c>
      <c r="E181" s="239" t="s">
        <v>2550</v>
      </c>
      <c r="F181" s="239" t="s">
        <v>4116</v>
      </c>
      <c r="G181" s="161"/>
      <c r="H181" s="161"/>
      <c r="I181" s="164"/>
      <c r="J181" s="240">
        <f>BK181</f>
        <v>0</v>
      </c>
      <c r="K181" s="161"/>
      <c r="L181" s="166"/>
      <c r="M181" s="167"/>
      <c r="N181" s="168"/>
      <c r="O181" s="168"/>
      <c r="P181" s="169">
        <f>SUM(P182:P184)</f>
        <v>0</v>
      </c>
      <c r="Q181" s="168"/>
      <c r="R181" s="169">
        <f>SUM(R182:R184)</f>
        <v>0</v>
      </c>
      <c r="S181" s="168"/>
      <c r="T181" s="170">
        <f>SUM(T182:T184)</f>
        <v>0</v>
      </c>
      <c r="AR181" s="171" t="s">
        <v>77</v>
      </c>
      <c r="AT181" s="172" t="s">
        <v>69</v>
      </c>
      <c r="AU181" s="172" t="s">
        <v>77</v>
      </c>
      <c r="AY181" s="171" t="s">
        <v>287</v>
      </c>
      <c r="BK181" s="173">
        <f>SUM(BK182:BK184)</f>
        <v>0</v>
      </c>
    </row>
    <row r="182" spans="2:65" s="1" customFormat="1" ht="16.5" customHeight="1" x14ac:dyDescent="0.15">
      <c r="B182" s="33"/>
      <c r="C182" s="174" t="s">
        <v>70</v>
      </c>
      <c r="D182" s="174" t="s">
        <v>288</v>
      </c>
      <c r="E182" s="175" t="s">
        <v>3073</v>
      </c>
      <c r="F182" s="176" t="s">
        <v>2665</v>
      </c>
      <c r="G182" s="177" t="s">
        <v>362</v>
      </c>
      <c r="H182" s="178">
        <v>5</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79</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484</v>
      </c>
    </row>
    <row r="183" spans="2:65" s="1" customFormat="1" ht="16.5" customHeight="1" x14ac:dyDescent="0.15">
      <c r="B183" s="33"/>
      <c r="C183" s="174" t="s">
        <v>70</v>
      </c>
      <c r="D183" s="174" t="s">
        <v>288</v>
      </c>
      <c r="E183" s="175" t="s">
        <v>3015</v>
      </c>
      <c r="F183" s="176" t="s">
        <v>2677</v>
      </c>
      <c r="G183" s="177" t="s">
        <v>490</v>
      </c>
      <c r="H183" s="178">
        <v>2</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79</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491</v>
      </c>
    </row>
    <row r="184" spans="2:65" s="1" customFormat="1" ht="16.5" customHeight="1" x14ac:dyDescent="0.15">
      <c r="B184" s="33"/>
      <c r="C184" s="174" t="s">
        <v>70</v>
      </c>
      <c r="D184" s="174" t="s">
        <v>288</v>
      </c>
      <c r="E184" s="175" t="s">
        <v>4102</v>
      </c>
      <c r="F184" s="176" t="s">
        <v>4103</v>
      </c>
      <c r="G184" s="177" t="s">
        <v>490</v>
      </c>
      <c r="H184" s="178">
        <v>1</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79</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496</v>
      </c>
    </row>
    <row r="185" spans="2:65" s="10" customFormat="1" ht="22.75" customHeight="1" x14ac:dyDescent="0.15">
      <c r="B185" s="160"/>
      <c r="C185" s="161"/>
      <c r="D185" s="162" t="s">
        <v>69</v>
      </c>
      <c r="E185" s="239" t="s">
        <v>2595</v>
      </c>
      <c r="F185" s="239" t="s">
        <v>4117</v>
      </c>
      <c r="G185" s="161"/>
      <c r="H185" s="161"/>
      <c r="I185" s="164"/>
      <c r="J185" s="240">
        <f>BK185</f>
        <v>0</v>
      </c>
      <c r="K185" s="161"/>
      <c r="L185" s="166"/>
      <c r="M185" s="167"/>
      <c r="N185" s="168"/>
      <c r="O185" s="168"/>
      <c r="P185" s="169">
        <f>SUM(P186:P187)</f>
        <v>0</v>
      </c>
      <c r="Q185" s="168"/>
      <c r="R185" s="169">
        <f>SUM(R186:R187)</f>
        <v>0</v>
      </c>
      <c r="S185" s="168"/>
      <c r="T185" s="170">
        <f>SUM(T186:T187)</f>
        <v>0</v>
      </c>
      <c r="AR185" s="171" t="s">
        <v>77</v>
      </c>
      <c r="AT185" s="172" t="s">
        <v>69</v>
      </c>
      <c r="AU185" s="172" t="s">
        <v>77</v>
      </c>
      <c r="AY185" s="171" t="s">
        <v>287</v>
      </c>
      <c r="BK185" s="173">
        <f>SUM(BK186:BK187)</f>
        <v>0</v>
      </c>
    </row>
    <row r="186" spans="2:65" s="1" customFormat="1" ht="16.5" customHeight="1" x14ac:dyDescent="0.15">
      <c r="B186" s="33"/>
      <c r="C186" s="174" t="s">
        <v>70</v>
      </c>
      <c r="D186" s="174" t="s">
        <v>288</v>
      </c>
      <c r="E186" s="175" t="s">
        <v>3021</v>
      </c>
      <c r="F186" s="176" t="s">
        <v>4118</v>
      </c>
      <c r="G186" s="177" t="s">
        <v>362</v>
      </c>
      <c r="H186" s="178">
        <v>40</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79</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500</v>
      </c>
    </row>
    <row r="187" spans="2:65" s="1" customFormat="1" ht="16.5" customHeight="1" x14ac:dyDescent="0.15">
      <c r="B187" s="33"/>
      <c r="C187" s="174" t="s">
        <v>70</v>
      </c>
      <c r="D187" s="174" t="s">
        <v>288</v>
      </c>
      <c r="E187" s="175" t="s">
        <v>4119</v>
      </c>
      <c r="F187" s="176" t="s">
        <v>4120</v>
      </c>
      <c r="G187" s="177" t="s">
        <v>490</v>
      </c>
      <c r="H187" s="178">
        <v>2</v>
      </c>
      <c r="I187" s="179"/>
      <c r="J187" s="178">
        <f>ROUND(I187*H187,2)</f>
        <v>0</v>
      </c>
      <c r="K187" s="176" t="s">
        <v>1</v>
      </c>
      <c r="L187" s="37"/>
      <c r="M187" s="180" t="s">
        <v>1</v>
      </c>
      <c r="N187" s="181" t="s">
        <v>41</v>
      </c>
      <c r="O187" s="59"/>
      <c r="P187" s="182">
        <f>O187*H187</f>
        <v>0</v>
      </c>
      <c r="Q187" s="182">
        <v>0</v>
      </c>
      <c r="R187" s="182">
        <f>Q187*H187</f>
        <v>0</v>
      </c>
      <c r="S187" s="182">
        <v>0</v>
      </c>
      <c r="T187" s="183">
        <f>S187*H187</f>
        <v>0</v>
      </c>
      <c r="AR187" s="16" t="s">
        <v>99</v>
      </c>
      <c r="AT187" s="16" t="s">
        <v>288</v>
      </c>
      <c r="AU187" s="16" t="s">
        <v>79</v>
      </c>
      <c r="AY187" s="16" t="s">
        <v>287</v>
      </c>
      <c r="BE187" s="184">
        <f>IF(N187="základní",J187,0)</f>
        <v>0</v>
      </c>
      <c r="BF187" s="184">
        <f>IF(N187="snížená",J187,0)</f>
        <v>0</v>
      </c>
      <c r="BG187" s="184">
        <f>IF(N187="zákl. přenesená",J187,0)</f>
        <v>0</v>
      </c>
      <c r="BH187" s="184">
        <f>IF(N187="sníž. přenesená",J187,0)</f>
        <v>0</v>
      </c>
      <c r="BI187" s="184">
        <f>IF(N187="nulová",J187,0)</f>
        <v>0</v>
      </c>
      <c r="BJ187" s="16" t="s">
        <v>77</v>
      </c>
      <c r="BK187" s="184">
        <f>ROUND(I187*H187,2)</f>
        <v>0</v>
      </c>
      <c r="BL187" s="16" t="s">
        <v>99</v>
      </c>
      <c r="BM187" s="16" t="s">
        <v>503</v>
      </c>
    </row>
    <row r="188" spans="2:65" s="10" customFormat="1" ht="22.75" customHeight="1" x14ac:dyDescent="0.15">
      <c r="B188" s="160"/>
      <c r="C188" s="161"/>
      <c r="D188" s="162" t="s">
        <v>69</v>
      </c>
      <c r="E188" s="239" t="s">
        <v>4121</v>
      </c>
      <c r="F188" s="239" t="s">
        <v>4122</v>
      </c>
      <c r="G188" s="161"/>
      <c r="H188" s="161"/>
      <c r="I188" s="164"/>
      <c r="J188" s="240">
        <f>BK188</f>
        <v>0</v>
      </c>
      <c r="K188" s="161"/>
      <c r="L188" s="166"/>
      <c r="M188" s="167"/>
      <c r="N188" s="168"/>
      <c r="O188" s="168"/>
      <c r="P188" s="169">
        <f>SUM(P189:P190)</f>
        <v>0</v>
      </c>
      <c r="Q188" s="168"/>
      <c r="R188" s="169">
        <f>SUM(R189:R190)</f>
        <v>0</v>
      </c>
      <c r="S188" s="168"/>
      <c r="T188" s="170">
        <f>SUM(T189:T190)</f>
        <v>0</v>
      </c>
      <c r="AR188" s="171" t="s">
        <v>77</v>
      </c>
      <c r="AT188" s="172" t="s">
        <v>69</v>
      </c>
      <c r="AU188" s="172" t="s">
        <v>77</v>
      </c>
      <c r="AY188" s="171" t="s">
        <v>287</v>
      </c>
      <c r="BK188" s="173">
        <f>SUM(BK189:BK190)</f>
        <v>0</v>
      </c>
    </row>
    <row r="189" spans="2:65" s="1" customFormat="1" ht="16.5" customHeight="1" x14ac:dyDescent="0.15">
      <c r="B189" s="33"/>
      <c r="C189" s="174" t="s">
        <v>70</v>
      </c>
      <c r="D189" s="174" t="s">
        <v>288</v>
      </c>
      <c r="E189" s="175" t="s">
        <v>4123</v>
      </c>
      <c r="F189" s="176" t="s">
        <v>4124</v>
      </c>
      <c r="G189" s="177" t="s">
        <v>362</v>
      </c>
      <c r="H189" s="178">
        <v>200</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79</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509</v>
      </c>
    </row>
    <row r="190" spans="2:65" s="1" customFormat="1" ht="16.5" customHeight="1" x14ac:dyDescent="0.15">
      <c r="B190" s="33"/>
      <c r="C190" s="174" t="s">
        <v>70</v>
      </c>
      <c r="D190" s="174" t="s">
        <v>288</v>
      </c>
      <c r="E190" s="175" t="s">
        <v>3015</v>
      </c>
      <c r="F190" s="176" t="s">
        <v>2677</v>
      </c>
      <c r="G190" s="177" t="s">
        <v>490</v>
      </c>
      <c r="H190" s="178">
        <v>14</v>
      </c>
      <c r="I190" s="179"/>
      <c r="J190" s="178">
        <f>ROUND(I190*H190,2)</f>
        <v>0</v>
      </c>
      <c r="K190" s="176" t="s">
        <v>1</v>
      </c>
      <c r="L190" s="37"/>
      <c r="M190" s="180" t="s">
        <v>1</v>
      </c>
      <c r="N190" s="181" t="s">
        <v>41</v>
      </c>
      <c r="O190" s="59"/>
      <c r="P190" s="182">
        <f>O190*H190</f>
        <v>0</v>
      </c>
      <c r="Q190" s="182">
        <v>0</v>
      </c>
      <c r="R190" s="182">
        <f>Q190*H190</f>
        <v>0</v>
      </c>
      <c r="S190" s="182">
        <v>0</v>
      </c>
      <c r="T190" s="183">
        <f>S190*H190</f>
        <v>0</v>
      </c>
      <c r="AR190" s="16" t="s">
        <v>99</v>
      </c>
      <c r="AT190" s="16" t="s">
        <v>288</v>
      </c>
      <c r="AU190" s="16" t="s">
        <v>79</v>
      </c>
      <c r="AY190" s="16" t="s">
        <v>287</v>
      </c>
      <c r="BE190" s="184">
        <f>IF(N190="základní",J190,0)</f>
        <v>0</v>
      </c>
      <c r="BF190" s="184">
        <f>IF(N190="snížená",J190,0)</f>
        <v>0</v>
      </c>
      <c r="BG190" s="184">
        <f>IF(N190="zákl. přenesená",J190,0)</f>
        <v>0</v>
      </c>
      <c r="BH190" s="184">
        <f>IF(N190="sníž. přenesená",J190,0)</f>
        <v>0</v>
      </c>
      <c r="BI190" s="184">
        <f>IF(N190="nulová",J190,0)</f>
        <v>0</v>
      </c>
      <c r="BJ190" s="16" t="s">
        <v>77</v>
      </c>
      <c r="BK190" s="184">
        <f>ROUND(I190*H190,2)</f>
        <v>0</v>
      </c>
      <c r="BL190" s="16" t="s">
        <v>99</v>
      </c>
      <c r="BM190" s="16" t="s">
        <v>513</v>
      </c>
    </row>
    <row r="191" spans="2:65" s="10" customFormat="1" ht="22.75" customHeight="1" x14ac:dyDescent="0.15">
      <c r="B191" s="160"/>
      <c r="C191" s="161"/>
      <c r="D191" s="162" t="s">
        <v>69</v>
      </c>
      <c r="E191" s="239" t="s">
        <v>4125</v>
      </c>
      <c r="F191" s="239" t="s">
        <v>4126</v>
      </c>
      <c r="G191" s="161"/>
      <c r="H191" s="161"/>
      <c r="I191" s="164"/>
      <c r="J191" s="240">
        <f>BK191</f>
        <v>0</v>
      </c>
      <c r="K191" s="161"/>
      <c r="L191" s="166"/>
      <c r="M191" s="167"/>
      <c r="N191" s="168"/>
      <c r="O191" s="168"/>
      <c r="P191" s="169">
        <f>SUM(P192:P197)</f>
        <v>0</v>
      </c>
      <c r="Q191" s="168"/>
      <c r="R191" s="169">
        <f>SUM(R192:R197)</f>
        <v>0</v>
      </c>
      <c r="S191" s="168"/>
      <c r="T191" s="170">
        <f>SUM(T192:T197)</f>
        <v>0</v>
      </c>
      <c r="AR191" s="171" t="s">
        <v>77</v>
      </c>
      <c r="AT191" s="172" t="s">
        <v>69</v>
      </c>
      <c r="AU191" s="172" t="s">
        <v>77</v>
      </c>
      <c r="AY191" s="171" t="s">
        <v>287</v>
      </c>
      <c r="BK191" s="173">
        <f>SUM(BK192:BK197)</f>
        <v>0</v>
      </c>
    </row>
    <row r="192" spans="2:65" s="1" customFormat="1" ht="16.5" customHeight="1" x14ac:dyDescent="0.15">
      <c r="B192" s="33"/>
      <c r="C192" s="174" t="s">
        <v>70</v>
      </c>
      <c r="D192" s="174" t="s">
        <v>288</v>
      </c>
      <c r="E192" s="175" t="s">
        <v>4127</v>
      </c>
      <c r="F192" s="176" t="s">
        <v>2701</v>
      </c>
      <c r="G192" s="177" t="s">
        <v>362</v>
      </c>
      <c r="H192" s="178">
        <v>35</v>
      </c>
      <c r="I192" s="179"/>
      <c r="J192" s="178">
        <f t="shared" ref="J192:J197" si="40">ROUND(I192*H192,2)</f>
        <v>0</v>
      </c>
      <c r="K192" s="176" t="s">
        <v>1</v>
      </c>
      <c r="L192" s="37"/>
      <c r="M192" s="180" t="s">
        <v>1</v>
      </c>
      <c r="N192" s="181" t="s">
        <v>41</v>
      </c>
      <c r="O192" s="59"/>
      <c r="P192" s="182">
        <f t="shared" ref="P192:P197" si="41">O192*H192</f>
        <v>0</v>
      </c>
      <c r="Q192" s="182">
        <v>0</v>
      </c>
      <c r="R192" s="182">
        <f t="shared" ref="R192:R197" si="42">Q192*H192</f>
        <v>0</v>
      </c>
      <c r="S192" s="182">
        <v>0</v>
      </c>
      <c r="T192" s="183">
        <f t="shared" ref="T192:T197" si="43">S192*H192</f>
        <v>0</v>
      </c>
      <c r="AR192" s="16" t="s">
        <v>99</v>
      </c>
      <c r="AT192" s="16" t="s">
        <v>288</v>
      </c>
      <c r="AU192" s="16" t="s">
        <v>79</v>
      </c>
      <c r="AY192" s="16" t="s">
        <v>287</v>
      </c>
      <c r="BE192" s="184">
        <f t="shared" ref="BE192:BE197" si="44">IF(N192="základní",J192,0)</f>
        <v>0</v>
      </c>
      <c r="BF192" s="184">
        <f t="shared" ref="BF192:BF197" si="45">IF(N192="snížená",J192,0)</f>
        <v>0</v>
      </c>
      <c r="BG192" s="184">
        <f t="shared" ref="BG192:BG197" si="46">IF(N192="zákl. přenesená",J192,0)</f>
        <v>0</v>
      </c>
      <c r="BH192" s="184">
        <f t="shared" ref="BH192:BH197" si="47">IF(N192="sníž. přenesená",J192,0)</f>
        <v>0</v>
      </c>
      <c r="BI192" s="184">
        <f t="shared" ref="BI192:BI197" si="48">IF(N192="nulová",J192,0)</f>
        <v>0</v>
      </c>
      <c r="BJ192" s="16" t="s">
        <v>77</v>
      </c>
      <c r="BK192" s="184">
        <f t="shared" ref="BK192:BK197" si="49">ROUND(I192*H192,2)</f>
        <v>0</v>
      </c>
      <c r="BL192" s="16" t="s">
        <v>99</v>
      </c>
      <c r="BM192" s="16" t="s">
        <v>517</v>
      </c>
    </row>
    <row r="193" spans="2:65" s="1" customFormat="1" ht="16.5" customHeight="1" x14ac:dyDescent="0.15">
      <c r="B193" s="33"/>
      <c r="C193" s="174" t="s">
        <v>70</v>
      </c>
      <c r="D193" s="174" t="s">
        <v>288</v>
      </c>
      <c r="E193" s="175" t="s">
        <v>4128</v>
      </c>
      <c r="F193" s="176" t="s">
        <v>4129</v>
      </c>
      <c r="G193" s="177" t="s">
        <v>362</v>
      </c>
      <c r="H193" s="178">
        <v>295</v>
      </c>
      <c r="I193" s="179"/>
      <c r="J193" s="178">
        <f t="shared" si="40"/>
        <v>0</v>
      </c>
      <c r="K193" s="176" t="s">
        <v>1</v>
      </c>
      <c r="L193" s="37"/>
      <c r="M193" s="180" t="s">
        <v>1</v>
      </c>
      <c r="N193" s="181" t="s">
        <v>41</v>
      </c>
      <c r="O193" s="59"/>
      <c r="P193" s="182">
        <f t="shared" si="41"/>
        <v>0</v>
      </c>
      <c r="Q193" s="182">
        <v>0</v>
      </c>
      <c r="R193" s="182">
        <f t="shared" si="42"/>
        <v>0</v>
      </c>
      <c r="S193" s="182">
        <v>0</v>
      </c>
      <c r="T193" s="183">
        <f t="shared" si="43"/>
        <v>0</v>
      </c>
      <c r="AR193" s="16" t="s">
        <v>99</v>
      </c>
      <c r="AT193" s="16" t="s">
        <v>288</v>
      </c>
      <c r="AU193" s="16" t="s">
        <v>79</v>
      </c>
      <c r="AY193" s="16" t="s">
        <v>287</v>
      </c>
      <c r="BE193" s="184">
        <f t="shared" si="44"/>
        <v>0</v>
      </c>
      <c r="BF193" s="184">
        <f t="shared" si="45"/>
        <v>0</v>
      </c>
      <c r="BG193" s="184">
        <f t="shared" si="46"/>
        <v>0</v>
      </c>
      <c r="BH193" s="184">
        <f t="shared" si="47"/>
        <v>0</v>
      </c>
      <c r="BI193" s="184">
        <f t="shared" si="48"/>
        <v>0</v>
      </c>
      <c r="BJ193" s="16" t="s">
        <v>77</v>
      </c>
      <c r="BK193" s="184">
        <f t="shared" si="49"/>
        <v>0</v>
      </c>
      <c r="BL193" s="16" t="s">
        <v>99</v>
      </c>
      <c r="BM193" s="16" t="s">
        <v>521</v>
      </c>
    </row>
    <row r="194" spans="2:65" s="1" customFormat="1" ht="16.5" customHeight="1" x14ac:dyDescent="0.15">
      <c r="B194" s="33"/>
      <c r="C194" s="174" t="s">
        <v>70</v>
      </c>
      <c r="D194" s="174" t="s">
        <v>288</v>
      </c>
      <c r="E194" s="175" t="s">
        <v>3017</v>
      </c>
      <c r="F194" s="176" t="s">
        <v>2745</v>
      </c>
      <c r="G194" s="177" t="s">
        <v>362</v>
      </c>
      <c r="H194" s="178">
        <v>20</v>
      </c>
      <c r="I194" s="179"/>
      <c r="J194" s="178">
        <f t="shared" si="40"/>
        <v>0</v>
      </c>
      <c r="K194" s="176" t="s">
        <v>1</v>
      </c>
      <c r="L194" s="37"/>
      <c r="M194" s="180" t="s">
        <v>1</v>
      </c>
      <c r="N194" s="181" t="s">
        <v>41</v>
      </c>
      <c r="O194" s="59"/>
      <c r="P194" s="182">
        <f t="shared" si="41"/>
        <v>0</v>
      </c>
      <c r="Q194" s="182">
        <v>0</v>
      </c>
      <c r="R194" s="182">
        <f t="shared" si="42"/>
        <v>0</v>
      </c>
      <c r="S194" s="182">
        <v>0</v>
      </c>
      <c r="T194" s="183">
        <f t="shared" si="43"/>
        <v>0</v>
      </c>
      <c r="AR194" s="16" t="s">
        <v>99</v>
      </c>
      <c r="AT194" s="16" t="s">
        <v>288</v>
      </c>
      <c r="AU194" s="16" t="s">
        <v>79</v>
      </c>
      <c r="AY194" s="16" t="s">
        <v>287</v>
      </c>
      <c r="BE194" s="184">
        <f t="shared" si="44"/>
        <v>0</v>
      </c>
      <c r="BF194" s="184">
        <f t="shared" si="45"/>
        <v>0</v>
      </c>
      <c r="BG194" s="184">
        <f t="shared" si="46"/>
        <v>0</v>
      </c>
      <c r="BH194" s="184">
        <f t="shared" si="47"/>
        <v>0</v>
      </c>
      <c r="BI194" s="184">
        <f t="shared" si="48"/>
        <v>0</v>
      </c>
      <c r="BJ194" s="16" t="s">
        <v>77</v>
      </c>
      <c r="BK194" s="184">
        <f t="shared" si="49"/>
        <v>0</v>
      </c>
      <c r="BL194" s="16" t="s">
        <v>99</v>
      </c>
      <c r="BM194" s="16" t="s">
        <v>526</v>
      </c>
    </row>
    <row r="195" spans="2:65" s="1" customFormat="1" ht="16.5" customHeight="1" x14ac:dyDescent="0.15">
      <c r="B195" s="33"/>
      <c r="C195" s="174" t="s">
        <v>70</v>
      </c>
      <c r="D195" s="174" t="s">
        <v>288</v>
      </c>
      <c r="E195" s="175" t="s">
        <v>3018</v>
      </c>
      <c r="F195" s="176" t="s">
        <v>2749</v>
      </c>
      <c r="G195" s="177" t="s">
        <v>490</v>
      </c>
      <c r="H195" s="178">
        <v>20</v>
      </c>
      <c r="I195" s="179"/>
      <c r="J195" s="178">
        <f t="shared" si="40"/>
        <v>0</v>
      </c>
      <c r="K195" s="176" t="s">
        <v>1</v>
      </c>
      <c r="L195" s="37"/>
      <c r="M195" s="180" t="s">
        <v>1</v>
      </c>
      <c r="N195" s="181" t="s">
        <v>41</v>
      </c>
      <c r="O195" s="59"/>
      <c r="P195" s="182">
        <f t="shared" si="41"/>
        <v>0</v>
      </c>
      <c r="Q195" s="182">
        <v>0</v>
      </c>
      <c r="R195" s="182">
        <f t="shared" si="42"/>
        <v>0</v>
      </c>
      <c r="S195" s="182">
        <v>0</v>
      </c>
      <c r="T195" s="183">
        <f t="shared" si="43"/>
        <v>0</v>
      </c>
      <c r="AR195" s="16" t="s">
        <v>99</v>
      </c>
      <c r="AT195" s="16" t="s">
        <v>288</v>
      </c>
      <c r="AU195" s="16" t="s">
        <v>79</v>
      </c>
      <c r="AY195" s="16" t="s">
        <v>287</v>
      </c>
      <c r="BE195" s="184">
        <f t="shared" si="44"/>
        <v>0</v>
      </c>
      <c r="BF195" s="184">
        <f t="shared" si="45"/>
        <v>0</v>
      </c>
      <c r="BG195" s="184">
        <f t="shared" si="46"/>
        <v>0</v>
      </c>
      <c r="BH195" s="184">
        <f t="shared" si="47"/>
        <v>0</v>
      </c>
      <c r="BI195" s="184">
        <f t="shared" si="48"/>
        <v>0</v>
      </c>
      <c r="BJ195" s="16" t="s">
        <v>77</v>
      </c>
      <c r="BK195" s="184">
        <f t="shared" si="49"/>
        <v>0</v>
      </c>
      <c r="BL195" s="16" t="s">
        <v>99</v>
      </c>
      <c r="BM195" s="16" t="s">
        <v>530</v>
      </c>
    </row>
    <row r="196" spans="2:65" s="1" customFormat="1" ht="16.5" customHeight="1" x14ac:dyDescent="0.15">
      <c r="B196" s="33"/>
      <c r="C196" s="174" t="s">
        <v>70</v>
      </c>
      <c r="D196" s="174" t="s">
        <v>288</v>
      </c>
      <c r="E196" s="175" t="s">
        <v>3141</v>
      </c>
      <c r="F196" s="176" t="s">
        <v>2747</v>
      </c>
      <c r="G196" s="177" t="s">
        <v>490</v>
      </c>
      <c r="H196" s="178">
        <v>20</v>
      </c>
      <c r="I196" s="179"/>
      <c r="J196" s="178">
        <f t="shared" si="40"/>
        <v>0</v>
      </c>
      <c r="K196" s="176" t="s">
        <v>1</v>
      </c>
      <c r="L196" s="37"/>
      <c r="M196" s="180" t="s">
        <v>1</v>
      </c>
      <c r="N196" s="181" t="s">
        <v>41</v>
      </c>
      <c r="O196" s="59"/>
      <c r="P196" s="182">
        <f t="shared" si="41"/>
        <v>0</v>
      </c>
      <c r="Q196" s="182">
        <v>0</v>
      </c>
      <c r="R196" s="182">
        <f t="shared" si="42"/>
        <v>0</v>
      </c>
      <c r="S196" s="182">
        <v>0</v>
      </c>
      <c r="T196" s="183">
        <f t="shared" si="43"/>
        <v>0</v>
      </c>
      <c r="AR196" s="16" t="s">
        <v>99</v>
      </c>
      <c r="AT196" s="16" t="s">
        <v>288</v>
      </c>
      <c r="AU196" s="16" t="s">
        <v>79</v>
      </c>
      <c r="AY196" s="16" t="s">
        <v>287</v>
      </c>
      <c r="BE196" s="184">
        <f t="shared" si="44"/>
        <v>0</v>
      </c>
      <c r="BF196" s="184">
        <f t="shared" si="45"/>
        <v>0</v>
      </c>
      <c r="BG196" s="184">
        <f t="shared" si="46"/>
        <v>0</v>
      </c>
      <c r="BH196" s="184">
        <f t="shared" si="47"/>
        <v>0</v>
      </c>
      <c r="BI196" s="184">
        <f t="shared" si="48"/>
        <v>0</v>
      </c>
      <c r="BJ196" s="16" t="s">
        <v>77</v>
      </c>
      <c r="BK196" s="184">
        <f t="shared" si="49"/>
        <v>0</v>
      </c>
      <c r="BL196" s="16" t="s">
        <v>99</v>
      </c>
      <c r="BM196" s="16" t="s">
        <v>537</v>
      </c>
    </row>
    <row r="197" spans="2:65" s="1" customFormat="1" ht="16.5" customHeight="1" x14ac:dyDescent="0.15">
      <c r="B197" s="33"/>
      <c r="C197" s="174" t="s">
        <v>70</v>
      </c>
      <c r="D197" s="174" t="s">
        <v>288</v>
      </c>
      <c r="E197" s="175" t="s">
        <v>7</v>
      </c>
      <c r="F197" s="176" t="s">
        <v>2751</v>
      </c>
      <c r="G197" s="177" t="s">
        <v>490</v>
      </c>
      <c r="H197" s="178">
        <v>26</v>
      </c>
      <c r="I197" s="179"/>
      <c r="J197" s="178">
        <f t="shared" si="40"/>
        <v>0</v>
      </c>
      <c r="K197" s="176" t="s">
        <v>1</v>
      </c>
      <c r="L197" s="37"/>
      <c r="M197" s="180" t="s">
        <v>1</v>
      </c>
      <c r="N197" s="181" t="s">
        <v>41</v>
      </c>
      <c r="O197" s="59"/>
      <c r="P197" s="182">
        <f t="shared" si="41"/>
        <v>0</v>
      </c>
      <c r="Q197" s="182">
        <v>0</v>
      </c>
      <c r="R197" s="182">
        <f t="shared" si="42"/>
        <v>0</v>
      </c>
      <c r="S197" s="182">
        <v>0</v>
      </c>
      <c r="T197" s="183">
        <f t="shared" si="43"/>
        <v>0</v>
      </c>
      <c r="AR197" s="16" t="s">
        <v>99</v>
      </c>
      <c r="AT197" s="16" t="s">
        <v>288</v>
      </c>
      <c r="AU197" s="16" t="s">
        <v>79</v>
      </c>
      <c r="AY197" s="16" t="s">
        <v>287</v>
      </c>
      <c r="BE197" s="184">
        <f t="shared" si="44"/>
        <v>0</v>
      </c>
      <c r="BF197" s="184">
        <f t="shared" si="45"/>
        <v>0</v>
      </c>
      <c r="BG197" s="184">
        <f t="shared" si="46"/>
        <v>0</v>
      </c>
      <c r="BH197" s="184">
        <f t="shared" si="47"/>
        <v>0</v>
      </c>
      <c r="BI197" s="184">
        <f t="shared" si="48"/>
        <v>0</v>
      </c>
      <c r="BJ197" s="16" t="s">
        <v>77</v>
      </c>
      <c r="BK197" s="184">
        <f t="shared" si="49"/>
        <v>0</v>
      </c>
      <c r="BL197" s="16" t="s">
        <v>99</v>
      </c>
      <c r="BM197" s="16" t="s">
        <v>544</v>
      </c>
    </row>
    <row r="198" spans="2:65" s="10" customFormat="1" ht="22.75" customHeight="1" x14ac:dyDescent="0.15">
      <c r="B198" s="160"/>
      <c r="C198" s="161"/>
      <c r="D198" s="162" t="s">
        <v>69</v>
      </c>
      <c r="E198" s="239" t="s">
        <v>4130</v>
      </c>
      <c r="F198" s="239" t="s">
        <v>4131</v>
      </c>
      <c r="G198" s="161"/>
      <c r="H198" s="161"/>
      <c r="I198" s="164"/>
      <c r="J198" s="240">
        <f>BK198</f>
        <v>0</v>
      </c>
      <c r="K198" s="161"/>
      <c r="L198" s="166"/>
      <c r="M198" s="167"/>
      <c r="N198" s="168"/>
      <c r="O198" s="168"/>
      <c r="P198" s="169">
        <f>SUM(P199:P200)</f>
        <v>0</v>
      </c>
      <c r="Q198" s="168"/>
      <c r="R198" s="169">
        <f>SUM(R199:R200)</f>
        <v>0</v>
      </c>
      <c r="S198" s="168"/>
      <c r="T198" s="170">
        <f>SUM(T199:T200)</f>
        <v>0</v>
      </c>
      <c r="AR198" s="171" t="s">
        <v>77</v>
      </c>
      <c r="AT198" s="172" t="s">
        <v>69</v>
      </c>
      <c r="AU198" s="172" t="s">
        <v>77</v>
      </c>
      <c r="AY198" s="171" t="s">
        <v>287</v>
      </c>
      <c r="BK198" s="173">
        <f>SUM(BK199:BK200)</f>
        <v>0</v>
      </c>
    </row>
    <row r="199" spans="2:65" s="1" customFormat="1" ht="16.5" customHeight="1" x14ac:dyDescent="0.15">
      <c r="B199" s="33"/>
      <c r="C199" s="174" t="s">
        <v>70</v>
      </c>
      <c r="D199" s="174" t="s">
        <v>288</v>
      </c>
      <c r="E199" s="175" t="s">
        <v>3021</v>
      </c>
      <c r="F199" s="176" t="s">
        <v>4118</v>
      </c>
      <c r="G199" s="177" t="s">
        <v>362</v>
      </c>
      <c r="H199" s="178">
        <v>45</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79</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551</v>
      </c>
    </row>
    <row r="200" spans="2:65" s="1" customFormat="1" ht="16.5" customHeight="1" x14ac:dyDescent="0.15">
      <c r="B200" s="33"/>
      <c r="C200" s="174" t="s">
        <v>70</v>
      </c>
      <c r="D200" s="174" t="s">
        <v>288</v>
      </c>
      <c r="E200" s="175" t="s">
        <v>4119</v>
      </c>
      <c r="F200" s="176" t="s">
        <v>4120</v>
      </c>
      <c r="G200" s="177" t="s">
        <v>490</v>
      </c>
      <c r="H200" s="178">
        <v>2</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79</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556</v>
      </c>
    </row>
    <row r="201" spans="2:65" s="10" customFormat="1" ht="22.75" customHeight="1" x14ac:dyDescent="0.15">
      <c r="B201" s="160"/>
      <c r="C201" s="161"/>
      <c r="D201" s="162" t="s">
        <v>69</v>
      </c>
      <c r="E201" s="239" t="s">
        <v>4132</v>
      </c>
      <c r="F201" s="239" t="s">
        <v>4133</v>
      </c>
      <c r="G201" s="161"/>
      <c r="H201" s="161"/>
      <c r="I201" s="164"/>
      <c r="J201" s="240">
        <f>BK201</f>
        <v>0</v>
      </c>
      <c r="K201" s="161"/>
      <c r="L201" s="166"/>
      <c r="M201" s="167"/>
      <c r="N201" s="168"/>
      <c r="O201" s="168"/>
      <c r="P201" s="169">
        <f>SUM(P202:P203)</f>
        <v>0</v>
      </c>
      <c r="Q201" s="168"/>
      <c r="R201" s="169">
        <f>SUM(R202:R203)</f>
        <v>0</v>
      </c>
      <c r="S201" s="168"/>
      <c r="T201" s="170">
        <f>SUM(T202:T203)</f>
        <v>0</v>
      </c>
      <c r="AR201" s="171" t="s">
        <v>77</v>
      </c>
      <c r="AT201" s="172" t="s">
        <v>69</v>
      </c>
      <c r="AU201" s="172" t="s">
        <v>77</v>
      </c>
      <c r="AY201" s="171" t="s">
        <v>287</v>
      </c>
      <c r="BK201" s="173">
        <f>SUM(BK202:BK203)</f>
        <v>0</v>
      </c>
    </row>
    <row r="202" spans="2:65" s="1" customFormat="1" ht="16.5" customHeight="1" x14ac:dyDescent="0.15">
      <c r="B202" s="33"/>
      <c r="C202" s="174" t="s">
        <v>70</v>
      </c>
      <c r="D202" s="174" t="s">
        <v>288</v>
      </c>
      <c r="E202" s="175" t="s">
        <v>4123</v>
      </c>
      <c r="F202" s="176" t="s">
        <v>4124</v>
      </c>
      <c r="G202" s="177" t="s">
        <v>362</v>
      </c>
      <c r="H202" s="178">
        <v>160</v>
      </c>
      <c r="I202" s="179"/>
      <c r="J202" s="178">
        <f>ROUND(I202*H202,2)</f>
        <v>0</v>
      </c>
      <c r="K202" s="176" t="s">
        <v>1</v>
      </c>
      <c r="L202" s="37"/>
      <c r="M202" s="180" t="s">
        <v>1</v>
      </c>
      <c r="N202" s="181" t="s">
        <v>41</v>
      </c>
      <c r="O202" s="59"/>
      <c r="P202" s="182">
        <f>O202*H202</f>
        <v>0</v>
      </c>
      <c r="Q202" s="182">
        <v>0</v>
      </c>
      <c r="R202" s="182">
        <f>Q202*H202</f>
        <v>0</v>
      </c>
      <c r="S202" s="182">
        <v>0</v>
      </c>
      <c r="T202" s="183">
        <f>S202*H202</f>
        <v>0</v>
      </c>
      <c r="AR202" s="16" t="s">
        <v>99</v>
      </c>
      <c r="AT202" s="16" t="s">
        <v>288</v>
      </c>
      <c r="AU202" s="16" t="s">
        <v>79</v>
      </c>
      <c r="AY202" s="16" t="s">
        <v>287</v>
      </c>
      <c r="BE202" s="184">
        <f>IF(N202="základní",J202,0)</f>
        <v>0</v>
      </c>
      <c r="BF202" s="184">
        <f>IF(N202="snížená",J202,0)</f>
        <v>0</v>
      </c>
      <c r="BG202" s="184">
        <f>IF(N202="zákl. přenesená",J202,0)</f>
        <v>0</v>
      </c>
      <c r="BH202" s="184">
        <f>IF(N202="sníž. přenesená",J202,0)</f>
        <v>0</v>
      </c>
      <c r="BI202" s="184">
        <f>IF(N202="nulová",J202,0)</f>
        <v>0</v>
      </c>
      <c r="BJ202" s="16" t="s">
        <v>77</v>
      </c>
      <c r="BK202" s="184">
        <f>ROUND(I202*H202,2)</f>
        <v>0</v>
      </c>
      <c r="BL202" s="16" t="s">
        <v>99</v>
      </c>
      <c r="BM202" s="16" t="s">
        <v>560</v>
      </c>
    </row>
    <row r="203" spans="2:65" s="1" customFormat="1" ht="16.5" customHeight="1" x14ac:dyDescent="0.15">
      <c r="B203" s="33"/>
      <c r="C203" s="174" t="s">
        <v>70</v>
      </c>
      <c r="D203" s="174" t="s">
        <v>288</v>
      </c>
      <c r="E203" s="175" t="s">
        <v>3015</v>
      </c>
      <c r="F203" s="176" t="s">
        <v>2677</v>
      </c>
      <c r="G203" s="177" t="s">
        <v>490</v>
      </c>
      <c r="H203" s="178">
        <v>14</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79</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567</v>
      </c>
    </row>
    <row r="204" spans="2:65" s="10" customFormat="1" ht="22.75" customHeight="1" x14ac:dyDescent="0.15">
      <c r="B204" s="160"/>
      <c r="C204" s="161"/>
      <c r="D204" s="162" t="s">
        <v>69</v>
      </c>
      <c r="E204" s="239" t="s">
        <v>4134</v>
      </c>
      <c r="F204" s="239" t="s">
        <v>4135</v>
      </c>
      <c r="G204" s="161"/>
      <c r="H204" s="161"/>
      <c r="I204" s="164"/>
      <c r="J204" s="240">
        <f>BK204</f>
        <v>0</v>
      </c>
      <c r="K204" s="161"/>
      <c r="L204" s="166"/>
      <c r="M204" s="167"/>
      <c r="N204" s="168"/>
      <c r="O204" s="168"/>
      <c r="P204" s="169">
        <f>SUM(P205:P207)</f>
        <v>0</v>
      </c>
      <c r="Q204" s="168"/>
      <c r="R204" s="169">
        <f>SUM(R205:R207)</f>
        <v>0</v>
      </c>
      <c r="S204" s="168"/>
      <c r="T204" s="170">
        <f>SUM(T205:T207)</f>
        <v>0</v>
      </c>
      <c r="AR204" s="171" t="s">
        <v>77</v>
      </c>
      <c r="AT204" s="172" t="s">
        <v>69</v>
      </c>
      <c r="AU204" s="172" t="s">
        <v>77</v>
      </c>
      <c r="AY204" s="171" t="s">
        <v>287</v>
      </c>
      <c r="BK204" s="173">
        <f>SUM(BK205:BK207)</f>
        <v>0</v>
      </c>
    </row>
    <row r="205" spans="2:65" s="1" customFormat="1" ht="16.5" customHeight="1" x14ac:dyDescent="0.15">
      <c r="B205" s="33"/>
      <c r="C205" s="174" t="s">
        <v>70</v>
      </c>
      <c r="D205" s="174" t="s">
        <v>288</v>
      </c>
      <c r="E205" s="175" t="s">
        <v>3009</v>
      </c>
      <c r="F205" s="176" t="s">
        <v>3010</v>
      </c>
      <c r="G205" s="177" t="s">
        <v>362</v>
      </c>
      <c r="H205" s="178">
        <v>10</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79</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573</v>
      </c>
    </row>
    <row r="206" spans="2:65" s="1" customFormat="1" ht="16.5" customHeight="1" x14ac:dyDescent="0.15">
      <c r="B206" s="33"/>
      <c r="C206" s="174" t="s">
        <v>70</v>
      </c>
      <c r="D206" s="174" t="s">
        <v>288</v>
      </c>
      <c r="E206" s="175" t="s">
        <v>3015</v>
      </c>
      <c r="F206" s="176" t="s">
        <v>2677</v>
      </c>
      <c r="G206" s="177" t="s">
        <v>490</v>
      </c>
      <c r="H206" s="178">
        <v>2</v>
      </c>
      <c r="I206" s="179"/>
      <c r="J206" s="178">
        <f>ROUND(I206*H206,2)</f>
        <v>0</v>
      </c>
      <c r="K206" s="176" t="s">
        <v>1</v>
      </c>
      <c r="L206" s="37"/>
      <c r="M206" s="180" t="s">
        <v>1</v>
      </c>
      <c r="N206" s="181" t="s">
        <v>41</v>
      </c>
      <c r="O206" s="59"/>
      <c r="P206" s="182">
        <f>O206*H206</f>
        <v>0</v>
      </c>
      <c r="Q206" s="182">
        <v>0</v>
      </c>
      <c r="R206" s="182">
        <f>Q206*H206</f>
        <v>0</v>
      </c>
      <c r="S206" s="182">
        <v>0</v>
      </c>
      <c r="T206" s="183">
        <f>S206*H206</f>
        <v>0</v>
      </c>
      <c r="AR206" s="16" t="s">
        <v>99</v>
      </c>
      <c r="AT206" s="16" t="s">
        <v>288</v>
      </c>
      <c r="AU206" s="16" t="s">
        <v>79</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99</v>
      </c>
      <c r="BM206" s="16" t="s">
        <v>577</v>
      </c>
    </row>
    <row r="207" spans="2:65" s="1" customFormat="1" ht="16.5" customHeight="1" x14ac:dyDescent="0.15">
      <c r="B207" s="33"/>
      <c r="C207" s="174" t="s">
        <v>70</v>
      </c>
      <c r="D207" s="174" t="s">
        <v>288</v>
      </c>
      <c r="E207" s="175" t="s">
        <v>4136</v>
      </c>
      <c r="F207" s="176" t="s">
        <v>4137</v>
      </c>
      <c r="G207" s="177" t="s">
        <v>490</v>
      </c>
      <c r="H207" s="178">
        <v>1</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79</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585</v>
      </c>
    </row>
    <row r="208" spans="2:65" s="10" customFormat="1" ht="22.75" customHeight="1" x14ac:dyDescent="0.15">
      <c r="B208" s="160"/>
      <c r="C208" s="161"/>
      <c r="D208" s="162" t="s">
        <v>69</v>
      </c>
      <c r="E208" s="239" t="s">
        <v>4125</v>
      </c>
      <c r="F208" s="239" t="s">
        <v>4126</v>
      </c>
      <c r="G208" s="161"/>
      <c r="H208" s="161"/>
      <c r="I208" s="164"/>
      <c r="J208" s="240">
        <f>BK208</f>
        <v>0</v>
      </c>
      <c r="K208" s="161"/>
      <c r="L208" s="166"/>
      <c r="M208" s="167"/>
      <c r="N208" s="168"/>
      <c r="O208" s="168"/>
      <c r="P208" s="169">
        <f>SUM(P209:P215)</f>
        <v>0</v>
      </c>
      <c r="Q208" s="168"/>
      <c r="R208" s="169">
        <f>SUM(R209:R215)</f>
        <v>0</v>
      </c>
      <c r="S208" s="168"/>
      <c r="T208" s="170">
        <f>SUM(T209:T215)</f>
        <v>0</v>
      </c>
      <c r="AR208" s="171" t="s">
        <v>77</v>
      </c>
      <c r="AT208" s="172" t="s">
        <v>69</v>
      </c>
      <c r="AU208" s="172" t="s">
        <v>77</v>
      </c>
      <c r="AY208" s="171" t="s">
        <v>287</v>
      </c>
      <c r="BK208" s="173">
        <f>SUM(BK209:BK215)</f>
        <v>0</v>
      </c>
    </row>
    <row r="209" spans="2:65" s="1" customFormat="1" ht="16.5" customHeight="1" x14ac:dyDescent="0.15">
      <c r="B209" s="33"/>
      <c r="C209" s="174" t="s">
        <v>70</v>
      </c>
      <c r="D209" s="174" t="s">
        <v>288</v>
      </c>
      <c r="E209" s="175" t="s">
        <v>3017</v>
      </c>
      <c r="F209" s="176" t="s">
        <v>2745</v>
      </c>
      <c r="G209" s="177" t="s">
        <v>362</v>
      </c>
      <c r="H209" s="178">
        <v>15</v>
      </c>
      <c r="I209" s="179"/>
      <c r="J209" s="178">
        <f t="shared" ref="J209:J215" si="50">ROUND(I209*H209,2)</f>
        <v>0</v>
      </c>
      <c r="K209" s="176" t="s">
        <v>1</v>
      </c>
      <c r="L209" s="37"/>
      <c r="M209" s="180" t="s">
        <v>1</v>
      </c>
      <c r="N209" s="181" t="s">
        <v>41</v>
      </c>
      <c r="O209" s="59"/>
      <c r="P209" s="182">
        <f t="shared" ref="P209:P215" si="51">O209*H209</f>
        <v>0</v>
      </c>
      <c r="Q209" s="182">
        <v>0</v>
      </c>
      <c r="R209" s="182">
        <f t="shared" ref="R209:R215" si="52">Q209*H209</f>
        <v>0</v>
      </c>
      <c r="S209" s="182">
        <v>0</v>
      </c>
      <c r="T209" s="183">
        <f t="shared" ref="T209:T215" si="53">S209*H209</f>
        <v>0</v>
      </c>
      <c r="AR209" s="16" t="s">
        <v>99</v>
      </c>
      <c r="AT209" s="16" t="s">
        <v>288</v>
      </c>
      <c r="AU209" s="16" t="s">
        <v>79</v>
      </c>
      <c r="AY209" s="16" t="s">
        <v>287</v>
      </c>
      <c r="BE209" s="184">
        <f t="shared" ref="BE209:BE215" si="54">IF(N209="základní",J209,0)</f>
        <v>0</v>
      </c>
      <c r="BF209" s="184">
        <f t="shared" ref="BF209:BF215" si="55">IF(N209="snížená",J209,0)</f>
        <v>0</v>
      </c>
      <c r="BG209" s="184">
        <f t="shared" ref="BG209:BG215" si="56">IF(N209="zákl. přenesená",J209,0)</f>
        <v>0</v>
      </c>
      <c r="BH209" s="184">
        <f t="shared" ref="BH209:BH215" si="57">IF(N209="sníž. přenesená",J209,0)</f>
        <v>0</v>
      </c>
      <c r="BI209" s="184">
        <f t="shared" ref="BI209:BI215" si="58">IF(N209="nulová",J209,0)</f>
        <v>0</v>
      </c>
      <c r="BJ209" s="16" t="s">
        <v>77</v>
      </c>
      <c r="BK209" s="184">
        <f t="shared" ref="BK209:BK215" si="59">ROUND(I209*H209,2)</f>
        <v>0</v>
      </c>
      <c r="BL209" s="16" t="s">
        <v>99</v>
      </c>
      <c r="BM209" s="16" t="s">
        <v>590</v>
      </c>
    </row>
    <row r="210" spans="2:65" s="1" customFormat="1" ht="16.5" customHeight="1" x14ac:dyDescent="0.15">
      <c r="B210" s="33"/>
      <c r="C210" s="174" t="s">
        <v>70</v>
      </c>
      <c r="D210" s="174" t="s">
        <v>288</v>
      </c>
      <c r="E210" s="175" t="s">
        <v>3018</v>
      </c>
      <c r="F210" s="176" t="s">
        <v>2749</v>
      </c>
      <c r="G210" s="177" t="s">
        <v>490</v>
      </c>
      <c r="H210" s="178">
        <v>15</v>
      </c>
      <c r="I210" s="179"/>
      <c r="J210" s="178">
        <f t="shared" si="50"/>
        <v>0</v>
      </c>
      <c r="K210" s="176" t="s">
        <v>1</v>
      </c>
      <c r="L210" s="37"/>
      <c r="M210" s="180" t="s">
        <v>1</v>
      </c>
      <c r="N210" s="181" t="s">
        <v>41</v>
      </c>
      <c r="O210" s="59"/>
      <c r="P210" s="182">
        <f t="shared" si="51"/>
        <v>0</v>
      </c>
      <c r="Q210" s="182">
        <v>0</v>
      </c>
      <c r="R210" s="182">
        <f t="shared" si="52"/>
        <v>0</v>
      </c>
      <c r="S210" s="182">
        <v>0</v>
      </c>
      <c r="T210" s="183">
        <f t="shared" si="53"/>
        <v>0</v>
      </c>
      <c r="AR210" s="16" t="s">
        <v>99</v>
      </c>
      <c r="AT210" s="16" t="s">
        <v>288</v>
      </c>
      <c r="AU210" s="16" t="s">
        <v>79</v>
      </c>
      <c r="AY210" s="16" t="s">
        <v>287</v>
      </c>
      <c r="BE210" s="184">
        <f t="shared" si="54"/>
        <v>0</v>
      </c>
      <c r="BF210" s="184">
        <f t="shared" si="55"/>
        <v>0</v>
      </c>
      <c r="BG210" s="184">
        <f t="shared" si="56"/>
        <v>0</v>
      </c>
      <c r="BH210" s="184">
        <f t="shared" si="57"/>
        <v>0</v>
      </c>
      <c r="BI210" s="184">
        <f t="shared" si="58"/>
        <v>0</v>
      </c>
      <c r="BJ210" s="16" t="s">
        <v>77</v>
      </c>
      <c r="BK210" s="184">
        <f t="shared" si="59"/>
        <v>0</v>
      </c>
      <c r="BL210" s="16" t="s">
        <v>99</v>
      </c>
      <c r="BM210" s="16" t="s">
        <v>595</v>
      </c>
    </row>
    <row r="211" spans="2:65" s="1" customFormat="1" ht="16.5" customHeight="1" x14ac:dyDescent="0.15">
      <c r="B211" s="33"/>
      <c r="C211" s="174" t="s">
        <v>70</v>
      </c>
      <c r="D211" s="174" t="s">
        <v>288</v>
      </c>
      <c r="E211" s="175" t="s">
        <v>3141</v>
      </c>
      <c r="F211" s="176" t="s">
        <v>2747</v>
      </c>
      <c r="G211" s="177" t="s">
        <v>490</v>
      </c>
      <c r="H211" s="178">
        <v>15</v>
      </c>
      <c r="I211" s="179"/>
      <c r="J211" s="178">
        <f t="shared" si="50"/>
        <v>0</v>
      </c>
      <c r="K211" s="176" t="s">
        <v>1</v>
      </c>
      <c r="L211" s="37"/>
      <c r="M211" s="180" t="s">
        <v>1</v>
      </c>
      <c r="N211" s="181" t="s">
        <v>41</v>
      </c>
      <c r="O211" s="59"/>
      <c r="P211" s="182">
        <f t="shared" si="51"/>
        <v>0</v>
      </c>
      <c r="Q211" s="182">
        <v>0</v>
      </c>
      <c r="R211" s="182">
        <f t="shared" si="52"/>
        <v>0</v>
      </c>
      <c r="S211" s="182">
        <v>0</v>
      </c>
      <c r="T211" s="183">
        <f t="shared" si="53"/>
        <v>0</v>
      </c>
      <c r="AR211" s="16" t="s">
        <v>99</v>
      </c>
      <c r="AT211" s="16" t="s">
        <v>288</v>
      </c>
      <c r="AU211" s="16" t="s">
        <v>79</v>
      </c>
      <c r="AY211" s="16" t="s">
        <v>287</v>
      </c>
      <c r="BE211" s="184">
        <f t="shared" si="54"/>
        <v>0</v>
      </c>
      <c r="BF211" s="184">
        <f t="shared" si="55"/>
        <v>0</v>
      </c>
      <c r="BG211" s="184">
        <f t="shared" si="56"/>
        <v>0</v>
      </c>
      <c r="BH211" s="184">
        <f t="shared" si="57"/>
        <v>0</v>
      </c>
      <c r="BI211" s="184">
        <f t="shared" si="58"/>
        <v>0</v>
      </c>
      <c r="BJ211" s="16" t="s">
        <v>77</v>
      </c>
      <c r="BK211" s="184">
        <f t="shared" si="59"/>
        <v>0</v>
      </c>
      <c r="BL211" s="16" t="s">
        <v>99</v>
      </c>
      <c r="BM211" s="16" t="s">
        <v>598</v>
      </c>
    </row>
    <row r="212" spans="2:65" s="1" customFormat="1" ht="16.5" customHeight="1" x14ac:dyDescent="0.15">
      <c r="B212" s="33"/>
      <c r="C212" s="174" t="s">
        <v>70</v>
      </c>
      <c r="D212" s="174" t="s">
        <v>288</v>
      </c>
      <c r="E212" s="175" t="s">
        <v>3017</v>
      </c>
      <c r="F212" s="176" t="s">
        <v>2745</v>
      </c>
      <c r="G212" s="177" t="s">
        <v>362</v>
      </c>
      <c r="H212" s="178">
        <v>150</v>
      </c>
      <c r="I212" s="179"/>
      <c r="J212" s="178">
        <f t="shared" si="50"/>
        <v>0</v>
      </c>
      <c r="K212" s="176" t="s">
        <v>1</v>
      </c>
      <c r="L212" s="37"/>
      <c r="M212" s="180" t="s">
        <v>1</v>
      </c>
      <c r="N212" s="181" t="s">
        <v>41</v>
      </c>
      <c r="O212" s="59"/>
      <c r="P212" s="182">
        <f t="shared" si="51"/>
        <v>0</v>
      </c>
      <c r="Q212" s="182">
        <v>0</v>
      </c>
      <c r="R212" s="182">
        <f t="shared" si="52"/>
        <v>0</v>
      </c>
      <c r="S212" s="182">
        <v>0</v>
      </c>
      <c r="T212" s="183">
        <f t="shared" si="53"/>
        <v>0</v>
      </c>
      <c r="AR212" s="16" t="s">
        <v>99</v>
      </c>
      <c r="AT212" s="16" t="s">
        <v>288</v>
      </c>
      <c r="AU212" s="16" t="s">
        <v>79</v>
      </c>
      <c r="AY212" s="16" t="s">
        <v>287</v>
      </c>
      <c r="BE212" s="184">
        <f t="shared" si="54"/>
        <v>0</v>
      </c>
      <c r="BF212" s="184">
        <f t="shared" si="55"/>
        <v>0</v>
      </c>
      <c r="BG212" s="184">
        <f t="shared" si="56"/>
        <v>0</v>
      </c>
      <c r="BH212" s="184">
        <f t="shared" si="57"/>
        <v>0</v>
      </c>
      <c r="BI212" s="184">
        <f t="shared" si="58"/>
        <v>0</v>
      </c>
      <c r="BJ212" s="16" t="s">
        <v>77</v>
      </c>
      <c r="BK212" s="184">
        <f t="shared" si="59"/>
        <v>0</v>
      </c>
      <c r="BL212" s="16" t="s">
        <v>99</v>
      </c>
      <c r="BM212" s="16" t="s">
        <v>602</v>
      </c>
    </row>
    <row r="213" spans="2:65" s="1" customFormat="1" ht="16.5" customHeight="1" x14ac:dyDescent="0.15">
      <c r="B213" s="33"/>
      <c r="C213" s="174" t="s">
        <v>70</v>
      </c>
      <c r="D213" s="174" t="s">
        <v>288</v>
      </c>
      <c r="E213" s="175" t="s">
        <v>7</v>
      </c>
      <c r="F213" s="176" t="s">
        <v>2751</v>
      </c>
      <c r="G213" s="177" t="s">
        <v>490</v>
      </c>
      <c r="H213" s="178">
        <v>6</v>
      </c>
      <c r="I213" s="179"/>
      <c r="J213" s="178">
        <f t="shared" si="50"/>
        <v>0</v>
      </c>
      <c r="K213" s="176" t="s">
        <v>1</v>
      </c>
      <c r="L213" s="37"/>
      <c r="M213" s="180" t="s">
        <v>1</v>
      </c>
      <c r="N213" s="181" t="s">
        <v>41</v>
      </c>
      <c r="O213" s="59"/>
      <c r="P213" s="182">
        <f t="shared" si="51"/>
        <v>0</v>
      </c>
      <c r="Q213" s="182">
        <v>0</v>
      </c>
      <c r="R213" s="182">
        <f t="shared" si="52"/>
        <v>0</v>
      </c>
      <c r="S213" s="182">
        <v>0</v>
      </c>
      <c r="T213" s="183">
        <f t="shared" si="53"/>
        <v>0</v>
      </c>
      <c r="AR213" s="16" t="s">
        <v>99</v>
      </c>
      <c r="AT213" s="16" t="s">
        <v>288</v>
      </c>
      <c r="AU213" s="16" t="s">
        <v>79</v>
      </c>
      <c r="AY213" s="16" t="s">
        <v>287</v>
      </c>
      <c r="BE213" s="184">
        <f t="shared" si="54"/>
        <v>0</v>
      </c>
      <c r="BF213" s="184">
        <f t="shared" si="55"/>
        <v>0</v>
      </c>
      <c r="BG213" s="184">
        <f t="shared" si="56"/>
        <v>0</v>
      </c>
      <c r="BH213" s="184">
        <f t="shared" si="57"/>
        <v>0</v>
      </c>
      <c r="BI213" s="184">
        <f t="shared" si="58"/>
        <v>0</v>
      </c>
      <c r="BJ213" s="16" t="s">
        <v>77</v>
      </c>
      <c r="BK213" s="184">
        <f t="shared" si="59"/>
        <v>0</v>
      </c>
      <c r="BL213" s="16" t="s">
        <v>99</v>
      </c>
      <c r="BM213" s="16" t="s">
        <v>605</v>
      </c>
    </row>
    <row r="214" spans="2:65" s="1" customFormat="1" ht="16.5" customHeight="1" x14ac:dyDescent="0.15">
      <c r="B214" s="33"/>
      <c r="C214" s="174" t="s">
        <v>70</v>
      </c>
      <c r="D214" s="174" t="s">
        <v>288</v>
      </c>
      <c r="E214" s="175" t="s">
        <v>3076</v>
      </c>
      <c r="F214" s="176" t="s">
        <v>2753</v>
      </c>
      <c r="G214" s="177" t="s">
        <v>1845</v>
      </c>
      <c r="H214" s="178">
        <v>32</v>
      </c>
      <c r="I214" s="179"/>
      <c r="J214" s="178">
        <f t="shared" si="50"/>
        <v>0</v>
      </c>
      <c r="K214" s="176" t="s">
        <v>1</v>
      </c>
      <c r="L214" s="37"/>
      <c r="M214" s="180" t="s">
        <v>1</v>
      </c>
      <c r="N214" s="181" t="s">
        <v>41</v>
      </c>
      <c r="O214" s="59"/>
      <c r="P214" s="182">
        <f t="shared" si="51"/>
        <v>0</v>
      </c>
      <c r="Q214" s="182">
        <v>0</v>
      </c>
      <c r="R214" s="182">
        <f t="shared" si="52"/>
        <v>0</v>
      </c>
      <c r="S214" s="182">
        <v>0</v>
      </c>
      <c r="T214" s="183">
        <f t="shared" si="53"/>
        <v>0</v>
      </c>
      <c r="AR214" s="16" t="s">
        <v>99</v>
      </c>
      <c r="AT214" s="16" t="s">
        <v>288</v>
      </c>
      <c r="AU214" s="16" t="s">
        <v>79</v>
      </c>
      <c r="AY214" s="16" t="s">
        <v>287</v>
      </c>
      <c r="BE214" s="184">
        <f t="shared" si="54"/>
        <v>0</v>
      </c>
      <c r="BF214" s="184">
        <f t="shared" si="55"/>
        <v>0</v>
      </c>
      <c r="BG214" s="184">
        <f t="shared" si="56"/>
        <v>0</v>
      </c>
      <c r="BH214" s="184">
        <f t="shared" si="57"/>
        <v>0</v>
      </c>
      <c r="BI214" s="184">
        <f t="shared" si="58"/>
        <v>0</v>
      </c>
      <c r="BJ214" s="16" t="s">
        <v>77</v>
      </c>
      <c r="BK214" s="184">
        <f t="shared" si="59"/>
        <v>0</v>
      </c>
      <c r="BL214" s="16" t="s">
        <v>99</v>
      </c>
      <c r="BM214" s="16" t="s">
        <v>609</v>
      </c>
    </row>
    <row r="215" spans="2:65" s="1" customFormat="1" ht="16.5" customHeight="1" x14ac:dyDescent="0.15">
      <c r="B215" s="33"/>
      <c r="C215" s="174" t="s">
        <v>70</v>
      </c>
      <c r="D215" s="174" t="s">
        <v>288</v>
      </c>
      <c r="E215" s="175" t="s">
        <v>3078</v>
      </c>
      <c r="F215" s="176" t="s">
        <v>2739</v>
      </c>
      <c r="G215" s="177" t="s">
        <v>1845</v>
      </c>
      <c r="H215" s="178">
        <v>14</v>
      </c>
      <c r="I215" s="179"/>
      <c r="J215" s="178">
        <f t="shared" si="50"/>
        <v>0</v>
      </c>
      <c r="K215" s="176" t="s">
        <v>1</v>
      </c>
      <c r="L215" s="37"/>
      <c r="M215" s="180" t="s">
        <v>1</v>
      </c>
      <c r="N215" s="181" t="s">
        <v>41</v>
      </c>
      <c r="O215" s="59"/>
      <c r="P215" s="182">
        <f t="shared" si="51"/>
        <v>0</v>
      </c>
      <c r="Q215" s="182">
        <v>0</v>
      </c>
      <c r="R215" s="182">
        <f t="shared" si="52"/>
        <v>0</v>
      </c>
      <c r="S215" s="182">
        <v>0</v>
      </c>
      <c r="T215" s="183">
        <f t="shared" si="53"/>
        <v>0</v>
      </c>
      <c r="AR215" s="16" t="s">
        <v>99</v>
      </c>
      <c r="AT215" s="16" t="s">
        <v>288</v>
      </c>
      <c r="AU215" s="16" t="s">
        <v>79</v>
      </c>
      <c r="AY215" s="16" t="s">
        <v>287</v>
      </c>
      <c r="BE215" s="184">
        <f t="shared" si="54"/>
        <v>0</v>
      </c>
      <c r="BF215" s="184">
        <f t="shared" si="55"/>
        <v>0</v>
      </c>
      <c r="BG215" s="184">
        <f t="shared" si="56"/>
        <v>0</v>
      </c>
      <c r="BH215" s="184">
        <f t="shared" si="57"/>
        <v>0</v>
      </c>
      <c r="BI215" s="184">
        <f t="shared" si="58"/>
        <v>0</v>
      </c>
      <c r="BJ215" s="16" t="s">
        <v>77</v>
      </c>
      <c r="BK215" s="184">
        <f t="shared" si="59"/>
        <v>0</v>
      </c>
      <c r="BL215" s="16" t="s">
        <v>99</v>
      </c>
      <c r="BM215" s="16" t="s">
        <v>613</v>
      </c>
    </row>
    <row r="216" spans="2:65" s="10" customFormat="1" ht="26" customHeight="1" x14ac:dyDescent="0.2">
      <c r="B216" s="160"/>
      <c r="C216" s="161"/>
      <c r="D216" s="162" t="s">
        <v>69</v>
      </c>
      <c r="E216" s="163" t="s">
        <v>4138</v>
      </c>
      <c r="F216" s="163" t="s">
        <v>2757</v>
      </c>
      <c r="G216" s="161"/>
      <c r="H216" s="161"/>
      <c r="I216" s="164"/>
      <c r="J216" s="165">
        <f>BK216</f>
        <v>0</v>
      </c>
      <c r="K216" s="161"/>
      <c r="L216" s="166"/>
      <c r="M216" s="167"/>
      <c r="N216" s="168"/>
      <c r="O216" s="168"/>
      <c r="P216" s="169">
        <f>P217+P228+P230+P237+P244+P246+P248+P250+P258+P260+P262+P266+P276</f>
        <v>0</v>
      </c>
      <c r="Q216" s="168"/>
      <c r="R216" s="169">
        <f>R217+R228+R230+R237+R244+R246+R248+R250+R258+R260+R262+R266+R276</f>
        <v>0</v>
      </c>
      <c r="S216" s="168"/>
      <c r="T216" s="170">
        <f>T217+T228+T230+T237+T244+T246+T248+T250+T258+T260+T262+T266+T276</f>
        <v>0</v>
      </c>
      <c r="AR216" s="171" t="s">
        <v>77</v>
      </c>
      <c r="AT216" s="172" t="s">
        <v>69</v>
      </c>
      <c r="AU216" s="172" t="s">
        <v>70</v>
      </c>
      <c r="AY216" s="171" t="s">
        <v>287</v>
      </c>
      <c r="BK216" s="173">
        <f>BK217+BK228+BK230+BK237+BK244+BK246+BK248+BK250+BK258+BK260+BK262+BK266+BK276</f>
        <v>0</v>
      </c>
    </row>
    <row r="217" spans="2:65" s="10" customFormat="1" ht="22.75" customHeight="1" x14ac:dyDescent="0.15">
      <c r="B217" s="160"/>
      <c r="C217" s="161"/>
      <c r="D217" s="162" t="s">
        <v>69</v>
      </c>
      <c r="E217" s="239" t="s">
        <v>2222</v>
      </c>
      <c r="F217" s="239" t="s">
        <v>4100</v>
      </c>
      <c r="G217" s="161"/>
      <c r="H217" s="161"/>
      <c r="I217" s="164"/>
      <c r="J217" s="240">
        <f>BK217</f>
        <v>0</v>
      </c>
      <c r="K217" s="161"/>
      <c r="L217" s="166"/>
      <c r="M217" s="167"/>
      <c r="N217" s="168"/>
      <c r="O217" s="168"/>
      <c r="P217" s="169">
        <f>SUM(P218:P227)</f>
        <v>0</v>
      </c>
      <c r="Q217" s="168"/>
      <c r="R217" s="169">
        <f>SUM(R218:R227)</f>
        <v>0</v>
      </c>
      <c r="S217" s="168"/>
      <c r="T217" s="170">
        <f>SUM(T218:T227)</f>
        <v>0</v>
      </c>
      <c r="AR217" s="171" t="s">
        <v>77</v>
      </c>
      <c r="AT217" s="172" t="s">
        <v>69</v>
      </c>
      <c r="AU217" s="172" t="s">
        <v>77</v>
      </c>
      <c r="AY217" s="171" t="s">
        <v>287</v>
      </c>
      <c r="BK217" s="173">
        <f>SUM(BK218:BK227)</f>
        <v>0</v>
      </c>
    </row>
    <row r="218" spans="2:65" s="1" customFormat="1" ht="16.5" customHeight="1" x14ac:dyDescent="0.15">
      <c r="B218" s="33"/>
      <c r="C218" s="174" t="s">
        <v>70</v>
      </c>
      <c r="D218" s="174" t="s">
        <v>288</v>
      </c>
      <c r="E218" s="175" t="s">
        <v>3085</v>
      </c>
      <c r="F218" s="176" t="s">
        <v>2812</v>
      </c>
      <c r="G218" s="177" t="s">
        <v>2802</v>
      </c>
      <c r="H218" s="178">
        <v>15</v>
      </c>
      <c r="I218" s="179"/>
      <c r="J218" s="178">
        <f t="shared" ref="J218:J227" si="60">ROUND(I218*H218,2)</f>
        <v>0</v>
      </c>
      <c r="K218" s="176" t="s">
        <v>1</v>
      </c>
      <c r="L218" s="37"/>
      <c r="M218" s="180" t="s">
        <v>1</v>
      </c>
      <c r="N218" s="181" t="s">
        <v>41</v>
      </c>
      <c r="O218" s="59"/>
      <c r="P218" s="182">
        <f t="shared" ref="P218:P227" si="61">O218*H218</f>
        <v>0</v>
      </c>
      <c r="Q218" s="182">
        <v>0</v>
      </c>
      <c r="R218" s="182">
        <f t="shared" ref="R218:R227" si="62">Q218*H218</f>
        <v>0</v>
      </c>
      <c r="S218" s="182">
        <v>0</v>
      </c>
      <c r="T218" s="183">
        <f t="shared" ref="T218:T227" si="63">S218*H218</f>
        <v>0</v>
      </c>
      <c r="AR218" s="16" t="s">
        <v>99</v>
      </c>
      <c r="AT218" s="16" t="s">
        <v>288</v>
      </c>
      <c r="AU218" s="16" t="s">
        <v>79</v>
      </c>
      <c r="AY218" s="16" t="s">
        <v>287</v>
      </c>
      <c r="BE218" s="184">
        <f t="shared" ref="BE218:BE227" si="64">IF(N218="základní",J218,0)</f>
        <v>0</v>
      </c>
      <c r="BF218" s="184">
        <f t="shared" ref="BF218:BF227" si="65">IF(N218="snížená",J218,0)</f>
        <v>0</v>
      </c>
      <c r="BG218" s="184">
        <f t="shared" ref="BG218:BG227" si="66">IF(N218="zákl. přenesená",J218,0)</f>
        <v>0</v>
      </c>
      <c r="BH218" s="184">
        <f t="shared" ref="BH218:BH227" si="67">IF(N218="sníž. přenesená",J218,0)</f>
        <v>0</v>
      </c>
      <c r="BI218" s="184">
        <f t="shared" ref="BI218:BI227" si="68">IF(N218="nulová",J218,0)</f>
        <v>0</v>
      </c>
      <c r="BJ218" s="16" t="s">
        <v>77</v>
      </c>
      <c r="BK218" s="184">
        <f t="shared" ref="BK218:BK227" si="69">ROUND(I218*H218,2)</f>
        <v>0</v>
      </c>
      <c r="BL218" s="16" t="s">
        <v>99</v>
      </c>
      <c r="BM218" s="16" t="s">
        <v>617</v>
      </c>
    </row>
    <row r="219" spans="2:65" s="1" customFormat="1" ht="16.5" customHeight="1" x14ac:dyDescent="0.15">
      <c r="B219" s="33"/>
      <c r="C219" s="174" t="s">
        <v>70</v>
      </c>
      <c r="D219" s="174" t="s">
        <v>288</v>
      </c>
      <c r="E219" s="175" t="s">
        <v>4139</v>
      </c>
      <c r="F219" s="176" t="s">
        <v>4140</v>
      </c>
      <c r="G219" s="177" t="s">
        <v>2802</v>
      </c>
      <c r="H219" s="178">
        <v>12</v>
      </c>
      <c r="I219" s="179"/>
      <c r="J219" s="178">
        <f t="shared" si="60"/>
        <v>0</v>
      </c>
      <c r="K219" s="176" t="s">
        <v>1</v>
      </c>
      <c r="L219" s="37"/>
      <c r="M219" s="180" t="s">
        <v>1</v>
      </c>
      <c r="N219" s="181" t="s">
        <v>41</v>
      </c>
      <c r="O219" s="59"/>
      <c r="P219" s="182">
        <f t="shared" si="61"/>
        <v>0</v>
      </c>
      <c r="Q219" s="182">
        <v>0</v>
      </c>
      <c r="R219" s="182">
        <f t="shared" si="62"/>
        <v>0</v>
      </c>
      <c r="S219" s="182">
        <v>0</v>
      </c>
      <c r="T219" s="183">
        <f t="shared" si="63"/>
        <v>0</v>
      </c>
      <c r="AR219" s="16" t="s">
        <v>99</v>
      </c>
      <c r="AT219" s="16" t="s">
        <v>288</v>
      </c>
      <c r="AU219" s="16" t="s">
        <v>79</v>
      </c>
      <c r="AY219" s="16" t="s">
        <v>287</v>
      </c>
      <c r="BE219" s="184">
        <f t="shared" si="64"/>
        <v>0</v>
      </c>
      <c r="BF219" s="184">
        <f t="shared" si="65"/>
        <v>0</v>
      </c>
      <c r="BG219" s="184">
        <f t="shared" si="66"/>
        <v>0</v>
      </c>
      <c r="BH219" s="184">
        <f t="shared" si="67"/>
        <v>0</v>
      </c>
      <c r="BI219" s="184">
        <f t="shared" si="68"/>
        <v>0</v>
      </c>
      <c r="BJ219" s="16" t="s">
        <v>77</v>
      </c>
      <c r="BK219" s="184">
        <f t="shared" si="69"/>
        <v>0</v>
      </c>
      <c r="BL219" s="16" t="s">
        <v>99</v>
      </c>
      <c r="BM219" s="16" t="s">
        <v>621</v>
      </c>
    </row>
    <row r="220" spans="2:65" s="1" customFormat="1" ht="16.5" customHeight="1" x14ac:dyDescent="0.15">
      <c r="B220" s="33"/>
      <c r="C220" s="174" t="s">
        <v>70</v>
      </c>
      <c r="D220" s="174" t="s">
        <v>288</v>
      </c>
      <c r="E220" s="175" t="s">
        <v>4141</v>
      </c>
      <c r="F220" s="176" t="s">
        <v>4142</v>
      </c>
      <c r="G220" s="177" t="s">
        <v>2614</v>
      </c>
      <c r="H220" s="178">
        <v>3</v>
      </c>
      <c r="I220" s="179"/>
      <c r="J220" s="178">
        <f t="shared" si="60"/>
        <v>0</v>
      </c>
      <c r="K220" s="176" t="s">
        <v>1</v>
      </c>
      <c r="L220" s="37"/>
      <c r="M220" s="180" t="s">
        <v>1</v>
      </c>
      <c r="N220" s="181" t="s">
        <v>41</v>
      </c>
      <c r="O220" s="59"/>
      <c r="P220" s="182">
        <f t="shared" si="61"/>
        <v>0</v>
      </c>
      <c r="Q220" s="182">
        <v>0</v>
      </c>
      <c r="R220" s="182">
        <f t="shared" si="62"/>
        <v>0</v>
      </c>
      <c r="S220" s="182">
        <v>0</v>
      </c>
      <c r="T220" s="183">
        <f t="shared" si="63"/>
        <v>0</v>
      </c>
      <c r="AR220" s="16" t="s">
        <v>99</v>
      </c>
      <c r="AT220" s="16" t="s">
        <v>288</v>
      </c>
      <c r="AU220" s="16" t="s">
        <v>79</v>
      </c>
      <c r="AY220" s="16" t="s">
        <v>287</v>
      </c>
      <c r="BE220" s="184">
        <f t="shared" si="64"/>
        <v>0</v>
      </c>
      <c r="BF220" s="184">
        <f t="shared" si="65"/>
        <v>0</v>
      </c>
      <c r="BG220" s="184">
        <f t="shared" si="66"/>
        <v>0</v>
      </c>
      <c r="BH220" s="184">
        <f t="shared" si="67"/>
        <v>0</v>
      </c>
      <c r="BI220" s="184">
        <f t="shared" si="68"/>
        <v>0</v>
      </c>
      <c r="BJ220" s="16" t="s">
        <v>77</v>
      </c>
      <c r="BK220" s="184">
        <f t="shared" si="69"/>
        <v>0</v>
      </c>
      <c r="BL220" s="16" t="s">
        <v>99</v>
      </c>
      <c r="BM220" s="16" t="s">
        <v>630</v>
      </c>
    </row>
    <row r="221" spans="2:65" s="1" customFormat="1" ht="16.5" customHeight="1" x14ac:dyDescent="0.15">
      <c r="B221" s="33"/>
      <c r="C221" s="174" t="s">
        <v>70</v>
      </c>
      <c r="D221" s="174" t="s">
        <v>288</v>
      </c>
      <c r="E221" s="175" t="s">
        <v>4143</v>
      </c>
      <c r="F221" s="176" t="s">
        <v>4144</v>
      </c>
      <c r="G221" s="177" t="s">
        <v>2614</v>
      </c>
      <c r="H221" s="178">
        <v>12</v>
      </c>
      <c r="I221" s="179"/>
      <c r="J221" s="178">
        <f t="shared" si="60"/>
        <v>0</v>
      </c>
      <c r="K221" s="176" t="s">
        <v>1</v>
      </c>
      <c r="L221" s="37"/>
      <c r="M221" s="180" t="s">
        <v>1</v>
      </c>
      <c r="N221" s="181" t="s">
        <v>41</v>
      </c>
      <c r="O221" s="59"/>
      <c r="P221" s="182">
        <f t="shared" si="61"/>
        <v>0</v>
      </c>
      <c r="Q221" s="182">
        <v>0</v>
      </c>
      <c r="R221" s="182">
        <f t="shared" si="62"/>
        <v>0</v>
      </c>
      <c r="S221" s="182">
        <v>0</v>
      </c>
      <c r="T221" s="183">
        <f t="shared" si="63"/>
        <v>0</v>
      </c>
      <c r="AR221" s="16" t="s">
        <v>99</v>
      </c>
      <c r="AT221" s="16" t="s">
        <v>288</v>
      </c>
      <c r="AU221" s="16" t="s">
        <v>79</v>
      </c>
      <c r="AY221" s="16" t="s">
        <v>287</v>
      </c>
      <c r="BE221" s="184">
        <f t="shared" si="64"/>
        <v>0</v>
      </c>
      <c r="BF221" s="184">
        <f t="shared" si="65"/>
        <v>0</v>
      </c>
      <c r="BG221" s="184">
        <f t="shared" si="66"/>
        <v>0</v>
      </c>
      <c r="BH221" s="184">
        <f t="shared" si="67"/>
        <v>0</v>
      </c>
      <c r="BI221" s="184">
        <f t="shared" si="68"/>
        <v>0</v>
      </c>
      <c r="BJ221" s="16" t="s">
        <v>77</v>
      </c>
      <c r="BK221" s="184">
        <f t="shared" si="69"/>
        <v>0</v>
      </c>
      <c r="BL221" s="16" t="s">
        <v>99</v>
      </c>
      <c r="BM221" s="16" t="s">
        <v>633</v>
      </c>
    </row>
    <row r="222" spans="2:65" s="1" customFormat="1" ht="16.5" customHeight="1" x14ac:dyDescent="0.15">
      <c r="B222" s="33"/>
      <c r="C222" s="174" t="s">
        <v>70</v>
      </c>
      <c r="D222" s="174" t="s">
        <v>288</v>
      </c>
      <c r="E222" s="175" t="s">
        <v>3034</v>
      </c>
      <c r="F222" s="176" t="s">
        <v>2945</v>
      </c>
      <c r="G222" s="177" t="s">
        <v>2599</v>
      </c>
      <c r="H222" s="178">
        <v>12</v>
      </c>
      <c r="I222" s="179"/>
      <c r="J222" s="178">
        <f t="shared" si="60"/>
        <v>0</v>
      </c>
      <c r="K222" s="176" t="s">
        <v>1</v>
      </c>
      <c r="L222" s="37"/>
      <c r="M222" s="180" t="s">
        <v>1</v>
      </c>
      <c r="N222" s="181" t="s">
        <v>41</v>
      </c>
      <c r="O222" s="59"/>
      <c r="P222" s="182">
        <f t="shared" si="61"/>
        <v>0</v>
      </c>
      <c r="Q222" s="182">
        <v>0</v>
      </c>
      <c r="R222" s="182">
        <f t="shared" si="62"/>
        <v>0</v>
      </c>
      <c r="S222" s="182">
        <v>0</v>
      </c>
      <c r="T222" s="183">
        <f t="shared" si="63"/>
        <v>0</v>
      </c>
      <c r="AR222" s="16" t="s">
        <v>99</v>
      </c>
      <c r="AT222" s="16" t="s">
        <v>288</v>
      </c>
      <c r="AU222" s="16" t="s">
        <v>79</v>
      </c>
      <c r="AY222" s="16" t="s">
        <v>287</v>
      </c>
      <c r="BE222" s="184">
        <f t="shared" si="64"/>
        <v>0</v>
      </c>
      <c r="BF222" s="184">
        <f t="shared" si="65"/>
        <v>0</v>
      </c>
      <c r="BG222" s="184">
        <f t="shared" si="66"/>
        <v>0</v>
      </c>
      <c r="BH222" s="184">
        <f t="shared" si="67"/>
        <v>0</v>
      </c>
      <c r="BI222" s="184">
        <f t="shared" si="68"/>
        <v>0</v>
      </c>
      <c r="BJ222" s="16" t="s">
        <v>77</v>
      </c>
      <c r="BK222" s="184">
        <f t="shared" si="69"/>
        <v>0</v>
      </c>
      <c r="BL222" s="16" t="s">
        <v>99</v>
      </c>
      <c r="BM222" s="16" t="s">
        <v>643</v>
      </c>
    </row>
    <row r="223" spans="2:65" s="1" customFormat="1" ht="16.5" customHeight="1" x14ac:dyDescent="0.15">
      <c r="B223" s="33"/>
      <c r="C223" s="174" t="s">
        <v>70</v>
      </c>
      <c r="D223" s="174" t="s">
        <v>288</v>
      </c>
      <c r="E223" s="175" t="s">
        <v>4145</v>
      </c>
      <c r="F223" s="176" t="s">
        <v>4146</v>
      </c>
      <c r="G223" s="177" t="s">
        <v>2599</v>
      </c>
      <c r="H223" s="178">
        <v>4</v>
      </c>
      <c r="I223" s="179"/>
      <c r="J223" s="178">
        <f t="shared" si="60"/>
        <v>0</v>
      </c>
      <c r="K223" s="176" t="s">
        <v>1</v>
      </c>
      <c r="L223" s="37"/>
      <c r="M223" s="180" t="s">
        <v>1</v>
      </c>
      <c r="N223" s="181" t="s">
        <v>41</v>
      </c>
      <c r="O223" s="59"/>
      <c r="P223" s="182">
        <f t="shared" si="61"/>
        <v>0</v>
      </c>
      <c r="Q223" s="182">
        <v>0</v>
      </c>
      <c r="R223" s="182">
        <f t="shared" si="62"/>
        <v>0</v>
      </c>
      <c r="S223" s="182">
        <v>0</v>
      </c>
      <c r="T223" s="183">
        <f t="shared" si="63"/>
        <v>0</v>
      </c>
      <c r="AR223" s="16" t="s">
        <v>99</v>
      </c>
      <c r="AT223" s="16" t="s">
        <v>288</v>
      </c>
      <c r="AU223" s="16" t="s">
        <v>79</v>
      </c>
      <c r="AY223" s="16" t="s">
        <v>287</v>
      </c>
      <c r="BE223" s="184">
        <f t="shared" si="64"/>
        <v>0</v>
      </c>
      <c r="BF223" s="184">
        <f t="shared" si="65"/>
        <v>0</v>
      </c>
      <c r="BG223" s="184">
        <f t="shared" si="66"/>
        <v>0</v>
      </c>
      <c r="BH223" s="184">
        <f t="shared" si="67"/>
        <v>0</v>
      </c>
      <c r="BI223" s="184">
        <f t="shared" si="68"/>
        <v>0</v>
      </c>
      <c r="BJ223" s="16" t="s">
        <v>77</v>
      </c>
      <c r="BK223" s="184">
        <f t="shared" si="69"/>
        <v>0</v>
      </c>
      <c r="BL223" s="16" t="s">
        <v>99</v>
      </c>
      <c r="BM223" s="16" t="s">
        <v>649</v>
      </c>
    </row>
    <row r="224" spans="2:65" s="1" customFormat="1" ht="16.5" customHeight="1" x14ac:dyDescent="0.15">
      <c r="B224" s="33"/>
      <c r="C224" s="174" t="s">
        <v>70</v>
      </c>
      <c r="D224" s="174" t="s">
        <v>288</v>
      </c>
      <c r="E224" s="175" t="s">
        <v>3036</v>
      </c>
      <c r="F224" s="176" t="s">
        <v>2966</v>
      </c>
      <c r="G224" s="177" t="s">
        <v>2614</v>
      </c>
      <c r="H224" s="178">
        <v>6</v>
      </c>
      <c r="I224" s="179"/>
      <c r="J224" s="178">
        <f t="shared" si="60"/>
        <v>0</v>
      </c>
      <c r="K224" s="176" t="s">
        <v>1</v>
      </c>
      <c r="L224" s="37"/>
      <c r="M224" s="180" t="s">
        <v>1</v>
      </c>
      <c r="N224" s="181" t="s">
        <v>41</v>
      </c>
      <c r="O224" s="59"/>
      <c r="P224" s="182">
        <f t="shared" si="61"/>
        <v>0</v>
      </c>
      <c r="Q224" s="182">
        <v>0</v>
      </c>
      <c r="R224" s="182">
        <f t="shared" si="62"/>
        <v>0</v>
      </c>
      <c r="S224" s="182">
        <v>0</v>
      </c>
      <c r="T224" s="183">
        <f t="shared" si="63"/>
        <v>0</v>
      </c>
      <c r="AR224" s="16" t="s">
        <v>99</v>
      </c>
      <c r="AT224" s="16" t="s">
        <v>288</v>
      </c>
      <c r="AU224" s="16" t="s">
        <v>79</v>
      </c>
      <c r="AY224" s="16" t="s">
        <v>287</v>
      </c>
      <c r="BE224" s="184">
        <f t="shared" si="64"/>
        <v>0</v>
      </c>
      <c r="BF224" s="184">
        <f t="shared" si="65"/>
        <v>0</v>
      </c>
      <c r="BG224" s="184">
        <f t="shared" si="66"/>
        <v>0</v>
      </c>
      <c r="BH224" s="184">
        <f t="shared" si="67"/>
        <v>0</v>
      </c>
      <c r="BI224" s="184">
        <f t="shared" si="68"/>
        <v>0</v>
      </c>
      <c r="BJ224" s="16" t="s">
        <v>77</v>
      </c>
      <c r="BK224" s="184">
        <f t="shared" si="69"/>
        <v>0</v>
      </c>
      <c r="BL224" s="16" t="s">
        <v>99</v>
      </c>
      <c r="BM224" s="16" t="s">
        <v>655</v>
      </c>
    </row>
    <row r="225" spans="2:65" s="1" customFormat="1" ht="16.5" customHeight="1" x14ac:dyDescent="0.15">
      <c r="B225" s="33"/>
      <c r="C225" s="174" t="s">
        <v>70</v>
      </c>
      <c r="D225" s="174" t="s">
        <v>288</v>
      </c>
      <c r="E225" s="175" t="s">
        <v>3185</v>
      </c>
      <c r="F225" s="176" t="s">
        <v>2975</v>
      </c>
      <c r="G225" s="177" t="s">
        <v>2614</v>
      </c>
      <c r="H225" s="178">
        <v>6</v>
      </c>
      <c r="I225" s="179"/>
      <c r="J225" s="178">
        <f t="shared" si="60"/>
        <v>0</v>
      </c>
      <c r="K225" s="176" t="s">
        <v>1</v>
      </c>
      <c r="L225" s="37"/>
      <c r="M225" s="180" t="s">
        <v>1</v>
      </c>
      <c r="N225" s="181" t="s">
        <v>41</v>
      </c>
      <c r="O225" s="59"/>
      <c r="P225" s="182">
        <f t="shared" si="61"/>
        <v>0</v>
      </c>
      <c r="Q225" s="182">
        <v>0</v>
      </c>
      <c r="R225" s="182">
        <f t="shared" si="62"/>
        <v>0</v>
      </c>
      <c r="S225" s="182">
        <v>0</v>
      </c>
      <c r="T225" s="183">
        <f t="shared" si="63"/>
        <v>0</v>
      </c>
      <c r="AR225" s="16" t="s">
        <v>99</v>
      </c>
      <c r="AT225" s="16" t="s">
        <v>288</v>
      </c>
      <c r="AU225" s="16" t="s">
        <v>79</v>
      </c>
      <c r="AY225" s="16" t="s">
        <v>287</v>
      </c>
      <c r="BE225" s="184">
        <f t="shared" si="64"/>
        <v>0</v>
      </c>
      <c r="BF225" s="184">
        <f t="shared" si="65"/>
        <v>0</v>
      </c>
      <c r="BG225" s="184">
        <f t="shared" si="66"/>
        <v>0</v>
      </c>
      <c r="BH225" s="184">
        <f t="shared" si="67"/>
        <v>0</v>
      </c>
      <c r="BI225" s="184">
        <f t="shared" si="68"/>
        <v>0</v>
      </c>
      <c r="BJ225" s="16" t="s">
        <v>77</v>
      </c>
      <c r="BK225" s="184">
        <f t="shared" si="69"/>
        <v>0</v>
      </c>
      <c r="BL225" s="16" t="s">
        <v>99</v>
      </c>
      <c r="BM225" s="16" t="s">
        <v>658</v>
      </c>
    </row>
    <row r="226" spans="2:65" s="1" customFormat="1" ht="16.5" customHeight="1" x14ac:dyDescent="0.15">
      <c r="B226" s="33"/>
      <c r="C226" s="174" t="s">
        <v>70</v>
      </c>
      <c r="D226" s="174" t="s">
        <v>288</v>
      </c>
      <c r="E226" s="175" t="s">
        <v>4147</v>
      </c>
      <c r="F226" s="176" t="s">
        <v>4148</v>
      </c>
      <c r="G226" s="177" t="s">
        <v>2802</v>
      </c>
      <c r="H226" s="178">
        <v>3</v>
      </c>
      <c r="I226" s="179"/>
      <c r="J226" s="178">
        <f t="shared" si="60"/>
        <v>0</v>
      </c>
      <c r="K226" s="176" t="s">
        <v>1</v>
      </c>
      <c r="L226" s="37"/>
      <c r="M226" s="180" t="s">
        <v>1</v>
      </c>
      <c r="N226" s="181" t="s">
        <v>41</v>
      </c>
      <c r="O226" s="59"/>
      <c r="P226" s="182">
        <f t="shared" si="61"/>
        <v>0</v>
      </c>
      <c r="Q226" s="182">
        <v>0</v>
      </c>
      <c r="R226" s="182">
        <f t="shared" si="62"/>
        <v>0</v>
      </c>
      <c r="S226" s="182">
        <v>0</v>
      </c>
      <c r="T226" s="183">
        <f t="shared" si="63"/>
        <v>0</v>
      </c>
      <c r="AR226" s="16" t="s">
        <v>99</v>
      </c>
      <c r="AT226" s="16" t="s">
        <v>288</v>
      </c>
      <c r="AU226" s="16" t="s">
        <v>79</v>
      </c>
      <c r="AY226" s="16" t="s">
        <v>287</v>
      </c>
      <c r="BE226" s="184">
        <f t="shared" si="64"/>
        <v>0</v>
      </c>
      <c r="BF226" s="184">
        <f t="shared" si="65"/>
        <v>0</v>
      </c>
      <c r="BG226" s="184">
        <f t="shared" si="66"/>
        <v>0</v>
      </c>
      <c r="BH226" s="184">
        <f t="shared" si="67"/>
        <v>0</v>
      </c>
      <c r="BI226" s="184">
        <f t="shared" si="68"/>
        <v>0</v>
      </c>
      <c r="BJ226" s="16" t="s">
        <v>77</v>
      </c>
      <c r="BK226" s="184">
        <f t="shared" si="69"/>
        <v>0</v>
      </c>
      <c r="BL226" s="16" t="s">
        <v>99</v>
      </c>
      <c r="BM226" s="16" t="s">
        <v>663</v>
      </c>
    </row>
    <row r="227" spans="2:65" s="1" customFormat="1" ht="16.5" customHeight="1" x14ac:dyDescent="0.15">
      <c r="B227" s="33"/>
      <c r="C227" s="174" t="s">
        <v>70</v>
      </c>
      <c r="D227" s="174" t="s">
        <v>288</v>
      </c>
      <c r="E227" s="175" t="s">
        <v>3186</v>
      </c>
      <c r="F227" s="176" t="s">
        <v>2977</v>
      </c>
      <c r="G227" s="177" t="s">
        <v>2614</v>
      </c>
      <c r="H227" s="178">
        <v>1</v>
      </c>
      <c r="I227" s="179"/>
      <c r="J227" s="178">
        <f t="shared" si="60"/>
        <v>0</v>
      </c>
      <c r="K227" s="176" t="s">
        <v>1</v>
      </c>
      <c r="L227" s="37"/>
      <c r="M227" s="180" t="s">
        <v>1</v>
      </c>
      <c r="N227" s="181" t="s">
        <v>41</v>
      </c>
      <c r="O227" s="59"/>
      <c r="P227" s="182">
        <f t="shared" si="61"/>
        <v>0</v>
      </c>
      <c r="Q227" s="182">
        <v>0</v>
      </c>
      <c r="R227" s="182">
        <f t="shared" si="62"/>
        <v>0</v>
      </c>
      <c r="S227" s="182">
        <v>0</v>
      </c>
      <c r="T227" s="183">
        <f t="shared" si="63"/>
        <v>0</v>
      </c>
      <c r="AR227" s="16" t="s">
        <v>99</v>
      </c>
      <c r="AT227" s="16" t="s">
        <v>288</v>
      </c>
      <c r="AU227" s="16" t="s">
        <v>79</v>
      </c>
      <c r="AY227" s="16" t="s">
        <v>287</v>
      </c>
      <c r="BE227" s="184">
        <f t="shared" si="64"/>
        <v>0</v>
      </c>
      <c r="BF227" s="184">
        <f t="shared" si="65"/>
        <v>0</v>
      </c>
      <c r="BG227" s="184">
        <f t="shared" si="66"/>
        <v>0</v>
      </c>
      <c r="BH227" s="184">
        <f t="shared" si="67"/>
        <v>0</v>
      </c>
      <c r="BI227" s="184">
        <f t="shared" si="68"/>
        <v>0</v>
      </c>
      <c r="BJ227" s="16" t="s">
        <v>77</v>
      </c>
      <c r="BK227" s="184">
        <f t="shared" si="69"/>
        <v>0</v>
      </c>
      <c r="BL227" s="16" t="s">
        <v>99</v>
      </c>
      <c r="BM227" s="16" t="s">
        <v>666</v>
      </c>
    </row>
    <row r="228" spans="2:65" s="10" customFormat="1" ht="22.75" customHeight="1" x14ac:dyDescent="0.15">
      <c r="B228" s="160"/>
      <c r="C228" s="161"/>
      <c r="D228" s="162" t="s">
        <v>69</v>
      </c>
      <c r="E228" s="239" t="s">
        <v>2239</v>
      </c>
      <c r="F228" s="239" t="s">
        <v>4109</v>
      </c>
      <c r="G228" s="161"/>
      <c r="H228" s="161"/>
      <c r="I228" s="164"/>
      <c r="J228" s="240">
        <f>BK228</f>
        <v>0</v>
      </c>
      <c r="K228" s="161"/>
      <c r="L228" s="166"/>
      <c r="M228" s="167"/>
      <c r="N228" s="168"/>
      <c r="O228" s="168"/>
      <c r="P228" s="169">
        <f>P229</f>
        <v>0</v>
      </c>
      <c r="Q228" s="168"/>
      <c r="R228" s="169">
        <f>R229</f>
        <v>0</v>
      </c>
      <c r="S228" s="168"/>
      <c r="T228" s="170">
        <f>T229</f>
        <v>0</v>
      </c>
      <c r="AR228" s="171" t="s">
        <v>77</v>
      </c>
      <c r="AT228" s="172" t="s">
        <v>69</v>
      </c>
      <c r="AU228" s="172" t="s">
        <v>77</v>
      </c>
      <c r="AY228" s="171" t="s">
        <v>287</v>
      </c>
      <c r="BK228" s="173">
        <f>BK229</f>
        <v>0</v>
      </c>
    </row>
    <row r="229" spans="2:65" s="1" customFormat="1" ht="16.5" customHeight="1" x14ac:dyDescent="0.15">
      <c r="B229" s="33"/>
      <c r="C229" s="174" t="s">
        <v>70</v>
      </c>
      <c r="D229" s="174" t="s">
        <v>288</v>
      </c>
      <c r="E229" s="175" t="s">
        <v>3085</v>
      </c>
      <c r="F229" s="176" t="s">
        <v>2812</v>
      </c>
      <c r="G229" s="177" t="s">
        <v>2802</v>
      </c>
      <c r="H229" s="178">
        <v>20</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79</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671</v>
      </c>
    </row>
    <row r="230" spans="2:65" s="10" customFormat="1" ht="22.75" customHeight="1" x14ac:dyDescent="0.15">
      <c r="B230" s="160"/>
      <c r="C230" s="161"/>
      <c r="D230" s="162" t="s">
        <v>69</v>
      </c>
      <c r="E230" s="239" t="s">
        <v>2426</v>
      </c>
      <c r="F230" s="239" t="s">
        <v>4110</v>
      </c>
      <c r="G230" s="161"/>
      <c r="H230" s="161"/>
      <c r="I230" s="164"/>
      <c r="J230" s="240">
        <f>BK230</f>
        <v>0</v>
      </c>
      <c r="K230" s="161"/>
      <c r="L230" s="166"/>
      <c r="M230" s="167"/>
      <c r="N230" s="168"/>
      <c r="O230" s="168"/>
      <c r="P230" s="169">
        <f>SUM(P231:P236)</f>
        <v>0</v>
      </c>
      <c r="Q230" s="168"/>
      <c r="R230" s="169">
        <f>SUM(R231:R236)</f>
        <v>0</v>
      </c>
      <c r="S230" s="168"/>
      <c r="T230" s="170">
        <f>SUM(T231:T236)</f>
        <v>0</v>
      </c>
      <c r="AR230" s="171" t="s">
        <v>77</v>
      </c>
      <c r="AT230" s="172" t="s">
        <v>69</v>
      </c>
      <c r="AU230" s="172" t="s">
        <v>77</v>
      </c>
      <c r="AY230" s="171" t="s">
        <v>287</v>
      </c>
      <c r="BK230" s="173">
        <f>SUM(BK231:BK236)</f>
        <v>0</v>
      </c>
    </row>
    <row r="231" spans="2:65" s="1" customFormat="1" ht="16.5" customHeight="1" x14ac:dyDescent="0.15">
      <c r="B231" s="33"/>
      <c r="C231" s="174" t="s">
        <v>70</v>
      </c>
      <c r="D231" s="174" t="s">
        <v>288</v>
      </c>
      <c r="E231" s="175" t="s">
        <v>4149</v>
      </c>
      <c r="F231" s="176" t="s">
        <v>4150</v>
      </c>
      <c r="G231" s="177" t="s">
        <v>2614</v>
      </c>
      <c r="H231" s="178">
        <v>7</v>
      </c>
      <c r="I231" s="179"/>
      <c r="J231" s="178">
        <f t="shared" ref="J231:J236" si="70">ROUND(I231*H231,2)</f>
        <v>0</v>
      </c>
      <c r="K231" s="176" t="s">
        <v>1</v>
      </c>
      <c r="L231" s="37"/>
      <c r="M231" s="180" t="s">
        <v>1</v>
      </c>
      <c r="N231" s="181" t="s">
        <v>41</v>
      </c>
      <c r="O231" s="59"/>
      <c r="P231" s="182">
        <f t="shared" ref="P231:P236" si="71">O231*H231</f>
        <v>0</v>
      </c>
      <c r="Q231" s="182">
        <v>0</v>
      </c>
      <c r="R231" s="182">
        <f t="shared" ref="R231:R236" si="72">Q231*H231</f>
        <v>0</v>
      </c>
      <c r="S231" s="182">
        <v>0</v>
      </c>
      <c r="T231" s="183">
        <f t="shared" ref="T231:T236" si="73">S231*H231</f>
        <v>0</v>
      </c>
      <c r="AR231" s="16" t="s">
        <v>99</v>
      </c>
      <c r="AT231" s="16" t="s">
        <v>288</v>
      </c>
      <c r="AU231" s="16" t="s">
        <v>79</v>
      </c>
      <c r="AY231" s="16" t="s">
        <v>287</v>
      </c>
      <c r="BE231" s="184">
        <f t="shared" ref="BE231:BE236" si="74">IF(N231="základní",J231,0)</f>
        <v>0</v>
      </c>
      <c r="BF231" s="184">
        <f t="shared" ref="BF231:BF236" si="75">IF(N231="snížená",J231,0)</f>
        <v>0</v>
      </c>
      <c r="BG231" s="184">
        <f t="shared" ref="BG231:BG236" si="76">IF(N231="zákl. přenesená",J231,0)</f>
        <v>0</v>
      </c>
      <c r="BH231" s="184">
        <f t="shared" ref="BH231:BH236" si="77">IF(N231="sníž. přenesená",J231,0)</f>
        <v>0</v>
      </c>
      <c r="BI231" s="184">
        <f t="shared" ref="BI231:BI236" si="78">IF(N231="nulová",J231,0)</f>
        <v>0</v>
      </c>
      <c r="BJ231" s="16" t="s">
        <v>77</v>
      </c>
      <c r="BK231" s="184">
        <f t="shared" ref="BK231:BK236" si="79">ROUND(I231*H231,2)</f>
        <v>0</v>
      </c>
      <c r="BL231" s="16" t="s">
        <v>99</v>
      </c>
      <c r="BM231" s="16" t="s">
        <v>674</v>
      </c>
    </row>
    <row r="232" spans="2:65" s="1" customFormat="1" ht="16.5" customHeight="1" x14ac:dyDescent="0.15">
      <c r="B232" s="33"/>
      <c r="C232" s="174" t="s">
        <v>70</v>
      </c>
      <c r="D232" s="174" t="s">
        <v>288</v>
      </c>
      <c r="E232" s="175" t="s">
        <v>4151</v>
      </c>
      <c r="F232" s="176" t="s">
        <v>4152</v>
      </c>
      <c r="G232" s="177" t="s">
        <v>2614</v>
      </c>
      <c r="H232" s="178">
        <v>7</v>
      </c>
      <c r="I232" s="179"/>
      <c r="J232" s="178">
        <f t="shared" si="70"/>
        <v>0</v>
      </c>
      <c r="K232" s="176" t="s">
        <v>1</v>
      </c>
      <c r="L232" s="37"/>
      <c r="M232" s="180" t="s">
        <v>1</v>
      </c>
      <c r="N232" s="181" t="s">
        <v>41</v>
      </c>
      <c r="O232" s="59"/>
      <c r="P232" s="182">
        <f t="shared" si="71"/>
        <v>0</v>
      </c>
      <c r="Q232" s="182">
        <v>0</v>
      </c>
      <c r="R232" s="182">
        <f t="shared" si="72"/>
        <v>0</v>
      </c>
      <c r="S232" s="182">
        <v>0</v>
      </c>
      <c r="T232" s="183">
        <f t="shared" si="73"/>
        <v>0</v>
      </c>
      <c r="AR232" s="16" t="s">
        <v>99</v>
      </c>
      <c r="AT232" s="16" t="s">
        <v>288</v>
      </c>
      <c r="AU232" s="16" t="s">
        <v>79</v>
      </c>
      <c r="AY232" s="16" t="s">
        <v>287</v>
      </c>
      <c r="BE232" s="184">
        <f t="shared" si="74"/>
        <v>0</v>
      </c>
      <c r="BF232" s="184">
        <f t="shared" si="75"/>
        <v>0</v>
      </c>
      <c r="BG232" s="184">
        <f t="shared" si="76"/>
        <v>0</v>
      </c>
      <c r="BH232" s="184">
        <f t="shared" si="77"/>
        <v>0</v>
      </c>
      <c r="BI232" s="184">
        <f t="shared" si="78"/>
        <v>0</v>
      </c>
      <c r="BJ232" s="16" t="s">
        <v>77</v>
      </c>
      <c r="BK232" s="184">
        <f t="shared" si="79"/>
        <v>0</v>
      </c>
      <c r="BL232" s="16" t="s">
        <v>99</v>
      </c>
      <c r="BM232" s="16" t="s">
        <v>680</v>
      </c>
    </row>
    <row r="233" spans="2:65" s="1" customFormat="1" ht="16.5" customHeight="1" x14ac:dyDescent="0.15">
      <c r="B233" s="33"/>
      <c r="C233" s="174" t="s">
        <v>70</v>
      </c>
      <c r="D233" s="174" t="s">
        <v>288</v>
      </c>
      <c r="E233" s="175" t="s">
        <v>4153</v>
      </c>
      <c r="F233" s="176" t="s">
        <v>4154</v>
      </c>
      <c r="G233" s="177" t="s">
        <v>2614</v>
      </c>
      <c r="H233" s="178">
        <v>7</v>
      </c>
      <c r="I233" s="179"/>
      <c r="J233" s="178">
        <f t="shared" si="70"/>
        <v>0</v>
      </c>
      <c r="K233" s="176" t="s">
        <v>1</v>
      </c>
      <c r="L233" s="37"/>
      <c r="M233" s="180" t="s">
        <v>1</v>
      </c>
      <c r="N233" s="181" t="s">
        <v>41</v>
      </c>
      <c r="O233" s="59"/>
      <c r="P233" s="182">
        <f t="shared" si="71"/>
        <v>0</v>
      </c>
      <c r="Q233" s="182">
        <v>0</v>
      </c>
      <c r="R233" s="182">
        <f t="shared" si="72"/>
        <v>0</v>
      </c>
      <c r="S233" s="182">
        <v>0</v>
      </c>
      <c r="T233" s="183">
        <f t="shared" si="73"/>
        <v>0</v>
      </c>
      <c r="AR233" s="16" t="s">
        <v>99</v>
      </c>
      <c r="AT233" s="16" t="s">
        <v>288</v>
      </c>
      <c r="AU233" s="16" t="s">
        <v>79</v>
      </c>
      <c r="AY233" s="16" t="s">
        <v>287</v>
      </c>
      <c r="BE233" s="184">
        <f t="shared" si="74"/>
        <v>0</v>
      </c>
      <c r="BF233" s="184">
        <f t="shared" si="75"/>
        <v>0</v>
      </c>
      <c r="BG233" s="184">
        <f t="shared" si="76"/>
        <v>0</v>
      </c>
      <c r="BH233" s="184">
        <f t="shared" si="77"/>
        <v>0</v>
      </c>
      <c r="BI233" s="184">
        <f t="shared" si="78"/>
        <v>0</v>
      </c>
      <c r="BJ233" s="16" t="s">
        <v>77</v>
      </c>
      <c r="BK233" s="184">
        <f t="shared" si="79"/>
        <v>0</v>
      </c>
      <c r="BL233" s="16" t="s">
        <v>99</v>
      </c>
      <c r="BM233" s="16" t="s">
        <v>685</v>
      </c>
    </row>
    <row r="234" spans="2:65" s="1" customFormat="1" ht="16.5" customHeight="1" x14ac:dyDescent="0.15">
      <c r="B234" s="33"/>
      <c r="C234" s="174" t="s">
        <v>70</v>
      </c>
      <c r="D234" s="174" t="s">
        <v>288</v>
      </c>
      <c r="E234" s="175" t="s">
        <v>4155</v>
      </c>
      <c r="F234" s="176" t="s">
        <v>4156</v>
      </c>
      <c r="G234" s="177" t="s">
        <v>2614</v>
      </c>
      <c r="H234" s="178">
        <v>7</v>
      </c>
      <c r="I234" s="179"/>
      <c r="J234" s="178">
        <f t="shared" si="70"/>
        <v>0</v>
      </c>
      <c r="K234" s="176" t="s">
        <v>1</v>
      </c>
      <c r="L234" s="37"/>
      <c r="M234" s="180" t="s">
        <v>1</v>
      </c>
      <c r="N234" s="181" t="s">
        <v>41</v>
      </c>
      <c r="O234" s="59"/>
      <c r="P234" s="182">
        <f t="shared" si="71"/>
        <v>0</v>
      </c>
      <c r="Q234" s="182">
        <v>0</v>
      </c>
      <c r="R234" s="182">
        <f t="shared" si="72"/>
        <v>0</v>
      </c>
      <c r="S234" s="182">
        <v>0</v>
      </c>
      <c r="T234" s="183">
        <f t="shared" si="73"/>
        <v>0</v>
      </c>
      <c r="AR234" s="16" t="s">
        <v>99</v>
      </c>
      <c r="AT234" s="16" t="s">
        <v>288</v>
      </c>
      <c r="AU234" s="16" t="s">
        <v>79</v>
      </c>
      <c r="AY234" s="16" t="s">
        <v>287</v>
      </c>
      <c r="BE234" s="184">
        <f t="shared" si="74"/>
        <v>0</v>
      </c>
      <c r="BF234" s="184">
        <f t="shared" si="75"/>
        <v>0</v>
      </c>
      <c r="BG234" s="184">
        <f t="shared" si="76"/>
        <v>0</v>
      </c>
      <c r="BH234" s="184">
        <f t="shared" si="77"/>
        <v>0</v>
      </c>
      <c r="BI234" s="184">
        <f t="shared" si="78"/>
        <v>0</v>
      </c>
      <c r="BJ234" s="16" t="s">
        <v>77</v>
      </c>
      <c r="BK234" s="184">
        <f t="shared" si="79"/>
        <v>0</v>
      </c>
      <c r="BL234" s="16" t="s">
        <v>99</v>
      </c>
      <c r="BM234" s="16" t="s">
        <v>689</v>
      </c>
    </row>
    <row r="235" spans="2:65" s="1" customFormat="1" ht="16.5" customHeight="1" x14ac:dyDescent="0.15">
      <c r="B235" s="33"/>
      <c r="C235" s="174" t="s">
        <v>70</v>
      </c>
      <c r="D235" s="174" t="s">
        <v>288</v>
      </c>
      <c r="E235" s="175" t="s">
        <v>4157</v>
      </c>
      <c r="F235" s="176" t="s">
        <v>4158</v>
      </c>
      <c r="G235" s="177" t="s">
        <v>2614</v>
      </c>
      <c r="H235" s="178">
        <v>7</v>
      </c>
      <c r="I235" s="179"/>
      <c r="J235" s="178">
        <f t="shared" si="70"/>
        <v>0</v>
      </c>
      <c r="K235" s="176" t="s">
        <v>1</v>
      </c>
      <c r="L235" s="37"/>
      <c r="M235" s="180" t="s">
        <v>1</v>
      </c>
      <c r="N235" s="181" t="s">
        <v>41</v>
      </c>
      <c r="O235" s="59"/>
      <c r="P235" s="182">
        <f t="shared" si="71"/>
        <v>0</v>
      </c>
      <c r="Q235" s="182">
        <v>0</v>
      </c>
      <c r="R235" s="182">
        <f t="shared" si="72"/>
        <v>0</v>
      </c>
      <c r="S235" s="182">
        <v>0</v>
      </c>
      <c r="T235" s="183">
        <f t="shared" si="73"/>
        <v>0</v>
      </c>
      <c r="AR235" s="16" t="s">
        <v>99</v>
      </c>
      <c r="AT235" s="16" t="s">
        <v>288</v>
      </c>
      <c r="AU235" s="16" t="s">
        <v>79</v>
      </c>
      <c r="AY235" s="16" t="s">
        <v>287</v>
      </c>
      <c r="BE235" s="184">
        <f t="shared" si="74"/>
        <v>0</v>
      </c>
      <c r="BF235" s="184">
        <f t="shared" si="75"/>
        <v>0</v>
      </c>
      <c r="BG235" s="184">
        <f t="shared" si="76"/>
        <v>0</v>
      </c>
      <c r="BH235" s="184">
        <f t="shared" si="77"/>
        <v>0</v>
      </c>
      <c r="BI235" s="184">
        <f t="shared" si="78"/>
        <v>0</v>
      </c>
      <c r="BJ235" s="16" t="s">
        <v>77</v>
      </c>
      <c r="BK235" s="184">
        <f t="shared" si="79"/>
        <v>0</v>
      </c>
      <c r="BL235" s="16" t="s">
        <v>99</v>
      </c>
      <c r="BM235" s="16" t="s">
        <v>692</v>
      </c>
    </row>
    <row r="236" spans="2:65" s="1" customFormat="1" ht="16.5" customHeight="1" x14ac:dyDescent="0.15">
      <c r="B236" s="33"/>
      <c r="C236" s="174" t="s">
        <v>70</v>
      </c>
      <c r="D236" s="174" t="s">
        <v>288</v>
      </c>
      <c r="E236" s="175" t="s">
        <v>3085</v>
      </c>
      <c r="F236" s="176" t="s">
        <v>2812</v>
      </c>
      <c r="G236" s="177" t="s">
        <v>2802</v>
      </c>
      <c r="H236" s="178">
        <v>35</v>
      </c>
      <c r="I236" s="179"/>
      <c r="J236" s="178">
        <f t="shared" si="70"/>
        <v>0</v>
      </c>
      <c r="K236" s="176" t="s">
        <v>1</v>
      </c>
      <c r="L236" s="37"/>
      <c r="M236" s="180" t="s">
        <v>1</v>
      </c>
      <c r="N236" s="181" t="s">
        <v>41</v>
      </c>
      <c r="O236" s="59"/>
      <c r="P236" s="182">
        <f t="shared" si="71"/>
        <v>0</v>
      </c>
      <c r="Q236" s="182">
        <v>0</v>
      </c>
      <c r="R236" s="182">
        <f t="shared" si="72"/>
        <v>0</v>
      </c>
      <c r="S236" s="182">
        <v>0</v>
      </c>
      <c r="T236" s="183">
        <f t="shared" si="73"/>
        <v>0</v>
      </c>
      <c r="AR236" s="16" t="s">
        <v>99</v>
      </c>
      <c r="AT236" s="16" t="s">
        <v>288</v>
      </c>
      <c r="AU236" s="16" t="s">
        <v>79</v>
      </c>
      <c r="AY236" s="16" t="s">
        <v>287</v>
      </c>
      <c r="BE236" s="184">
        <f t="shared" si="74"/>
        <v>0</v>
      </c>
      <c r="BF236" s="184">
        <f t="shared" si="75"/>
        <v>0</v>
      </c>
      <c r="BG236" s="184">
        <f t="shared" si="76"/>
        <v>0</v>
      </c>
      <c r="BH236" s="184">
        <f t="shared" si="77"/>
        <v>0</v>
      </c>
      <c r="BI236" s="184">
        <f t="shared" si="78"/>
        <v>0</v>
      </c>
      <c r="BJ236" s="16" t="s">
        <v>77</v>
      </c>
      <c r="BK236" s="184">
        <f t="shared" si="79"/>
        <v>0</v>
      </c>
      <c r="BL236" s="16" t="s">
        <v>99</v>
      </c>
      <c r="BM236" s="16" t="s">
        <v>698</v>
      </c>
    </row>
    <row r="237" spans="2:65" s="10" customFormat="1" ht="22.75" customHeight="1" x14ac:dyDescent="0.15">
      <c r="B237" s="160"/>
      <c r="C237" s="161"/>
      <c r="D237" s="162" t="s">
        <v>69</v>
      </c>
      <c r="E237" s="239" t="s">
        <v>2446</v>
      </c>
      <c r="F237" s="239" t="s">
        <v>4115</v>
      </c>
      <c r="G237" s="161"/>
      <c r="H237" s="161"/>
      <c r="I237" s="164"/>
      <c r="J237" s="240">
        <f>BK237</f>
        <v>0</v>
      </c>
      <c r="K237" s="161"/>
      <c r="L237" s="166"/>
      <c r="M237" s="167"/>
      <c r="N237" s="168"/>
      <c r="O237" s="168"/>
      <c r="P237" s="169">
        <f>SUM(P238:P243)</f>
        <v>0</v>
      </c>
      <c r="Q237" s="168"/>
      <c r="R237" s="169">
        <f>SUM(R238:R243)</f>
        <v>0</v>
      </c>
      <c r="S237" s="168"/>
      <c r="T237" s="170">
        <f>SUM(T238:T243)</f>
        <v>0</v>
      </c>
      <c r="AR237" s="171" t="s">
        <v>77</v>
      </c>
      <c r="AT237" s="172" t="s">
        <v>69</v>
      </c>
      <c r="AU237" s="172" t="s">
        <v>77</v>
      </c>
      <c r="AY237" s="171" t="s">
        <v>287</v>
      </c>
      <c r="BK237" s="173">
        <f>SUM(BK238:BK243)</f>
        <v>0</v>
      </c>
    </row>
    <row r="238" spans="2:65" s="1" customFormat="1" ht="16.5" customHeight="1" x14ac:dyDescent="0.15">
      <c r="B238" s="33"/>
      <c r="C238" s="174" t="s">
        <v>70</v>
      </c>
      <c r="D238" s="174" t="s">
        <v>288</v>
      </c>
      <c r="E238" s="175" t="s">
        <v>4149</v>
      </c>
      <c r="F238" s="176" t="s">
        <v>4150</v>
      </c>
      <c r="G238" s="177" t="s">
        <v>2614</v>
      </c>
      <c r="H238" s="178">
        <v>2</v>
      </c>
      <c r="I238" s="179"/>
      <c r="J238" s="178">
        <f t="shared" ref="J238:J243" si="80">ROUND(I238*H238,2)</f>
        <v>0</v>
      </c>
      <c r="K238" s="176" t="s">
        <v>1</v>
      </c>
      <c r="L238" s="37"/>
      <c r="M238" s="180" t="s">
        <v>1</v>
      </c>
      <c r="N238" s="181" t="s">
        <v>41</v>
      </c>
      <c r="O238" s="59"/>
      <c r="P238" s="182">
        <f t="shared" ref="P238:P243" si="81">O238*H238</f>
        <v>0</v>
      </c>
      <c r="Q238" s="182">
        <v>0</v>
      </c>
      <c r="R238" s="182">
        <f t="shared" ref="R238:R243" si="82">Q238*H238</f>
        <v>0</v>
      </c>
      <c r="S238" s="182">
        <v>0</v>
      </c>
      <c r="T238" s="183">
        <f t="shared" ref="T238:T243" si="83">S238*H238</f>
        <v>0</v>
      </c>
      <c r="AR238" s="16" t="s">
        <v>99</v>
      </c>
      <c r="AT238" s="16" t="s">
        <v>288</v>
      </c>
      <c r="AU238" s="16" t="s">
        <v>79</v>
      </c>
      <c r="AY238" s="16" t="s">
        <v>287</v>
      </c>
      <c r="BE238" s="184">
        <f t="shared" ref="BE238:BE243" si="84">IF(N238="základní",J238,0)</f>
        <v>0</v>
      </c>
      <c r="BF238" s="184">
        <f t="shared" ref="BF238:BF243" si="85">IF(N238="snížená",J238,0)</f>
        <v>0</v>
      </c>
      <c r="BG238" s="184">
        <f t="shared" ref="BG238:BG243" si="86">IF(N238="zákl. přenesená",J238,0)</f>
        <v>0</v>
      </c>
      <c r="BH238" s="184">
        <f t="shared" ref="BH238:BH243" si="87">IF(N238="sníž. přenesená",J238,0)</f>
        <v>0</v>
      </c>
      <c r="BI238" s="184">
        <f t="shared" ref="BI238:BI243" si="88">IF(N238="nulová",J238,0)</f>
        <v>0</v>
      </c>
      <c r="BJ238" s="16" t="s">
        <v>77</v>
      </c>
      <c r="BK238" s="184">
        <f t="shared" ref="BK238:BK243" si="89">ROUND(I238*H238,2)</f>
        <v>0</v>
      </c>
      <c r="BL238" s="16" t="s">
        <v>99</v>
      </c>
      <c r="BM238" s="16" t="s">
        <v>702</v>
      </c>
    </row>
    <row r="239" spans="2:65" s="1" customFormat="1" ht="16.5" customHeight="1" x14ac:dyDescent="0.15">
      <c r="B239" s="33"/>
      <c r="C239" s="174" t="s">
        <v>70</v>
      </c>
      <c r="D239" s="174" t="s">
        <v>288</v>
      </c>
      <c r="E239" s="175" t="s">
        <v>4151</v>
      </c>
      <c r="F239" s="176" t="s">
        <v>4152</v>
      </c>
      <c r="G239" s="177" t="s">
        <v>2614</v>
      </c>
      <c r="H239" s="178">
        <v>2</v>
      </c>
      <c r="I239" s="179"/>
      <c r="J239" s="178">
        <f t="shared" si="80"/>
        <v>0</v>
      </c>
      <c r="K239" s="176" t="s">
        <v>1</v>
      </c>
      <c r="L239" s="37"/>
      <c r="M239" s="180" t="s">
        <v>1</v>
      </c>
      <c r="N239" s="181" t="s">
        <v>41</v>
      </c>
      <c r="O239" s="59"/>
      <c r="P239" s="182">
        <f t="shared" si="81"/>
        <v>0</v>
      </c>
      <c r="Q239" s="182">
        <v>0</v>
      </c>
      <c r="R239" s="182">
        <f t="shared" si="82"/>
        <v>0</v>
      </c>
      <c r="S239" s="182">
        <v>0</v>
      </c>
      <c r="T239" s="183">
        <f t="shared" si="83"/>
        <v>0</v>
      </c>
      <c r="AR239" s="16" t="s">
        <v>99</v>
      </c>
      <c r="AT239" s="16" t="s">
        <v>288</v>
      </c>
      <c r="AU239" s="16" t="s">
        <v>79</v>
      </c>
      <c r="AY239" s="16" t="s">
        <v>287</v>
      </c>
      <c r="BE239" s="184">
        <f t="shared" si="84"/>
        <v>0</v>
      </c>
      <c r="BF239" s="184">
        <f t="shared" si="85"/>
        <v>0</v>
      </c>
      <c r="BG239" s="184">
        <f t="shared" si="86"/>
        <v>0</v>
      </c>
      <c r="BH239" s="184">
        <f t="shared" si="87"/>
        <v>0</v>
      </c>
      <c r="BI239" s="184">
        <f t="shared" si="88"/>
        <v>0</v>
      </c>
      <c r="BJ239" s="16" t="s">
        <v>77</v>
      </c>
      <c r="BK239" s="184">
        <f t="shared" si="89"/>
        <v>0</v>
      </c>
      <c r="BL239" s="16" t="s">
        <v>99</v>
      </c>
      <c r="BM239" s="16" t="s">
        <v>706</v>
      </c>
    </row>
    <row r="240" spans="2:65" s="1" customFormat="1" ht="16.5" customHeight="1" x14ac:dyDescent="0.15">
      <c r="B240" s="33"/>
      <c r="C240" s="174" t="s">
        <v>70</v>
      </c>
      <c r="D240" s="174" t="s">
        <v>288</v>
      </c>
      <c r="E240" s="175" t="s">
        <v>4153</v>
      </c>
      <c r="F240" s="176" t="s">
        <v>4154</v>
      </c>
      <c r="G240" s="177" t="s">
        <v>2614</v>
      </c>
      <c r="H240" s="178">
        <v>2</v>
      </c>
      <c r="I240" s="179"/>
      <c r="J240" s="178">
        <f t="shared" si="80"/>
        <v>0</v>
      </c>
      <c r="K240" s="176" t="s">
        <v>1</v>
      </c>
      <c r="L240" s="37"/>
      <c r="M240" s="180" t="s">
        <v>1</v>
      </c>
      <c r="N240" s="181" t="s">
        <v>41</v>
      </c>
      <c r="O240" s="59"/>
      <c r="P240" s="182">
        <f t="shared" si="81"/>
        <v>0</v>
      </c>
      <c r="Q240" s="182">
        <v>0</v>
      </c>
      <c r="R240" s="182">
        <f t="shared" si="82"/>
        <v>0</v>
      </c>
      <c r="S240" s="182">
        <v>0</v>
      </c>
      <c r="T240" s="183">
        <f t="shared" si="83"/>
        <v>0</v>
      </c>
      <c r="AR240" s="16" t="s">
        <v>99</v>
      </c>
      <c r="AT240" s="16" t="s">
        <v>288</v>
      </c>
      <c r="AU240" s="16" t="s">
        <v>79</v>
      </c>
      <c r="AY240" s="16" t="s">
        <v>287</v>
      </c>
      <c r="BE240" s="184">
        <f t="shared" si="84"/>
        <v>0</v>
      </c>
      <c r="BF240" s="184">
        <f t="shared" si="85"/>
        <v>0</v>
      </c>
      <c r="BG240" s="184">
        <f t="shared" si="86"/>
        <v>0</v>
      </c>
      <c r="BH240" s="184">
        <f t="shared" si="87"/>
        <v>0</v>
      </c>
      <c r="BI240" s="184">
        <f t="shared" si="88"/>
        <v>0</v>
      </c>
      <c r="BJ240" s="16" t="s">
        <v>77</v>
      </c>
      <c r="BK240" s="184">
        <f t="shared" si="89"/>
        <v>0</v>
      </c>
      <c r="BL240" s="16" t="s">
        <v>99</v>
      </c>
      <c r="BM240" s="16" t="s">
        <v>709</v>
      </c>
    </row>
    <row r="241" spans="2:65" s="1" customFormat="1" ht="16.5" customHeight="1" x14ac:dyDescent="0.15">
      <c r="B241" s="33"/>
      <c r="C241" s="174" t="s">
        <v>70</v>
      </c>
      <c r="D241" s="174" t="s">
        <v>288</v>
      </c>
      <c r="E241" s="175" t="s">
        <v>4155</v>
      </c>
      <c r="F241" s="176" t="s">
        <v>4156</v>
      </c>
      <c r="G241" s="177" t="s">
        <v>2614</v>
      </c>
      <c r="H241" s="178">
        <v>2</v>
      </c>
      <c r="I241" s="179"/>
      <c r="J241" s="178">
        <f t="shared" si="80"/>
        <v>0</v>
      </c>
      <c r="K241" s="176" t="s">
        <v>1</v>
      </c>
      <c r="L241" s="37"/>
      <c r="M241" s="180" t="s">
        <v>1</v>
      </c>
      <c r="N241" s="181" t="s">
        <v>41</v>
      </c>
      <c r="O241" s="59"/>
      <c r="P241" s="182">
        <f t="shared" si="81"/>
        <v>0</v>
      </c>
      <c r="Q241" s="182">
        <v>0</v>
      </c>
      <c r="R241" s="182">
        <f t="shared" si="82"/>
        <v>0</v>
      </c>
      <c r="S241" s="182">
        <v>0</v>
      </c>
      <c r="T241" s="183">
        <f t="shared" si="83"/>
        <v>0</v>
      </c>
      <c r="AR241" s="16" t="s">
        <v>99</v>
      </c>
      <c r="AT241" s="16" t="s">
        <v>288</v>
      </c>
      <c r="AU241" s="16" t="s">
        <v>79</v>
      </c>
      <c r="AY241" s="16" t="s">
        <v>287</v>
      </c>
      <c r="BE241" s="184">
        <f t="shared" si="84"/>
        <v>0</v>
      </c>
      <c r="BF241" s="184">
        <f t="shared" si="85"/>
        <v>0</v>
      </c>
      <c r="BG241" s="184">
        <f t="shared" si="86"/>
        <v>0</v>
      </c>
      <c r="BH241" s="184">
        <f t="shared" si="87"/>
        <v>0</v>
      </c>
      <c r="BI241" s="184">
        <f t="shared" si="88"/>
        <v>0</v>
      </c>
      <c r="BJ241" s="16" t="s">
        <v>77</v>
      </c>
      <c r="BK241" s="184">
        <f t="shared" si="89"/>
        <v>0</v>
      </c>
      <c r="BL241" s="16" t="s">
        <v>99</v>
      </c>
      <c r="BM241" s="16" t="s">
        <v>713</v>
      </c>
    </row>
    <row r="242" spans="2:65" s="1" customFormat="1" ht="16.5" customHeight="1" x14ac:dyDescent="0.15">
      <c r="B242" s="33"/>
      <c r="C242" s="174" t="s">
        <v>70</v>
      </c>
      <c r="D242" s="174" t="s">
        <v>288</v>
      </c>
      <c r="E242" s="175" t="s">
        <v>4157</v>
      </c>
      <c r="F242" s="176" t="s">
        <v>4158</v>
      </c>
      <c r="G242" s="177" t="s">
        <v>2614</v>
      </c>
      <c r="H242" s="178">
        <v>2</v>
      </c>
      <c r="I242" s="179"/>
      <c r="J242" s="178">
        <f t="shared" si="80"/>
        <v>0</v>
      </c>
      <c r="K242" s="176" t="s">
        <v>1</v>
      </c>
      <c r="L242" s="37"/>
      <c r="M242" s="180" t="s">
        <v>1</v>
      </c>
      <c r="N242" s="181" t="s">
        <v>41</v>
      </c>
      <c r="O242" s="59"/>
      <c r="P242" s="182">
        <f t="shared" si="81"/>
        <v>0</v>
      </c>
      <c r="Q242" s="182">
        <v>0</v>
      </c>
      <c r="R242" s="182">
        <f t="shared" si="82"/>
        <v>0</v>
      </c>
      <c r="S242" s="182">
        <v>0</v>
      </c>
      <c r="T242" s="183">
        <f t="shared" si="83"/>
        <v>0</v>
      </c>
      <c r="AR242" s="16" t="s">
        <v>99</v>
      </c>
      <c r="AT242" s="16" t="s">
        <v>288</v>
      </c>
      <c r="AU242" s="16" t="s">
        <v>79</v>
      </c>
      <c r="AY242" s="16" t="s">
        <v>287</v>
      </c>
      <c r="BE242" s="184">
        <f t="shared" si="84"/>
        <v>0</v>
      </c>
      <c r="BF242" s="184">
        <f t="shared" si="85"/>
        <v>0</v>
      </c>
      <c r="BG242" s="184">
        <f t="shared" si="86"/>
        <v>0</v>
      </c>
      <c r="BH242" s="184">
        <f t="shared" si="87"/>
        <v>0</v>
      </c>
      <c r="BI242" s="184">
        <f t="shared" si="88"/>
        <v>0</v>
      </c>
      <c r="BJ242" s="16" t="s">
        <v>77</v>
      </c>
      <c r="BK242" s="184">
        <f t="shared" si="89"/>
        <v>0</v>
      </c>
      <c r="BL242" s="16" t="s">
        <v>99</v>
      </c>
      <c r="BM242" s="16" t="s">
        <v>716</v>
      </c>
    </row>
    <row r="243" spans="2:65" s="1" customFormat="1" ht="16.5" customHeight="1" x14ac:dyDescent="0.15">
      <c r="B243" s="33"/>
      <c r="C243" s="174" t="s">
        <v>70</v>
      </c>
      <c r="D243" s="174" t="s">
        <v>288</v>
      </c>
      <c r="E243" s="175" t="s">
        <v>3085</v>
      </c>
      <c r="F243" s="176" t="s">
        <v>2812</v>
      </c>
      <c r="G243" s="177" t="s">
        <v>2802</v>
      </c>
      <c r="H243" s="178">
        <v>10</v>
      </c>
      <c r="I243" s="179"/>
      <c r="J243" s="178">
        <f t="shared" si="80"/>
        <v>0</v>
      </c>
      <c r="K243" s="176" t="s">
        <v>1</v>
      </c>
      <c r="L243" s="37"/>
      <c r="M243" s="180" t="s">
        <v>1</v>
      </c>
      <c r="N243" s="181" t="s">
        <v>41</v>
      </c>
      <c r="O243" s="59"/>
      <c r="P243" s="182">
        <f t="shared" si="81"/>
        <v>0</v>
      </c>
      <c r="Q243" s="182">
        <v>0</v>
      </c>
      <c r="R243" s="182">
        <f t="shared" si="82"/>
        <v>0</v>
      </c>
      <c r="S243" s="182">
        <v>0</v>
      </c>
      <c r="T243" s="183">
        <f t="shared" si="83"/>
        <v>0</v>
      </c>
      <c r="AR243" s="16" t="s">
        <v>99</v>
      </c>
      <c r="AT243" s="16" t="s">
        <v>288</v>
      </c>
      <c r="AU243" s="16" t="s">
        <v>79</v>
      </c>
      <c r="AY243" s="16" t="s">
        <v>287</v>
      </c>
      <c r="BE243" s="184">
        <f t="shared" si="84"/>
        <v>0</v>
      </c>
      <c r="BF243" s="184">
        <f t="shared" si="85"/>
        <v>0</v>
      </c>
      <c r="BG243" s="184">
        <f t="shared" si="86"/>
        <v>0</v>
      </c>
      <c r="BH243" s="184">
        <f t="shared" si="87"/>
        <v>0</v>
      </c>
      <c r="BI243" s="184">
        <f t="shared" si="88"/>
        <v>0</v>
      </c>
      <c r="BJ243" s="16" t="s">
        <v>77</v>
      </c>
      <c r="BK243" s="184">
        <f t="shared" si="89"/>
        <v>0</v>
      </c>
      <c r="BL243" s="16" t="s">
        <v>99</v>
      </c>
      <c r="BM243" s="16" t="s">
        <v>721</v>
      </c>
    </row>
    <row r="244" spans="2:65" s="10" customFormat="1" ht="22.75" customHeight="1" x14ac:dyDescent="0.15">
      <c r="B244" s="160"/>
      <c r="C244" s="161"/>
      <c r="D244" s="162" t="s">
        <v>69</v>
      </c>
      <c r="E244" s="239" t="s">
        <v>2550</v>
      </c>
      <c r="F244" s="239" t="s">
        <v>4116</v>
      </c>
      <c r="G244" s="161"/>
      <c r="H244" s="161"/>
      <c r="I244" s="164"/>
      <c r="J244" s="240">
        <f>BK244</f>
        <v>0</v>
      </c>
      <c r="K244" s="161"/>
      <c r="L244" s="166"/>
      <c r="M244" s="167"/>
      <c r="N244" s="168"/>
      <c r="O244" s="168"/>
      <c r="P244" s="169">
        <f>P245</f>
        <v>0</v>
      </c>
      <c r="Q244" s="168"/>
      <c r="R244" s="169">
        <f>R245</f>
        <v>0</v>
      </c>
      <c r="S244" s="168"/>
      <c r="T244" s="170">
        <f>T245</f>
        <v>0</v>
      </c>
      <c r="AR244" s="171" t="s">
        <v>77</v>
      </c>
      <c r="AT244" s="172" t="s">
        <v>69</v>
      </c>
      <c r="AU244" s="172" t="s">
        <v>77</v>
      </c>
      <c r="AY244" s="171" t="s">
        <v>287</v>
      </c>
      <c r="BK244" s="173">
        <f>BK245</f>
        <v>0</v>
      </c>
    </row>
    <row r="245" spans="2:65" s="1" customFormat="1" ht="16.5" customHeight="1" x14ac:dyDescent="0.15">
      <c r="B245" s="33"/>
      <c r="C245" s="174" t="s">
        <v>70</v>
      </c>
      <c r="D245" s="174" t="s">
        <v>288</v>
      </c>
      <c r="E245" s="175" t="s">
        <v>3085</v>
      </c>
      <c r="F245" s="176" t="s">
        <v>2812</v>
      </c>
      <c r="G245" s="177" t="s">
        <v>2802</v>
      </c>
      <c r="H245" s="178">
        <v>5</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79</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724</v>
      </c>
    </row>
    <row r="246" spans="2:65" s="10" customFormat="1" ht="22.75" customHeight="1" x14ac:dyDescent="0.15">
      <c r="B246" s="160"/>
      <c r="C246" s="161"/>
      <c r="D246" s="162" t="s">
        <v>69</v>
      </c>
      <c r="E246" s="239" t="s">
        <v>2595</v>
      </c>
      <c r="F246" s="239" t="s">
        <v>4117</v>
      </c>
      <c r="G246" s="161"/>
      <c r="H246" s="161"/>
      <c r="I246" s="164"/>
      <c r="J246" s="240">
        <f>BK246</f>
        <v>0</v>
      </c>
      <c r="K246" s="161"/>
      <c r="L246" s="166"/>
      <c r="M246" s="167"/>
      <c r="N246" s="168"/>
      <c r="O246" s="168"/>
      <c r="P246" s="169">
        <f>P247</f>
        <v>0</v>
      </c>
      <c r="Q246" s="168"/>
      <c r="R246" s="169">
        <f>R247</f>
        <v>0</v>
      </c>
      <c r="S246" s="168"/>
      <c r="T246" s="170">
        <f>T247</f>
        <v>0</v>
      </c>
      <c r="AR246" s="171" t="s">
        <v>77</v>
      </c>
      <c r="AT246" s="172" t="s">
        <v>69</v>
      </c>
      <c r="AU246" s="172" t="s">
        <v>77</v>
      </c>
      <c r="AY246" s="171" t="s">
        <v>287</v>
      </c>
      <c r="BK246" s="173">
        <f>BK247</f>
        <v>0</v>
      </c>
    </row>
    <row r="247" spans="2:65" s="1" customFormat="1" ht="16.5" customHeight="1" x14ac:dyDescent="0.15">
      <c r="B247" s="33"/>
      <c r="C247" s="174" t="s">
        <v>70</v>
      </c>
      <c r="D247" s="174" t="s">
        <v>288</v>
      </c>
      <c r="E247" s="175" t="s">
        <v>4159</v>
      </c>
      <c r="F247" s="176" t="s">
        <v>4160</v>
      </c>
      <c r="G247" s="177" t="s">
        <v>2802</v>
      </c>
      <c r="H247" s="178">
        <v>40</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79</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731</v>
      </c>
    </row>
    <row r="248" spans="2:65" s="10" customFormat="1" ht="22.75" customHeight="1" x14ac:dyDescent="0.15">
      <c r="B248" s="160"/>
      <c r="C248" s="161"/>
      <c r="D248" s="162" t="s">
        <v>69</v>
      </c>
      <c r="E248" s="239" t="s">
        <v>4121</v>
      </c>
      <c r="F248" s="239" t="s">
        <v>4122</v>
      </c>
      <c r="G248" s="161"/>
      <c r="H248" s="161"/>
      <c r="I248" s="164"/>
      <c r="J248" s="240">
        <f>BK248</f>
        <v>0</v>
      </c>
      <c r="K248" s="161"/>
      <c r="L248" s="166"/>
      <c r="M248" s="167"/>
      <c r="N248" s="168"/>
      <c r="O248" s="168"/>
      <c r="P248" s="169">
        <f>P249</f>
        <v>0</v>
      </c>
      <c r="Q248" s="168"/>
      <c r="R248" s="169">
        <f>R249</f>
        <v>0</v>
      </c>
      <c r="S248" s="168"/>
      <c r="T248" s="170">
        <f>T249</f>
        <v>0</v>
      </c>
      <c r="AR248" s="171" t="s">
        <v>77</v>
      </c>
      <c r="AT248" s="172" t="s">
        <v>69</v>
      </c>
      <c r="AU248" s="172" t="s">
        <v>77</v>
      </c>
      <c r="AY248" s="171" t="s">
        <v>287</v>
      </c>
      <c r="BK248" s="173">
        <f>BK249</f>
        <v>0</v>
      </c>
    </row>
    <row r="249" spans="2:65" s="1" customFormat="1" ht="16.5" customHeight="1" x14ac:dyDescent="0.15">
      <c r="B249" s="33"/>
      <c r="C249" s="174" t="s">
        <v>70</v>
      </c>
      <c r="D249" s="174" t="s">
        <v>288</v>
      </c>
      <c r="E249" s="175" t="s">
        <v>4161</v>
      </c>
      <c r="F249" s="176" t="s">
        <v>4162</v>
      </c>
      <c r="G249" s="177" t="s">
        <v>2802</v>
      </c>
      <c r="H249" s="178">
        <v>200</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79</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735</v>
      </c>
    </row>
    <row r="250" spans="2:65" s="10" customFormat="1" ht="22.75" customHeight="1" x14ac:dyDescent="0.15">
      <c r="B250" s="160"/>
      <c r="C250" s="161"/>
      <c r="D250" s="162" t="s">
        <v>69</v>
      </c>
      <c r="E250" s="239" t="s">
        <v>4163</v>
      </c>
      <c r="F250" s="239" t="s">
        <v>4164</v>
      </c>
      <c r="G250" s="161"/>
      <c r="H250" s="161"/>
      <c r="I250" s="164"/>
      <c r="J250" s="240">
        <f>BK250</f>
        <v>0</v>
      </c>
      <c r="K250" s="161"/>
      <c r="L250" s="166"/>
      <c r="M250" s="167"/>
      <c r="N250" s="168"/>
      <c r="O250" s="168"/>
      <c r="P250" s="169">
        <f>SUM(P251:P257)</f>
        <v>0</v>
      </c>
      <c r="Q250" s="168"/>
      <c r="R250" s="169">
        <f>SUM(R251:R257)</f>
        <v>0</v>
      </c>
      <c r="S250" s="168"/>
      <c r="T250" s="170">
        <f>SUM(T251:T257)</f>
        <v>0</v>
      </c>
      <c r="AR250" s="171" t="s">
        <v>77</v>
      </c>
      <c r="AT250" s="172" t="s">
        <v>69</v>
      </c>
      <c r="AU250" s="172" t="s">
        <v>77</v>
      </c>
      <c r="AY250" s="171" t="s">
        <v>287</v>
      </c>
      <c r="BK250" s="173">
        <f>SUM(BK251:BK257)</f>
        <v>0</v>
      </c>
    </row>
    <row r="251" spans="2:65" s="1" customFormat="1" ht="16.5" customHeight="1" x14ac:dyDescent="0.15">
      <c r="B251" s="33"/>
      <c r="C251" s="174" t="s">
        <v>70</v>
      </c>
      <c r="D251" s="174" t="s">
        <v>288</v>
      </c>
      <c r="E251" s="175" t="s">
        <v>4165</v>
      </c>
      <c r="F251" s="176" t="s">
        <v>4166</v>
      </c>
      <c r="G251" s="177" t="s">
        <v>2802</v>
      </c>
      <c r="H251" s="178">
        <v>35</v>
      </c>
      <c r="I251" s="179"/>
      <c r="J251" s="178">
        <f t="shared" ref="J251:J257" si="90">ROUND(I251*H251,2)</f>
        <v>0</v>
      </c>
      <c r="K251" s="176" t="s">
        <v>1</v>
      </c>
      <c r="L251" s="37"/>
      <c r="M251" s="180" t="s">
        <v>1</v>
      </c>
      <c r="N251" s="181" t="s">
        <v>41</v>
      </c>
      <c r="O251" s="59"/>
      <c r="P251" s="182">
        <f t="shared" ref="P251:P257" si="91">O251*H251</f>
        <v>0</v>
      </c>
      <c r="Q251" s="182">
        <v>0</v>
      </c>
      <c r="R251" s="182">
        <f t="shared" ref="R251:R257" si="92">Q251*H251</f>
        <v>0</v>
      </c>
      <c r="S251" s="182">
        <v>0</v>
      </c>
      <c r="T251" s="183">
        <f t="shared" ref="T251:T257" si="93">S251*H251</f>
        <v>0</v>
      </c>
      <c r="AR251" s="16" t="s">
        <v>99</v>
      </c>
      <c r="AT251" s="16" t="s">
        <v>288</v>
      </c>
      <c r="AU251" s="16" t="s">
        <v>79</v>
      </c>
      <c r="AY251" s="16" t="s">
        <v>287</v>
      </c>
      <c r="BE251" s="184">
        <f t="shared" ref="BE251:BE257" si="94">IF(N251="základní",J251,0)</f>
        <v>0</v>
      </c>
      <c r="BF251" s="184">
        <f t="shared" ref="BF251:BF257" si="95">IF(N251="snížená",J251,0)</f>
        <v>0</v>
      </c>
      <c r="BG251" s="184">
        <f t="shared" ref="BG251:BG257" si="96">IF(N251="zákl. přenesená",J251,0)</f>
        <v>0</v>
      </c>
      <c r="BH251" s="184">
        <f t="shared" ref="BH251:BH257" si="97">IF(N251="sníž. přenesená",J251,0)</f>
        <v>0</v>
      </c>
      <c r="BI251" s="184">
        <f t="shared" ref="BI251:BI257" si="98">IF(N251="nulová",J251,0)</f>
        <v>0</v>
      </c>
      <c r="BJ251" s="16" t="s">
        <v>77</v>
      </c>
      <c r="BK251" s="184">
        <f t="shared" ref="BK251:BK257" si="99">ROUND(I251*H251,2)</f>
        <v>0</v>
      </c>
      <c r="BL251" s="16" t="s">
        <v>99</v>
      </c>
      <c r="BM251" s="16" t="s">
        <v>747</v>
      </c>
    </row>
    <row r="252" spans="2:65" s="1" customFormat="1" ht="16.5" customHeight="1" x14ac:dyDescent="0.15">
      <c r="B252" s="33"/>
      <c r="C252" s="174" t="s">
        <v>70</v>
      </c>
      <c r="D252" s="174" t="s">
        <v>288</v>
      </c>
      <c r="E252" s="175" t="s">
        <v>3034</v>
      </c>
      <c r="F252" s="176" t="s">
        <v>2945</v>
      </c>
      <c r="G252" s="177" t="s">
        <v>2599</v>
      </c>
      <c r="H252" s="178">
        <v>295</v>
      </c>
      <c r="I252" s="179"/>
      <c r="J252" s="178">
        <f t="shared" si="90"/>
        <v>0</v>
      </c>
      <c r="K252" s="176" t="s">
        <v>1</v>
      </c>
      <c r="L252" s="37"/>
      <c r="M252" s="180" t="s">
        <v>1</v>
      </c>
      <c r="N252" s="181" t="s">
        <v>41</v>
      </c>
      <c r="O252" s="59"/>
      <c r="P252" s="182">
        <f t="shared" si="91"/>
        <v>0</v>
      </c>
      <c r="Q252" s="182">
        <v>0</v>
      </c>
      <c r="R252" s="182">
        <f t="shared" si="92"/>
        <v>0</v>
      </c>
      <c r="S252" s="182">
        <v>0</v>
      </c>
      <c r="T252" s="183">
        <f t="shared" si="93"/>
        <v>0</v>
      </c>
      <c r="AR252" s="16" t="s">
        <v>99</v>
      </c>
      <c r="AT252" s="16" t="s">
        <v>288</v>
      </c>
      <c r="AU252" s="16" t="s">
        <v>79</v>
      </c>
      <c r="AY252" s="16" t="s">
        <v>287</v>
      </c>
      <c r="BE252" s="184">
        <f t="shared" si="94"/>
        <v>0</v>
      </c>
      <c r="BF252" s="184">
        <f t="shared" si="95"/>
        <v>0</v>
      </c>
      <c r="BG252" s="184">
        <f t="shared" si="96"/>
        <v>0</v>
      </c>
      <c r="BH252" s="184">
        <f t="shared" si="97"/>
        <v>0</v>
      </c>
      <c r="BI252" s="184">
        <f t="shared" si="98"/>
        <v>0</v>
      </c>
      <c r="BJ252" s="16" t="s">
        <v>77</v>
      </c>
      <c r="BK252" s="184">
        <f t="shared" si="99"/>
        <v>0</v>
      </c>
      <c r="BL252" s="16" t="s">
        <v>99</v>
      </c>
      <c r="BM252" s="16" t="s">
        <v>762</v>
      </c>
    </row>
    <row r="253" spans="2:65" s="1" customFormat="1" ht="16.5" customHeight="1" x14ac:dyDescent="0.15">
      <c r="B253" s="33"/>
      <c r="C253" s="174" t="s">
        <v>70</v>
      </c>
      <c r="D253" s="174" t="s">
        <v>288</v>
      </c>
      <c r="E253" s="175" t="s">
        <v>4145</v>
      </c>
      <c r="F253" s="176" t="s">
        <v>4146</v>
      </c>
      <c r="G253" s="177" t="s">
        <v>2599</v>
      </c>
      <c r="H253" s="178">
        <v>13</v>
      </c>
      <c r="I253" s="179"/>
      <c r="J253" s="178">
        <f t="shared" si="90"/>
        <v>0</v>
      </c>
      <c r="K253" s="176" t="s">
        <v>1</v>
      </c>
      <c r="L253" s="37"/>
      <c r="M253" s="180" t="s">
        <v>1</v>
      </c>
      <c r="N253" s="181" t="s">
        <v>41</v>
      </c>
      <c r="O253" s="59"/>
      <c r="P253" s="182">
        <f t="shared" si="91"/>
        <v>0</v>
      </c>
      <c r="Q253" s="182">
        <v>0</v>
      </c>
      <c r="R253" s="182">
        <f t="shared" si="92"/>
        <v>0</v>
      </c>
      <c r="S253" s="182">
        <v>0</v>
      </c>
      <c r="T253" s="183">
        <f t="shared" si="93"/>
        <v>0</v>
      </c>
      <c r="AR253" s="16" t="s">
        <v>99</v>
      </c>
      <c r="AT253" s="16" t="s">
        <v>288</v>
      </c>
      <c r="AU253" s="16" t="s">
        <v>79</v>
      </c>
      <c r="AY253" s="16" t="s">
        <v>287</v>
      </c>
      <c r="BE253" s="184">
        <f t="shared" si="94"/>
        <v>0</v>
      </c>
      <c r="BF253" s="184">
        <f t="shared" si="95"/>
        <v>0</v>
      </c>
      <c r="BG253" s="184">
        <f t="shared" si="96"/>
        <v>0</v>
      </c>
      <c r="BH253" s="184">
        <f t="shared" si="97"/>
        <v>0</v>
      </c>
      <c r="BI253" s="184">
        <f t="shared" si="98"/>
        <v>0</v>
      </c>
      <c r="BJ253" s="16" t="s">
        <v>77</v>
      </c>
      <c r="BK253" s="184">
        <f t="shared" si="99"/>
        <v>0</v>
      </c>
      <c r="BL253" s="16" t="s">
        <v>99</v>
      </c>
      <c r="BM253" s="16" t="s">
        <v>768</v>
      </c>
    </row>
    <row r="254" spans="2:65" s="1" customFormat="1" ht="16.5" customHeight="1" x14ac:dyDescent="0.15">
      <c r="B254" s="33"/>
      <c r="C254" s="174" t="s">
        <v>70</v>
      </c>
      <c r="D254" s="174" t="s">
        <v>288</v>
      </c>
      <c r="E254" s="175" t="s">
        <v>4147</v>
      </c>
      <c r="F254" s="176" t="s">
        <v>4148</v>
      </c>
      <c r="G254" s="177" t="s">
        <v>2802</v>
      </c>
      <c r="H254" s="178">
        <v>20</v>
      </c>
      <c r="I254" s="179"/>
      <c r="J254" s="178">
        <f t="shared" si="90"/>
        <v>0</v>
      </c>
      <c r="K254" s="176" t="s">
        <v>1</v>
      </c>
      <c r="L254" s="37"/>
      <c r="M254" s="180" t="s">
        <v>1</v>
      </c>
      <c r="N254" s="181" t="s">
        <v>41</v>
      </c>
      <c r="O254" s="59"/>
      <c r="P254" s="182">
        <f t="shared" si="91"/>
        <v>0</v>
      </c>
      <c r="Q254" s="182">
        <v>0</v>
      </c>
      <c r="R254" s="182">
        <f t="shared" si="92"/>
        <v>0</v>
      </c>
      <c r="S254" s="182">
        <v>0</v>
      </c>
      <c r="T254" s="183">
        <f t="shared" si="93"/>
        <v>0</v>
      </c>
      <c r="AR254" s="16" t="s">
        <v>99</v>
      </c>
      <c r="AT254" s="16" t="s">
        <v>288</v>
      </c>
      <c r="AU254" s="16" t="s">
        <v>79</v>
      </c>
      <c r="AY254" s="16" t="s">
        <v>287</v>
      </c>
      <c r="BE254" s="184">
        <f t="shared" si="94"/>
        <v>0</v>
      </c>
      <c r="BF254" s="184">
        <f t="shared" si="95"/>
        <v>0</v>
      </c>
      <c r="BG254" s="184">
        <f t="shared" si="96"/>
        <v>0</v>
      </c>
      <c r="BH254" s="184">
        <f t="shared" si="97"/>
        <v>0</v>
      </c>
      <c r="BI254" s="184">
        <f t="shared" si="98"/>
        <v>0</v>
      </c>
      <c r="BJ254" s="16" t="s">
        <v>77</v>
      </c>
      <c r="BK254" s="184">
        <f t="shared" si="99"/>
        <v>0</v>
      </c>
      <c r="BL254" s="16" t="s">
        <v>99</v>
      </c>
      <c r="BM254" s="16" t="s">
        <v>775</v>
      </c>
    </row>
    <row r="255" spans="2:65" s="1" customFormat="1" ht="16.5" customHeight="1" x14ac:dyDescent="0.15">
      <c r="B255" s="33"/>
      <c r="C255" s="174" t="s">
        <v>70</v>
      </c>
      <c r="D255" s="174" t="s">
        <v>288</v>
      </c>
      <c r="E255" s="175" t="s">
        <v>3035</v>
      </c>
      <c r="F255" s="176" t="s">
        <v>2972</v>
      </c>
      <c r="G255" s="177" t="s">
        <v>2614</v>
      </c>
      <c r="H255" s="178">
        <v>20</v>
      </c>
      <c r="I255" s="179"/>
      <c r="J255" s="178">
        <f t="shared" si="90"/>
        <v>0</v>
      </c>
      <c r="K255" s="176" t="s">
        <v>1</v>
      </c>
      <c r="L255" s="37"/>
      <c r="M255" s="180" t="s">
        <v>1</v>
      </c>
      <c r="N255" s="181" t="s">
        <v>41</v>
      </c>
      <c r="O255" s="59"/>
      <c r="P255" s="182">
        <f t="shared" si="91"/>
        <v>0</v>
      </c>
      <c r="Q255" s="182">
        <v>0</v>
      </c>
      <c r="R255" s="182">
        <f t="shared" si="92"/>
        <v>0</v>
      </c>
      <c r="S255" s="182">
        <v>0</v>
      </c>
      <c r="T255" s="183">
        <f t="shared" si="93"/>
        <v>0</v>
      </c>
      <c r="AR255" s="16" t="s">
        <v>99</v>
      </c>
      <c r="AT255" s="16" t="s">
        <v>288</v>
      </c>
      <c r="AU255" s="16" t="s">
        <v>79</v>
      </c>
      <c r="AY255" s="16" t="s">
        <v>287</v>
      </c>
      <c r="BE255" s="184">
        <f t="shared" si="94"/>
        <v>0</v>
      </c>
      <c r="BF255" s="184">
        <f t="shared" si="95"/>
        <v>0</v>
      </c>
      <c r="BG255" s="184">
        <f t="shared" si="96"/>
        <v>0</v>
      </c>
      <c r="BH255" s="184">
        <f t="shared" si="97"/>
        <v>0</v>
      </c>
      <c r="BI255" s="184">
        <f t="shared" si="98"/>
        <v>0</v>
      </c>
      <c r="BJ255" s="16" t="s">
        <v>77</v>
      </c>
      <c r="BK255" s="184">
        <f t="shared" si="99"/>
        <v>0</v>
      </c>
      <c r="BL255" s="16" t="s">
        <v>99</v>
      </c>
      <c r="BM255" s="16" t="s">
        <v>781</v>
      </c>
    </row>
    <row r="256" spans="2:65" s="1" customFormat="1" ht="16.5" customHeight="1" x14ac:dyDescent="0.15">
      <c r="B256" s="33"/>
      <c r="C256" s="174" t="s">
        <v>70</v>
      </c>
      <c r="D256" s="174" t="s">
        <v>288</v>
      </c>
      <c r="E256" s="175" t="s">
        <v>3185</v>
      </c>
      <c r="F256" s="176" t="s">
        <v>2975</v>
      </c>
      <c r="G256" s="177" t="s">
        <v>2614</v>
      </c>
      <c r="H256" s="178">
        <v>20</v>
      </c>
      <c r="I256" s="179"/>
      <c r="J256" s="178">
        <f t="shared" si="90"/>
        <v>0</v>
      </c>
      <c r="K256" s="176" t="s">
        <v>1</v>
      </c>
      <c r="L256" s="37"/>
      <c r="M256" s="180" t="s">
        <v>1</v>
      </c>
      <c r="N256" s="181" t="s">
        <v>41</v>
      </c>
      <c r="O256" s="59"/>
      <c r="P256" s="182">
        <f t="shared" si="91"/>
        <v>0</v>
      </c>
      <c r="Q256" s="182">
        <v>0</v>
      </c>
      <c r="R256" s="182">
        <f t="shared" si="92"/>
        <v>0</v>
      </c>
      <c r="S256" s="182">
        <v>0</v>
      </c>
      <c r="T256" s="183">
        <f t="shared" si="93"/>
        <v>0</v>
      </c>
      <c r="AR256" s="16" t="s">
        <v>99</v>
      </c>
      <c r="AT256" s="16" t="s">
        <v>288</v>
      </c>
      <c r="AU256" s="16" t="s">
        <v>79</v>
      </c>
      <c r="AY256" s="16" t="s">
        <v>287</v>
      </c>
      <c r="BE256" s="184">
        <f t="shared" si="94"/>
        <v>0</v>
      </c>
      <c r="BF256" s="184">
        <f t="shared" si="95"/>
        <v>0</v>
      </c>
      <c r="BG256" s="184">
        <f t="shared" si="96"/>
        <v>0</v>
      </c>
      <c r="BH256" s="184">
        <f t="shared" si="97"/>
        <v>0</v>
      </c>
      <c r="BI256" s="184">
        <f t="shared" si="98"/>
        <v>0</v>
      </c>
      <c r="BJ256" s="16" t="s">
        <v>77</v>
      </c>
      <c r="BK256" s="184">
        <f t="shared" si="99"/>
        <v>0</v>
      </c>
      <c r="BL256" s="16" t="s">
        <v>99</v>
      </c>
      <c r="BM256" s="16" t="s">
        <v>787</v>
      </c>
    </row>
    <row r="257" spans="2:65" s="1" customFormat="1" ht="16.5" customHeight="1" x14ac:dyDescent="0.15">
      <c r="B257" s="33"/>
      <c r="C257" s="174" t="s">
        <v>70</v>
      </c>
      <c r="D257" s="174" t="s">
        <v>288</v>
      </c>
      <c r="E257" s="175" t="s">
        <v>3186</v>
      </c>
      <c r="F257" s="176" t="s">
        <v>2977</v>
      </c>
      <c r="G257" s="177" t="s">
        <v>2614</v>
      </c>
      <c r="H257" s="178">
        <v>2</v>
      </c>
      <c r="I257" s="179"/>
      <c r="J257" s="178">
        <f t="shared" si="90"/>
        <v>0</v>
      </c>
      <c r="K257" s="176" t="s">
        <v>1</v>
      </c>
      <c r="L257" s="37"/>
      <c r="M257" s="180" t="s">
        <v>1</v>
      </c>
      <c r="N257" s="181" t="s">
        <v>41</v>
      </c>
      <c r="O257" s="59"/>
      <c r="P257" s="182">
        <f t="shared" si="91"/>
        <v>0</v>
      </c>
      <c r="Q257" s="182">
        <v>0</v>
      </c>
      <c r="R257" s="182">
        <f t="shared" si="92"/>
        <v>0</v>
      </c>
      <c r="S257" s="182">
        <v>0</v>
      </c>
      <c r="T257" s="183">
        <f t="shared" si="93"/>
        <v>0</v>
      </c>
      <c r="AR257" s="16" t="s">
        <v>99</v>
      </c>
      <c r="AT257" s="16" t="s">
        <v>288</v>
      </c>
      <c r="AU257" s="16" t="s">
        <v>79</v>
      </c>
      <c r="AY257" s="16" t="s">
        <v>287</v>
      </c>
      <c r="BE257" s="184">
        <f t="shared" si="94"/>
        <v>0</v>
      </c>
      <c r="BF257" s="184">
        <f t="shared" si="95"/>
        <v>0</v>
      </c>
      <c r="BG257" s="184">
        <f t="shared" si="96"/>
        <v>0</v>
      </c>
      <c r="BH257" s="184">
        <f t="shared" si="97"/>
        <v>0</v>
      </c>
      <c r="BI257" s="184">
        <f t="shared" si="98"/>
        <v>0</v>
      </c>
      <c r="BJ257" s="16" t="s">
        <v>77</v>
      </c>
      <c r="BK257" s="184">
        <f t="shared" si="99"/>
        <v>0</v>
      </c>
      <c r="BL257" s="16" t="s">
        <v>99</v>
      </c>
      <c r="BM257" s="16" t="s">
        <v>793</v>
      </c>
    </row>
    <row r="258" spans="2:65" s="10" customFormat="1" ht="22.75" customHeight="1" x14ac:dyDescent="0.15">
      <c r="B258" s="160"/>
      <c r="C258" s="161"/>
      <c r="D258" s="162" t="s">
        <v>69</v>
      </c>
      <c r="E258" s="239" t="s">
        <v>4130</v>
      </c>
      <c r="F258" s="239" t="s">
        <v>4131</v>
      </c>
      <c r="G258" s="161"/>
      <c r="H258" s="161"/>
      <c r="I258" s="164"/>
      <c r="J258" s="240">
        <f>BK258</f>
        <v>0</v>
      </c>
      <c r="K258" s="161"/>
      <c r="L258" s="166"/>
      <c r="M258" s="167"/>
      <c r="N258" s="168"/>
      <c r="O258" s="168"/>
      <c r="P258" s="169">
        <f>P259</f>
        <v>0</v>
      </c>
      <c r="Q258" s="168"/>
      <c r="R258" s="169">
        <f>R259</f>
        <v>0</v>
      </c>
      <c r="S258" s="168"/>
      <c r="T258" s="170">
        <f>T259</f>
        <v>0</v>
      </c>
      <c r="AR258" s="171" t="s">
        <v>77</v>
      </c>
      <c r="AT258" s="172" t="s">
        <v>69</v>
      </c>
      <c r="AU258" s="172" t="s">
        <v>77</v>
      </c>
      <c r="AY258" s="171" t="s">
        <v>287</v>
      </c>
      <c r="BK258" s="173">
        <f>BK259</f>
        <v>0</v>
      </c>
    </row>
    <row r="259" spans="2:65" s="1" customFormat="1" ht="16.5" customHeight="1" x14ac:dyDescent="0.15">
      <c r="B259" s="33"/>
      <c r="C259" s="174" t="s">
        <v>70</v>
      </c>
      <c r="D259" s="174" t="s">
        <v>288</v>
      </c>
      <c r="E259" s="175" t="s">
        <v>4159</v>
      </c>
      <c r="F259" s="176" t="s">
        <v>4160</v>
      </c>
      <c r="G259" s="177" t="s">
        <v>2802</v>
      </c>
      <c r="H259" s="178">
        <v>45</v>
      </c>
      <c r="I259" s="179"/>
      <c r="J259" s="178">
        <f>ROUND(I259*H259,2)</f>
        <v>0</v>
      </c>
      <c r="K259" s="176" t="s">
        <v>1</v>
      </c>
      <c r="L259" s="37"/>
      <c r="M259" s="180" t="s">
        <v>1</v>
      </c>
      <c r="N259" s="181" t="s">
        <v>41</v>
      </c>
      <c r="O259" s="59"/>
      <c r="P259" s="182">
        <f>O259*H259</f>
        <v>0</v>
      </c>
      <c r="Q259" s="182">
        <v>0</v>
      </c>
      <c r="R259" s="182">
        <f>Q259*H259</f>
        <v>0</v>
      </c>
      <c r="S259" s="182">
        <v>0</v>
      </c>
      <c r="T259" s="183">
        <f>S259*H259</f>
        <v>0</v>
      </c>
      <c r="AR259" s="16" t="s">
        <v>99</v>
      </c>
      <c r="AT259" s="16" t="s">
        <v>288</v>
      </c>
      <c r="AU259" s="16" t="s">
        <v>79</v>
      </c>
      <c r="AY259" s="16" t="s">
        <v>287</v>
      </c>
      <c r="BE259" s="184">
        <f>IF(N259="základní",J259,0)</f>
        <v>0</v>
      </c>
      <c r="BF259" s="184">
        <f>IF(N259="snížená",J259,0)</f>
        <v>0</v>
      </c>
      <c r="BG259" s="184">
        <f>IF(N259="zákl. přenesená",J259,0)</f>
        <v>0</v>
      </c>
      <c r="BH259" s="184">
        <f>IF(N259="sníž. přenesená",J259,0)</f>
        <v>0</v>
      </c>
      <c r="BI259" s="184">
        <f>IF(N259="nulová",J259,0)</f>
        <v>0</v>
      </c>
      <c r="BJ259" s="16" t="s">
        <v>77</v>
      </c>
      <c r="BK259" s="184">
        <f>ROUND(I259*H259,2)</f>
        <v>0</v>
      </c>
      <c r="BL259" s="16" t="s">
        <v>99</v>
      </c>
      <c r="BM259" s="16" t="s">
        <v>799</v>
      </c>
    </row>
    <row r="260" spans="2:65" s="10" customFormat="1" ht="22.75" customHeight="1" x14ac:dyDescent="0.15">
      <c r="B260" s="160"/>
      <c r="C260" s="161"/>
      <c r="D260" s="162" t="s">
        <v>69</v>
      </c>
      <c r="E260" s="239" t="s">
        <v>4132</v>
      </c>
      <c r="F260" s="239" t="s">
        <v>4133</v>
      </c>
      <c r="G260" s="161"/>
      <c r="H260" s="161"/>
      <c r="I260" s="164"/>
      <c r="J260" s="240">
        <f>BK260</f>
        <v>0</v>
      </c>
      <c r="K260" s="161"/>
      <c r="L260" s="166"/>
      <c r="M260" s="167"/>
      <c r="N260" s="168"/>
      <c r="O260" s="168"/>
      <c r="P260" s="169">
        <f>P261</f>
        <v>0</v>
      </c>
      <c r="Q260" s="168"/>
      <c r="R260" s="169">
        <f>R261</f>
        <v>0</v>
      </c>
      <c r="S260" s="168"/>
      <c r="T260" s="170">
        <f>T261</f>
        <v>0</v>
      </c>
      <c r="AR260" s="171" t="s">
        <v>77</v>
      </c>
      <c r="AT260" s="172" t="s">
        <v>69</v>
      </c>
      <c r="AU260" s="172" t="s">
        <v>77</v>
      </c>
      <c r="AY260" s="171" t="s">
        <v>287</v>
      </c>
      <c r="BK260" s="173">
        <f>BK261</f>
        <v>0</v>
      </c>
    </row>
    <row r="261" spans="2:65" s="1" customFormat="1" ht="16.5" customHeight="1" x14ac:dyDescent="0.15">
      <c r="B261" s="33"/>
      <c r="C261" s="174" t="s">
        <v>70</v>
      </c>
      <c r="D261" s="174" t="s">
        <v>288</v>
      </c>
      <c r="E261" s="175" t="s">
        <v>4161</v>
      </c>
      <c r="F261" s="176" t="s">
        <v>4162</v>
      </c>
      <c r="G261" s="177" t="s">
        <v>2802</v>
      </c>
      <c r="H261" s="178">
        <v>160</v>
      </c>
      <c r="I261" s="179"/>
      <c r="J261" s="178">
        <f>ROUND(I261*H261,2)</f>
        <v>0</v>
      </c>
      <c r="K261" s="176" t="s">
        <v>1</v>
      </c>
      <c r="L261" s="37"/>
      <c r="M261" s="180" t="s">
        <v>1</v>
      </c>
      <c r="N261" s="181" t="s">
        <v>41</v>
      </c>
      <c r="O261" s="59"/>
      <c r="P261" s="182">
        <f>O261*H261</f>
        <v>0</v>
      </c>
      <c r="Q261" s="182">
        <v>0</v>
      </c>
      <c r="R261" s="182">
        <f>Q261*H261</f>
        <v>0</v>
      </c>
      <c r="S261" s="182">
        <v>0</v>
      </c>
      <c r="T261" s="183">
        <f>S261*H261</f>
        <v>0</v>
      </c>
      <c r="AR261" s="16" t="s">
        <v>99</v>
      </c>
      <c r="AT261" s="16" t="s">
        <v>288</v>
      </c>
      <c r="AU261" s="16" t="s">
        <v>79</v>
      </c>
      <c r="AY261" s="16" t="s">
        <v>287</v>
      </c>
      <c r="BE261" s="184">
        <f>IF(N261="základní",J261,0)</f>
        <v>0</v>
      </c>
      <c r="BF261" s="184">
        <f>IF(N261="snížená",J261,0)</f>
        <v>0</v>
      </c>
      <c r="BG261" s="184">
        <f>IF(N261="zákl. přenesená",J261,0)</f>
        <v>0</v>
      </c>
      <c r="BH261" s="184">
        <f>IF(N261="sníž. přenesená",J261,0)</f>
        <v>0</v>
      </c>
      <c r="BI261" s="184">
        <f>IF(N261="nulová",J261,0)</f>
        <v>0</v>
      </c>
      <c r="BJ261" s="16" t="s">
        <v>77</v>
      </c>
      <c r="BK261" s="184">
        <f>ROUND(I261*H261,2)</f>
        <v>0</v>
      </c>
      <c r="BL261" s="16" t="s">
        <v>99</v>
      </c>
      <c r="BM261" s="16" t="s">
        <v>805</v>
      </c>
    </row>
    <row r="262" spans="2:65" s="10" customFormat="1" ht="22.75" customHeight="1" x14ac:dyDescent="0.15">
      <c r="B262" s="160"/>
      <c r="C262" s="161"/>
      <c r="D262" s="162" t="s">
        <v>69</v>
      </c>
      <c r="E262" s="239" t="s">
        <v>4134</v>
      </c>
      <c r="F262" s="239" t="s">
        <v>4135</v>
      </c>
      <c r="G262" s="161"/>
      <c r="H262" s="161"/>
      <c r="I262" s="164"/>
      <c r="J262" s="240">
        <f>BK262</f>
        <v>0</v>
      </c>
      <c r="K262" s="161"/>
      <c r="L262" s="166"/>
      <c r="M262" s="167"/>
      <c r="N262" s="168"/>
      <c r="O262" s="168"/>
      <c r="P262" s="169">
        <f>SUM(P263:P265)</f>
        <v>0</v>
      </c>
      <c r="Q262" s="168"/>
      <c r="R262" s="169">
        <f>SUM(R263:R265)</f>
        <v>0</v>
      </c>
      <c r="S262" s="168"/>
      <c r="T262" s="170">
        <f>SUM(T263:T265)</f>
        <v>0</v>
      </c>
      <c r="AR262" s="171" t="s">
        <v>77</v>
      </c>
      <c r="AT262" s="172" t="s">
        <v>69</v>
      </c>
      <c r="AU262" s="172" t="s">
        <v>77</v>
      </c>
      <c r="AY262" s="171" t="s">
        <v>287</v>
      </c>
      <c r="BK262" s="173">
        <f>SUM(BK263:BK265)</f>
        <v>0</v>
      </c>
    </row>
    <row r="263" spans="2:65" s="1" customFormat="1" ht="16.5" customHeight="1" x14ac:dyDescent="0.15">
      <c r="B263" s="33"/>
      <c r="C263" s="174" t="s">
        <v>70</v>
      </c>
      <c r="D263" s="174" t="s">
        <v>288</v>
      </c>
      <c r="E263" s="175" t="s">
        <v>4167</v>
      </c>
      <c r="F263" s="176" t="s">
        <v>4168</v>
      </c>
      <c r="G263" s="177" t="s">
        <v>2802</v>
      </c>
      <c r="H263" s="178">
        <v>10</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79</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810</v>
      </c>
    </row>
    <row r="264" spans="2:65" s="1" customFormat="1" ht="16.5" customHeight="1" x14ac:dyDescent="0.15">
      <c r="B264" s="33"/>
      <c r="C264" s="174" t="s">
        <v>70</v>
      </c>
      <c r="D264" s="174" t="s">
        <v>288</v>
      </c>
      <c r="E264" s="175" t="s">
        <v>4169</v>
      </c>
      <c r="F264" s="176" t="s">
        <v>4170</v>
      </c>
      <c r="G264" s="177" t="s">
        <v>2614</v>
      </c>
      <c r="H264" s="178">
        <v>1</v>
      </c>
      <c r="I264" s="179"/>
      <c r="J264" s="178">
        <f>ROUND(I264*H264,2)</f>
        <v>0</v>
      </c>
      <c r="K264" s="176" t="s">
        <v>1</v>
      </c>
      <c r="L264" s="37"/>
      <c r="M264" s="180" t="s">
        <v>1</v>
      </c>
      <c r="N264" s="181" t="s">
        <v>41</v>
      </c>
      <c r="O264" s="59"/>
      <c r="P264" s="182">
        <f>O264*H264</f>
        <v>0</v>
      </c>
      <c r="Q264" s="182">
        <v>0</v>
      </c>
      <c r="R264" s="182">
        <f>Q264*H264</f>
        <v>0</v>
      </c>
      <c r="S264" s="182">
        <v>0</v>
      </c>
      <c r="T264" s="183">
        <f>S264*H264</f>
        <v>0</v>
      </c>
      <c r="AR264" s="16" t="s">
        <v>99</v>
      </c>
      <c r="AT264" s="16" t="s">
        <v>288</v>
      </c>
      <c r="AU264" s="16" t="s">
        <v>79</v>
      </c>
      <c r="AY264" s="16" t="s">
        <v>287</v>
      </c>
      <c r="BE264" s="184">
        <f>IF(N264="základní",J264,0)</f>
        <v>0</v>
      </c>
      <c r="BF264" s="184">
        <f>IF(N264="snížená",J264,0)</f>
        <v>0</v>
      </c>
      <c r="BG264" s="184">
        <f>IF(N264="zákl. přenesená",J264,0)</f>
        <v>0</v>
      </c>
      <c r="BH264" s="184">
        <f>IF(N264="sníž. přenesená",J264,0)</f>
        <v>0</v>
      </c>
      <c r="BI264" s="184">
        <f>IF(N264="nulová",J264,0)</f>
        <v>0</v>
      </c>
      <c r="BJ264" s="16" t="s">
        <v>77</v>
      </c>
      <c r="BK264" s="184">
        <f>ROUND(I264*H264,2)</f>
        <v>0</v>
      </c>
      <c r="BL264" s="16" t="s">
        <v>99</v>
      </c>
      <c r="BM264" s="16" t="s">
        <v>814</v>
      </c>
    </row>
    <row r="265" spans="2:65" s="1" customFormat="1" ht="16.5" customHeight="1" x14ac:dyDescent="0.15">
      <c r="B265" s="33"/>
      <c r="C265" s="174" t="s">
        <v>70</v>
      </c>
      <c r="D265" s="174" t="s">
        <v>288</v>
      </c>
      <c r="E265" s="175" t="s">
        <v>4171</v>
      </c>
      <c r="F265" s="176" t="s">
        <v>4172</v>
      </c>
      <c r="G265" s="177" t="s">
        <v>2614</v>
      </c>
      <c r="H265" s="178">
        <v>3</v>
      </c>
      <c r="I265" s="179"/>
      <c r="J265" s="178">
        <f>ROUND(I265*H265,2)</f>
        <v>0</v>
      </c>
      <c r="K265" s="176" t="s">
        <v>1</v>
      </c>
      <c r="L265" s="37"/>
      <c r="M265" s="180" t="s">
        <v>1</v>
      </c>
      <c r="N265" s="181" t="s">
        <v>41</v>
      </c>
      <c r="O265" s="59"/>
      <c r="P265" s="182">
        <f>O265*H265</f>
        <v>0</v>
      </c>
      <c r="Q265" s="182">
        <v>0</v>
      </c>
      <c r="R265" s="182">
        <f>Q265*H265</f>
        <v>0</v>
      </c>
      <c r="S265" s="182">
        <v>0</v>
      </c>
      <c r="T265" s="183">
        <f>S265*H265</f>
        <v>0</v>
      </c>
      <c r="AR265" s="16" t="s">
        <v>99</v>
      </c>
      <c r="AT265" s="16" t="s">
        <v>288</v>
      </c>
      <c r="AU265" s="16" t="s">
        <v>79</v>
      </c>
      <c r="AY265" s="16" t="s">
        <v>287</v>
      </c>
      <c r="BE265" s="184">
        <f>IF(N265="základní",J265,0)</f>
        <v>0</v>
      </c>
      <c r="BF265" s="184">
        <f>IF(N265="snížená",J265,0)</f>
        <v>0</v>
      </c>
      <c r="BG265" s="184">
        <f>IF(N265="zákl. přenesená",J265,0)</f>
        <v>0</v>
      </c>
      <c r="BH265" s="184">
        <f>IF(N265="sníž. přenesená",J265,0)</f>
        <v>0</v>
      </c>
      <c r="BI265" s="184">
        <f>IF(N265="nulová",J265,0)</f>
        <v>0</v>
      </c>
      <c r="BJ265" s="16" t="s">
        <v>77</v>
      </c>
      <c r="BK265" s="184">
        <f>ROUND(I265*H265,2)</f>
        <v>0</v>
      </c>
      <c r="BL265" s="16" t="s">
        <v>99</v>
      </c>
      <c r="BM265" s="16" t="s">
        <v>820</v>
      </c>
    </row>
    <row r="266" spans="2:65" s="10" customFormat="1" ht="22.75" customHeight="1" x14ac:dyDescent="0.15">
      <c r="B266" s="160"/>
      <c r="C266" s="161"/>
      <c r="D266" s="162" t="s">
        <v>69</v>
      </c>
      <c r="E266" s="239" t="s">
        <v>4163</v>
      </c>
      <c r="F266" s="239" t="s">
        <v>4164</v>
      </c>
      <c r="G266" s="161"/>
      <c r="H266" s="161"/>
      <c r="I266" s="164"/>
      <c r="J266" s="240">
        <f>BK266</f>
        <v>0</v>
      </c>
      <c r="K266" s="161"/>
      <c r="L266" s="166"/>
      <c r="M266" s="167"/>
      <c r="N266" s="168"/>
      <c r="O266" s="168"/>
      <c r="P266" s="169">
        <f>SUM(P267:P275)</f>
        <v>0</v>
      </c>
      <c r="Q266" s="168"/>
      <c r="R266" s="169">
        <f>SUM(R267:R275)</f>
        <v>0</v>
      </c>
      <c r="S266" s="168"/>
      <c r="T266" s="170">
        <f>SUM(T267:T275)</f>
        <v>0</v>
      </c>
      <c r="AR266" s="171" t="s">
        <v>77</v>
      </c>
      <c r="AT266" s="172" t="s">
        <v>69</v>
      </c>
      <c r="AU266" s="172" t="s">
        <v>77</v>
      </c>
      <c r="AY266" s="171" t="s">
        <v>287</v>
      </c>
      <c r="BK266" s="173">
        <f>SUM(BK267:BK275)</f>
        <v>0</v>
      </c>
    </row>
    <row r="267" spans="2:65" s="1" customFormat="1" ht="16.5" customHeight="1" x14ac:dyDescent="0.15">
      <c r="B267" s="33"/>
      <c r="C267" s="174" t="s">
        <v>70</v>
      </c>
      <c r="D267" s="174" t="s">
        <v>288</v>
      </c>
      <c r="E267" s="175" t="s">
        <v>4145</v>
      </c>
      <c r="F267" s="176" t="s">
        <v>4146</v>
      </c>
      <c r="G267" s="177" t="s">
        <v>2599</v>
      </c>
      <c r="H267" s="178">
        <v>10</v>
      </c>
      <c r="I267" s="179"/>
      <c r="J267" s="178">
        <f t="shared" ref="J267:J275" si="100">ROUND(I267*H267,2)</f>
        <v>0</v>
      </c>
      <c r="K267" s="176" t="s">
        <v>1</v>
      </c>
      <c r="L267" s="37"/>
      <c r="M267" s="180" t="s">
        <v>1</v>
      </c>
      <c r="N267" s="181" t="s">
        <v>41</v>
      </c>
      <c r="O267" s="59"/>
      <c r="P267" s="182">
        <f t="shared" ref="P267:P275" si="101">O267*H267</f>
        <v>0</v>
      </c>
      <c r="Q267" s="182">
        <v>0</v>
      </c>
      <c r="R267" s="182">
        <f t="shared" ref="R267:R275" si="102">Q267*H267</f>
        <v>0</v>
      </c>
      <c r="S267" s="182">
        <v>0</v>
      </c>
      <c r="T267" s="183">
        <f t="shared" ref="T267:T275" si="103">S267*H267</f>
        <v>0</v>
      </c>
      <c r="AR267" s="16" t="s">
        <v>99</v>
      </c>
      <c r="AT267" s="16" t="s">
        <v>288</v>
      </c>
      <c r="AU267" s="16" t="s">
        <v>79</v>
      </c>
      <c r="AY267" s="16" t="s">
        <v>287</v>
      </c>
      <c r="BE267" s="184">
        <f t="shared" ref="BE267:BE275" si="104">IF(N267="základní",J267,0)</f>
        <v>0</v>
      </c>
      <c r="BF267" s="184">
        <f t="shared" ref="BF267:BF275" si="105">IF(N267="snížená",J267,0)</f>
        <v>0</v>
      </c>
      <c r="BG267" s="184">
        <f t="shared" ref="BG267:BG275" si="106">IF(N267="zákl. přenesená",J267,0)</f>
        <v>0</v>
      </c>
      <c r="BH267" s="184">
        <f t="shared" ref="BH267:BH275" si="107">IF(N267="sníž. přenesená",J267,0)</f>
        <v>0</v>
      </c>
      <c r="BI267" s="184">
        <f t="shared" ref="BI267:BI275" si="108">IF(N267="nulová",J267,0)</f>
        <v>0</v>
      </c>
      <c r="BJ267" s="16" t="s">
        <v>77</v>
      </c>
      <c r="BK267" s="184">
        <f t="shared" ref="BK267:BK275" si="109">ROUND(I267*H267,2)</f>
        <v>0</v>
      </c>
      <c r="BL267" s="16" t="s">
        <v>99</v>
      </c>
      <c r="BM267" s="16" t="s">
        <v>826</v>
      </c>
    </row>
    <row r="268" spans="2:65" s="1" customFormat="1" ht="16.5" customHeight="1" x14ac:dyDescent="0.15">
      <c r="B268" s="33"/>
      <c r="C268" s="174" t="s">
        <v>70</v>
      </c>
      <c r="D268" s="174" t="s">
        <v>288</v>
      </c>
      <c r="E268" s="175" t="s">
        <v>4147</v>
      </c>
      <c r="F268" s="176" t="s">
        <v>4148</v>
      </c>
      <c r="G268" s="177" t="s">
        <v>2802</v>
      </c>
      <c r="H268" s="178">
        <v>12</v>
      </c>
      <c r="I268" s="179"/>
      <c r="J268" s="178">
        <f t="shared" si="100"/>
        <v>0</v>
      </c>
      <c r="K268" s="176" t="s">
        <v>1</v>
      </c>
      <c r="L268" s="37"/>
      <c r="M268" s="180" t="s">
        <v>1</v>
      </c>
      <c r="N268" s="181" t="s">
        <v>41</v>
      </c>
      <c r="O268" s="59"/>
      <c r="P268" s="182">
        <f t="shared" si="101"/>
        <v>0</v>
      </c>
      <c r="Q268" s="182">
        <v>0</v>
      </c>
      <c r="R268" s="182">
        <f t="shared" si="102"/>
        <v>0</v>
      </c>
      <c r="S268" s="182">
        <v>0</v>
      </c>
      <c r="T268" s="183">
        <f t="shared" si="103"/>
        <v>0</v>
      </c>
      <c r="AR268" s="16" t="s">
        <v>99</v>
      </c>
      <c r="AT268" s="16" t="s">
        <v>288</v>
      </c>
      <c r="AU268" s="16" t="s">
        <v>79</v>
      </c>
      <c r="AY268" s="16" t="s">
        <v>287</v>
      </c>
      <c r="BE268" s="184">
        <f t="shared" si="104"/>
        <v>0</v>
      </c>
      <c r="BF268" s="184">
        <f t="shared" si="105"/>
        <v>0</v>
      </c>
      <c r="BG268" s="184">
        <f t="shared" si="106"/>
        <v>0</v>
      </c>
      <c r="BH268" s="184">
        <f t="shared" si="107"/>
        <v>0</v>
      </c>
      <c r="BI268" s="184">
        <f t="shared" si="108"/>
        <v>0</v>
      </c>
      <c r="BJ268" s="16" t="s">
        <v>77</v>
      </c>
      <c r="BK268" s="184">
        <f t="shared" si="109"/>
        <v>0</v>
      </c>
      <c r="BL268" s="16" t="s">
        <v>99</v>
      </c>
      <c r="BM268" s="16" t="s">
        <v>838</v>
      </c>
    </row>
    <row r="269" spans="2:65" s="1" customFormat="1" ht="16.5" customHeight="1" x14ac:dyDescent="0.15">
      <c r="B269" s="33"/>
      <c r="C269" s="174" t="s">
        <v>70</v>
      </c>
      <c r="D269" s="174" t="s">
        <v>288</v>
      </c>
      <c r="E269" s="175" t="s">
        <v>3035</v>
      </c>
      <c r="F269" s="176" t="s">
        <v>2972</v>
      </c>
      <c r="G269" s="177" t="s">
        <v>2614</v>
      </c>
      <c r="H269" s="178">
        <v>15</v>
      </c>
      <c r="I269" s="179"/>
      <c r="J269" s="178">
        <f t="shared" si="100"/>
        <v>0</v>
      </c>
      <c r="K269" s="176" t="s">
        <v>1</v>
      </c>
      <c r="L269" s="37"/>
      <c r="M269" s="180" t="s">
        <v>1</v>
      </c>
      <c r="N269" s="181" t="s">
        <v>41</v>
      </c>
      <c r="O269" s="59"/>
      <c r="P269" s="182">
        <f t="shared" si="101"/>
        <v>0</v>
      </c>
      <c r="Q269" s="182">
        <v>0</v>
      </c>
      <c r="R269" s="182">
        <f t="shared" si="102"/>
        <v>0</v>
      </c>
      <c r="S269" s="182">
        <v>0</v>
      </c>
      <c r="T269" s="183">
        <f t="shared" si="103"/>
        <v>0</v>
      </c>
      <c r="AR269" s="16" t="s">
        <v>99</v>
      </c>
      <c r="AT269" s="16" t="s">
        <v>288</v>
      </c>
      <c r="AU269" s="16" t="s">
        <v>79</v>
      </c>
      <c r="AY269" s="16" t="s">
        <v>287</v>
      </c>
      <c r="BE269" s="184">
        <f t="shared" si="104"/>
        <v>0</v>
      </c>
      <c r="BF269" s="184">
        <f t="shared" si="105"/>
        <v>0</v>
      </c>
      <c r="BG269" s="184">
        <f t="shared" si="106"/>
        <v>0</v>
      </c>
      <c r="BH269" s="184">
        <f t="shared" si="107"/>
        <v>0</v>
      </c>
      <c r="BI269" s="184">
        <f t="shared" si="108"/>
        <v>0</v>
      </c>
      <c r="BJ269" s="16" t="s">
        <v>77</v>
      </c>
      <c r="BK269" s="184">
        <f t="shared" si="109"/>
        <v>0</v>
      </c>
      <c r="BL269" s="16" t="s">
        <v>99</v>
      </c>
      <c r="BM269" s="16" t="s">
        <v>843</v>
      </c>
    </row>
    <row r="270" spans="2:65" s="1" customFormat="1" ht="16.5" customHeight="1" x14ac:dyDescent="0.15">
      <c r="B270" s="33"/>
      <c r="C270" s="174" t="s">
        <v>70</v>
      </c>
      <c r="D270" s="174" t="s">
        <v>288</v>
      </c>
      <c r="E270" s="175" t="s">
        <v>3185</v>
      </c>
      <c r="F270" s="176" t="s">
        <v>2975</v>
      </c>
      <c r="G270" s="177" t="s">
        <v>2614</v>
      </c>
      <c r="H270" s="178">
        <v>15</v>
      </c>
      <c r="I270" s="179"/>
      <c r="J270" s="178">
        <f t="shared" si="100"/>
        <v>0</v>
      </c>
      <c r="K270" s="176" t="s">
        <v>1</v>
      </c>
      <c r="L270" s="37"/>
      <c r="M270" s="180" t="s">
        <v>1</v>
      </c>
      <c r="N270" s="181" t="s">
        <v>41</v>
      </c>
      <c r="O270" s="59"/>
      <c r="P270" s="182">
        <f t="shared" si="101"/>
        <v>0</v>
      </c>
      <c r="Q270" s="182">
        <v>0</v>
      </c>
      <c r="R270" s="182">
        <f t="shared" si="102"/>
        <v>0</v>
      </c>
      <c r="S270" s="182">
        <v>0</v>
      </c>
      <c r="T270" s="183">
        <f t="shared" si="103"/>
        <v>0</v>
      </c>
      <c r="AR270" s="16" t="s">
        <v>99</v>
      </c>
      <c r="AT270" s="16" t="s">
        <v>288</v>
      </c>
      <c r="AU270" s="16" t="s">
        <v>79</v>
      </c>
      <c r="AY270" s="16" t="s">
        <v>287</v>
      </c>
      <c r="BE270" s="184">
        <f t="shared" si="104"/>
        <v>0</v>
      </c>
      <c r="BF270" s="184">
        <f t="shared" si="105"/>
        <v>0</v>
      </c>
      <c r="BG270" s="184">
        <f t="shared" si="106"/>
        <v>0</v>
      </c>
      <c r="BH270" s="184">
        <f t="shared" si="107"/>
        <v>0</v>
      </c>
      <c r="BI270" s="184">
        <f t="shared" si="108"/>
        <v>0</v>
      </c>
      <c r="BJ270" s="16" t="s">
        <v>77</v>
      </c>
      <c r="BK270" s="184">
        <f t="shared" si="109"/>
        <v>0</v>
      </c>
      <c r="BL270" s="16" t="s">
        <v>99</v>
      </c>
      <c r="BM270" s="16" t="s">
        <v>848</v>
      </c>
    </row>
    <row r="271" spans="2:65" s="1" customFormat="1" ht="16.5" customHeight="1" x14ac:dyDescent="0.15">
      <c r="B271" s="33"/>
      <c r="C271" s="174" t="s">
        <v>70</v>
      </c>
      <c r="D271" s="174" t="s">
        <v>288</v>
      </c>
      <c r="E271" s="175" t="s">
        <v>3186</v>
      </c>
      <c r="F271" s="176" t="s">
        <v>2977</v>
      </c>
      <c r="G271" s="177" t="s">
        <v>2614</v>
      </c>
      <c r="H271" s="178">
        <v>2</v>
      </c>
      <c r="I271" s="179"/>
      <c r="J271" s="178">
        <f t="shared" si="100"/>
        <v>0</v>
      </c>
      <c r="K271" s="176" t="s">
        <v>1</v>
      </c>
      <c r="L271" s="37"/>
      <c r="M271" s="180" t="s">
        <v>1</v>
      </c>
      <c r="N271" s="181" t="s">
        <v>41</v>
      </c>
      <c r="O271" s="59"/>
      <c r="P271" s="182">
        <f t="shared" si="101"/>
        <v>0</v>
      </c>
      <c r="Q271" s="182">
        <v>0</v>
      </c>
      <c r="R271" s="182">
        <f t="shared" si="102"/>
        <v>0</v>
      </c>
      <c r="S271" s="182">
        <v>0</v>
      </c>
      <c r="T271" s="183">
        <f t="shared" si="103"/>
        <v>0</v>
      </c>
      <c r="AR271" s="16" t="s">
        <v>99</v>
      </c>
      <c r="AT271" s="16" t="s">
        <v>288</v>
      </c>
      <c r="AU271" s="16" t="s">
        <v>79</v>
      </c>
      <c r="AY271" s="16" t="s">
        <v>287</v>
      </c>
      <c r="BE271" s="184">
        <f t="shared" si="104"/>
        <v>0</v>
      </c>
      <c r="BF271" s="184">
        <f t="shared" si="105"/>
        <v>0</v>
      </c>
      <c r="BG271" s="184">
        <f t="shared" si="106"/>
        <v>0</v>
      </c>
      <c r="BH271" s="184">
        <f t="shared" si="107"/>
        <v>0</v>
      </c>
      <c r="BI271" s="184">
        <f t="shared" si="108"/>
        <v>0</v>
      </c>
      <c r="BJ271" s="16" t="s">
        <v>77</v>
      </c>
      <c r="BK271" s="184">
        <f t="shared" si="109"/>
        <v>0</v>
      </c>
      <c r="BL271" s="16" t="s">
        <v>99</v>
      </c>
      <c r="BM271" s="16" t="s">
        <v>852</v>
      </c>
    </row>
    <row r="272" spans="2:65" s="1" customFormat="1" ht="16.5" customHeight="1" x14ac:dyDescent="0.15">
      <c r="B272" s="33"/>
      <c r="C272" s="174" t="s">
        <v>70</v>
      </c>
      <c r="D272" s="174" t="s">
        <v>288</v>
      </c>
      <c r="E272" s="175" t="s">
        <v>3168</v>
      </c>
      <c r="F272" s="176" t="s">
        <v>2979</v>
      </c>
      <c r="G272" s="177" t="s">
        <v>2614</v>
      </c>
      <c r="H272" s="178">
        <v>2</v>
      </c>
      <c r="I272" s="179"/>
      <c r="J272" s="178">
        <f t="shared" si="100"/>
        <v>0</v>
      </c>
      <c r="K272" s="176" t="s">
        <v>1</v>
      </c>
      <c r="L272" s="37"/>
      <c r="M272" s="180" t="s">
        <v>1</v>
      </c>
      <c r="N272" s="181" t="s">
        <v>41</v>
      </c>
      <c r="O272" s="59"/>
      <c r="P272" s="182">
        <f t="shared" si="101"/>
        <v>0</v>
      </c>
      <c r="Q272" s="182">
        <v>0</v>
      </c>
      <c r="R272" s="182">
        <f t="shared" si="102"/>
        <v>0</v>
      </c>
      <c r="S272" s="182">
        <v>0</v>
      </c>
      <c r="T272" s="183">
        <f t="shared" si="103"/>
        <v>0</v>
      </c>
      <c r="AR272" s="16" t="s">
        <v>99</v>
      </c>
      <c r="AT272" s="16" t="s">
        <v>288</v>
      </c>
      <c r="AU272" s="16" t="s">
        <v>79</v>
      </c>
      <c r="AY272" s="16" t="s">
        <v>287</v>
      </c>
      <c r="BE272" s="184">
        <f t="shared" si="104"/>
        <v>0</v>
      </c>
      <c r="BF272" s="184">
        <f t="shared" si="105"/>
        <v>0</v>
      </c>
      <c r="BG272" s="184">
        <f t="shared" si="106"/>
        <v>0</v>
      </c>
      <c r="BH272" s="184">
        <f t="shared" si="107"/>
        <v>0</v>
      </c>
      <c r="BI272" s="184">
        <f t="shared" si="108"/>
        <v>0</v>
      </c>
      <c r="BJ272" s="16" t="s">
        <v>77</v>
      </c>
      <c r="BK272" s="184">
        <f t="shared" si="109"/>
        <v>0</v>
      </c>
      <c r="BL272" s="16" t="s">
        <v>99</v>
      </c>
      <c r="BM272" s="16" t="s">
        <v>856</v>
      </c>
    </row>
    <row r="273" spans="2:65" s="1" customFormat="1" ht="16.5" customHeight="1" x14ac:dyDescent="0.15">
      <c r="B273" s="33"/>
      <c r="C273" s="174" t="s">
        <v>70</v>
      </c>
      <c r="D273" s="174" t="s">
        <v>288</v>
      </c>
      <c r="E273" s="175" t="s">
        <v>3172</v>
      </c>
      <c r="F273" s="176" t="s">
        <v>2894</v>
      </c>
      <c r="G273" s="177" t="s">
        <v>2614</v>
      </c>
      <c r="H273" s="178">
        <v>50</v>
      </c>
      <c r="I273" s="179"/>
      <c r="J273" s="178">
        <f t="shared" si="100"/>
        <v>0</v>
      </c>
      <c r="K273" s="176" t="s">
        <v>1</v>
      </c>
      <c r="L273" s="37"/>
      <c r="M273" s="180" t="s">
        <v>1</v>
      </c>
      <c r="N273" s="181" t="s">
        <v>41</v>
      </c>
      <c r="O273" s="59"/>
      <c r="P273" s="182">
        <f t="shared" si="101"/>
        <v>0</v>
      </c>
      <c r="Q273" s="182">
        <v>0</v>
      </c>
      <c r="R273" s="182">
        <f t="shared" si="102"/>
        <v>0</v>
      </c>
      <c r="S273" s="182">
        <v>0</v>
      </c>
      <c r="T273" s="183">
        <f t="shared" si="103"/>
        <v>0</v>
      </c>
      <c r="AR273" s="16" t="s">
        <v>99</v>
      </c>
      <c r="AT273" s="16" t="s">
        <v>288</v>
      </c>
      <c r="AU273" s="16" t="s">
        <v>79</v>
      </c>
      <c r="AY273" s="16" t="s">
        <v>287</v>
      </c>
      <c r="BE273" s="184">
        <f t="shared" si="104"/>
        <v>0</v>
      </c>
      <c r="BF273" s="184">
        <f t="shared" si="105"/>
        <v>0</v>
      </c>
      <c r="BG273" s="184">
        <f t="shared" si="106"/>
        <v>0</v>
      </c>
      <c r="BH273" s="184">
        <f t="shared" si="107"/>
        <v>0</v>
      </c>
      <c r="BI273" s="184">
        <f t="shared" si="108"/>
        <v>0</v>
      </c>
      <c r="BJ273" s="16" t="s">
        <v>77</v>
      </c>
      <c r="BK273" s="184">
        <f t="shared" si="109"/>
        <v>0</v>
      </c>
      <c r="BL273" s="16" t="s">
        <v>99</v>
      </c>
      <c r="BM273" s="16" t="s">
        <v>861</v>
      </c>
    </row>
    <row r="274" spans="2:65" s="1" customFormat="1" ht="16.5" customHeight="1" x14ac:dyDescent="0.15">
      <c r="B274" s="33"/>
      <c r="C274" s="174" t="s">
        <v>70</v>
      </c>
      <c r="D274" s="174" t="s">
        <v>288</v>
      </c>
      <c r="E274" s="175" t="s">
        <v>363</v>
      </c>
      <c r="F274" s="176" t="s">
        <v>2927</v>
      </c>
      <c r="G274" s="177" t="s">
        <v>2614</v>
      </c>
      <c r="H274" s="178">
        <v>1</v>
      </c>
      <c r="I274" s="179"/>
      <c r="J274" s="178">
        <f t="shared" si="100"/>
        <v>0</v>
      </c>
      <c r="K274" s="176" t="s">
        <v>1</v>
      </c>
      <c r="L274" s="37"/>
      <c r="M274" s="180" t="s">
        <v>1</v>
      </c>
      <c r="N274" s="181" t="s">
        <v>41</v>
      </c>
      <c r="O274" s="59"/>
      <c r="P274" s="182">
        <f t="shared" si="101"/>
        <v>0</v>
      </c>
      <c r="Q274" s="182">
        <v>0</v>
      </c>
      <c r="R274" s="182">
        <f t="shared" si="102"/>
        <v>0</v>
      </c>
      <c r="S274" s="182">
        <v>0</v>
      </c>
      <c r="T274" s="183">
        <f t="shared" si="103"/>
        <v>0</v>
      </c>
      <c r="AR274" s="16" t="s">
        <v>99</v>
      </c>
      <c r="AT274" s="16" t="s">
        <v>288</v>
      </c>
      <c r="AU274" s="16" t="s">
        <v>79</v>
      </c>
      <c r="AY274" s="16" t="s">
        <v>287</v>
      </c>
      <c r="BE274" s="184">
        <f t="shared" si="104"/>
        <v>0</v>
      </c>
      <c r="BF274" s="184">
        <f t="shared" si="105"/>
        <v>0</v>
      </c>
      <c r="BG274" s="184">
        <f t="shared" si="106"/>
        <v>0</v>
      </c>
      <c r="BH274" s="184">
        <f t="shared" si="107"/>
        <v>0</v>
      </c>
      <c r="BI274" s="184">
        <f t="shared" si="108"/>
        <v>0</v>
      </c>
      <c r="BJ274" s="16" t="s">
        <v>77</v>
      </c>
      <c r="BK274" s="184">
        <f t="shared" si="109"/>
        <v>0</v>
      </c>
      <c r="BL274" s="16" t="s">
        <v>99</v>
      </c>
      <c r="BM274" s="16" t="s">
        <v>866</v>
      </c>
    </row>
    <row r="275" spans="2:65" s="1" customFormat="1" ht="16.5" customHeight="1" x14ac:dyDescent="0.15">
      <c r="B275" s="33"/>
      <c r="C275" s="174" t="s">
        <v>70</v>
      </c>
      <c r="D275" s="174" t="s">
        <v>288</v>
      </c>
      <c r="E275" s="175" t="s">
        <v>74</v>
      </c>
      <c r="F275" s="176" t="s">
        <v>4173</v>
      </c>
      <c r="G275" s="177" t="s">
        <v>2614</v>
      </c>
      <c r="H275" s="178">
        <v>1</v>
      </c>
      <c r="I275" s="179"/>
      <c r="J275" s="178">
        <f t="shared" si="100"/>
        <v>0</v>
      </c>
      <c r="K275" s="176" t="s">
        <v>1</v>
      </c>
      <c r="L275" s="37"/>
      <c r="M275" s="180" t="s">
        <v>1</v>
      </c>
      <c r="N275" s="181" t="s">
        <v>41</v>
      </c>
      <c r="O275" s="59"/>
      <c r="P275" s="182">
        <f t="shared" si="101"/>
        <v>0</v>
      </c>
      <c r="Q275" s="182">
        <v>0</v>
      </c>
      <c r="R275" s="182">
        <f t="shared" si="102"/>
        <v>0</v>
      </c>
      <c r="S275" s="182">
        <v>0</v>
      </c>
      <c r="T275" s="183">
        <f t="shared" si="103"/>
        <v>0</v>
      </c>
      <c r="AR275" s="16" t="s">
        <v>99</v>
      </c>
      <c r="AT275" s="16" t="s">
        <v>288</v>
      </c>
      <c r="AU275" s="16" t="s">
        <v>79</v>
      </c>
      <c r="AY275" s="16" t="s">
        <v>287</v>
      </c>
      <c r="BE275" s="184">
        <f t="shared" si="104"/>
        <v>0</v>
      </c>
      <c r="BF275" s="184">
        <f t="shared" si="105"/>
        <v>0</v>
      </c>
      <c r="BG275" s="184">
        <f t="shared" si="106"/>
        <v>0</v>
      </c>
      <c r="BH275" s="184">
        <f t="shared" si="107"/>
        <v>0</v>
      </c>
      <c r="BI275" s="184">
        <f t="shared" si="108"/>
        <v>0</v>
      </c>
      <c r="BJ275" s="16" t="s">
        <v>77</v>
      </c>
      <c r="BK275" s="184">
        <f t="shared" si="109"/>
        <v>0</v>
      </c>
      <c r="BL275" s="16" t="s">
        <v>99</v>
      </c>
      <c r="BM275" s="16" t="s">
        <v>871</v>
      </c>
    </row>
    <row r="276" spans="2:65" s="10" customFormat="1" ht="22.75" customHeight="1" x14ac:dyDescent="0.15">
      <c r="B276" s="160"/>
      <c r="C276" s="161"/>
      <c r="D276" s="162" t="s">
        <v>69</v>
      </c>
      <c r="E276" s="239" t="s">
        <v>74</v>
      </c>
      <c r="F276" s="239" t="s">
        <v>4174</v>
      </c>
      <c r="G276" s="161"/>
      <c r="H276" s="161"/>
      <c r="I276" s="164"/>
      <c r="J276" s="240">
        <f>BK276</f>
        <v>0</v>
      </c>
      <c r="K276" s="161"/>
      <c r="L276" s="166"/>
      <c r="M276" s="167"/>
      <c r="N276" s="168"/>
      <c r="O276" s="168"/>
      <c r="P276" s="169">
        <f>P277</f>
        <v>0</v>
      </c>
      <c r="Q276" s="168"/>
      <c r="R276" s="169">
        <f>R277</f>
        <v>0</v>
      </c>
      <c r="S276" s="168"/>
      <c r="T276" s="170">
        <f>T277</f>
        <v>0</v>
      </c>
      <c r="AR276" s="171" t="s">
        <v>77</v>
      </c>
      <c r="AT276" s="172" t="s">
        <v>69</v>
      </c>
      <c r="AU276" s="172" t="s">
        <v>77</v>
      </c>
      <c r="AY276" s="171" t="s">
        <v>287</v>
      </c>
      <c r="BK276" s="173">
        <f>BK277</f>
        <v>0</v>
      </c>
    </row>
    <row r="277" spans="2:65" s="1" customFormat="1" ht="16.5" customHeight="1" x14ac:dyDescent="0.15">
      <c r="B277" s="33"/>
      <c r="C277" s="174" t="s">
        <v>70</v>
      </c>
      <c r="D277" s="174" t="s">
        <v>288</v>
      </c>
      <c r="E277" s="175" t="s">
        <v>3034</v>
      </c>
      <c r="F277" s="176" t="s">
        <v>2945</v>
      </c>
      <c r="G277" s="177" t="s">
        <v>2599</v>
      </c>
      <c r="H277" s="178">
        <v>150</v>
      </c>
      <c r="I277" s="179"/>
      <c r="J277" s="178">
        <f>ROUND(I277*H277,2)</f>
        <v>0</v>
      </c>
      <c r="K277" s="176" t="s">
        <v>1</v>
      </c>
      <c r="L277" s="37"/>
      <c r="M277" s="180" t="s">
        <v>1</v>
      </c>
      <c r="N277" s="181" t="s">
        <v>41</v>
      </c>
      <c r="O277" s="59"/>
      <c r="P277" s="182">
        <f>O277*H277</f>
        <v>0</v>
      </c>
      <c r="Q277" s="182">
        <v>0</v>
      </c>
      <c r="R277" s="182">
        <f>Q277*H277</f>
        <v>0</v>
      </c>
      <c r="S277" s="182">
        <v>0</v>
      </c>
      <c r="T277" s="183">
        <f>S277*H277</f>
        <v>0</v>
      </c>
      <c r="AR277" s="16" t="s">
        <v>99</v>
      </c>
      <c r="AT277" s="16" t="s">
        <v>288</v>
      </c>
      <c r="AU277" s="16" t="s">
        <v>79</v>
      </c>
      <c r="AY277" s="16" t="s">
        <v>287</v>
      </c>
      <c r="BE277" s="184">
        <f>IF(N277="základní",J277,0)</f>
        <v>0</v>
      </c>
      <c r="BF277" s="184">
        <f>IF(N277="snížená",J277,0)</f>
        <v>0</v>
      </c>
      <c r="BG277" s="184">
        <f>IF(N277="zákl. přenesená",J277,0)</f>
        <v>0</v>
      </c>
      <c r="BH277" s="184">
        <f>IF(N277="sníž. přenesená",J277,0)</f>
        <v>0</v>
      </c>
      <c r="BI277" s="184">
        <f>IF(N277="nulová",J277,0)</f>
        <v>0</v>
      </c>
      <c r="BJ277" s="16" t="s">
        <v>77</v>
      </c>
      <c r="BK277" s="184">
        <f>ROUND(I277*H277,2)</f>
        <v>0</v>
      </c>
      <c r="BL277" s="16" t="s">
        <v>99</v>
      </c>
      <c r="BM277" s="16" t="s">
        <v>877</v>
      </c>
    </row>
    <row r="278" spans="2:65" s="10" customFormat="1" ht="26" customHeight="1" x14ac:dyDescent="0.2">
      <c r="B278" s="160"/>
      <c r="C278" s="161"/>
      <c r="D278" s="162" t="s">
        <v>69</v>
      </c>
      <c r="E278" s="163" t="s">
        <v>4175</v>
      </c>
      <c r="F278" s="163" t="s">
        <v>3040</v>
      </c>
      <c r="G278" s="161"/>
      <c r="H278" s="161"/>
      <c r="I278" s="164"/>
      <c r="J278" s="165">
        <f>BK278</f>
        <v>0</v>
      </c>
      <c r="K278" s="161"/>
      <c r="L278" s="166"/>
      <c r="M278" s="167"/>
      <c r="N278" s="168"/>
      <c r="O278" s="168"/>
      <c r="P278" s="169">
        <f>P279+P290+P293+P300+P306+P313+P320+P326</f>
        <v>0</v>
      </c>
      <c r="Q278" s="168"/>
      <c r="R278" s="169">
        <f>R279+R290+R293+R300+R306+R313+R320+R326</f>
        <v>0</v>
      </c>
      <c r="S278" s="168"/>
      <c r="T278" s="170">
        <f>T279+T290+T293+T300+T306+T313+T320+T326</f>
        <v>0</v>
      </c>
      <c r="AR278" s="171" t="s">
        <v>77</v>
      </c>
      <c r="AT278" s="172" t="s">
        <v>69</v>
      </c>
      <c r="AU278" s="172" t="s">
        <v>70</v>
      </c>
      <c r="AY278" s="171" t="s">
        <v>287</v>
      </c>
      <c r="BK278" s="173">
        <f>BK279+BK290+BK293+BK300+BK306+BK313+BK320+BK326</f>
        <v>0</v>
      </c>
    </row>
    <row r="279" spans="2:65" s="10" customFormat="1" ht="22.75" customHeight="1" x14ac:dyDescent="0.15">
      <c r="B279" s="160"/>
      <c r="C279" s="161"/>
      <c r="D279" s="162" t="s">
        <v>69</v>
      </c>
      <c r="E279" s="239" t="s">
        <v>2222</v>
      </c>
      <c r="F279" s="239" t="s">
        <v>4100</v>
      </c>
      <c r="G279" s="161"/>
      <c r="H279" s="161"/>
      <c r="I279" s="164"/>
      <c r="J279" s="240">
        <f>BK279</f>
        <v>0</v>
      </c>
      <c r="K279" s="161"/>
      <c r="L279" s="166"/>
      <c r="M279" s="167"/>
      <c r="N279" s="168"/>
      <c r="O279" s="168"/>
      <c r="P279" s="169">
        <f>SUM(P280:P289)</f>
        <v>0</v>
      </c>
      <c r="Q279" s="168"/>
      <c r="R279" s="169">
        <f>SUM(R280:R289)</f>
        <v>0</v>
      </c>
      <c r="S279" s="168"/>
      <c r="T279" s="170">
        <f>SUM(T280:T289)</f>
        <v>0</v>
      </c>
      <c r="AR279" s="171" t="s">
        <v>77</v>
      </c>
      <c r="AT279" s="172" t="s">
        <v>69</v>
      </c>
      <c r="AU279" s="172" t="s">
        <v>77</v>
      </c>
      <c r="AY279" s="171" t="s">
        <v>287</v>
      </c>
      <c r="BK279" s="173">
        <f>SUM(BK280:BK289)</f>
        <v>0</v>
      </c>
    </row>
    <row r="280" spans="2:65" s="1" customFormat="1" ht="16.5" customHeight="1" x14ac:dyDescent="0.15">
      <c r="B280" s="33"/>
      <c r="C280" s="174" t="s">
        <v>70</v>
      </c>
      <c r="D280" s="174" t="s">
        <v>288</v>
      </c>
      <c r="E280" s="175" t="s">
        <v>3048</v>
      </c>
      <c r="F280" s="176" t="s">
        <v>3049</v>
      </c>
      <c r="G280" s="177" t="s">
        <v>308</v>
      </c>
      <c r="H280" s="178">
        <v>3</v>
      </c>
      <c r="I280" s="179"/>
      <c r="J280" s="178">
        <f t="shared" ref="J280:J289" si="110">ROUND(I280*H280,2)</f>
        <v>0</v>
      </c>
      <c r="K280" s="176" t="s">
        <v>1</v>
      </c>
      <c r="L280" s="37"/>
      <c r="M280" s="180" t="s">
        <v>1</v>
      </c>
      <c r="N280" s="181" t="s">
        <v>41</v>
      </c>
      <c r="O280" s="59"/>
      <c r="P280" s="182">
        <f t="shared" ref="P280:P289" si="111">O280*H280</f>
        <v>0</v>
      </c>
      <c r="Q280" s="182">
        <v>0</v>
      </c>
      <c r="R280" s="182">
        <f t="shared" ref="R280:R289" si="112">Q280*H280</f>
        <v>0</v>
      </c>
      <c r="S280" s="182">
        <v>0</v>
      </c>
      <c r="T280" s="183">
        <f t="shared" ref="T280:T289" si="113">S280*H280</f>
        <v>0</v>
      </c>
      <c r="AR280" s="16" t="s">
        <v>99</v>
      </c>
      <c r="AT280" s="16" t="s">
        <v>288</v>
      </c>
      <c r="AU280" s="16" t="s">
        <v>79</v>
      </c>
      <c r="AY280" s="16" t="s">
        <v>287</v>
      </c>
      <c r="BE280" s="184">
        <f t="shared" ref="BE280:BE289" si="114">IF(N280="základní",J280,0)</f>
        <v>0</v>
      </c>
      <c r="BF280" s="184">
        <f t="shared" ref="BF280:BF289" si="115">IF(N280="snížená",J280,0)</f>
        <v>0</v>
      </c>
      <c r="BG280" s="184">
        <f t="shared" ref="BG280:BG289" si="116">IF(N280="zákl. přenesená",J280,0)</f>
        <v>0</v>
      </c>
      <c r="BH280" s="184">
        <f t="shared" ref="BH280:BH289" si="117">IF(N280="sníž. přenesená",J280,0)</f>
        <v>0</v>
      </c>
      <c r="BI280" s="184">
        <f t="shared" ref="BI280:BI289" si="118">IF(N280="nulová",J280,0)</f>
        <v>0</v>
      </c>
      <c r="BJ280" s="16" t="s">
        <v>77</v>
      </c>
      <c r="BK280" s="184">
        <f t="shared" ref="BK280:BK289" si="119">ROUND(I280*H280,2)</f>
        <v>0</v>
      </c>
      <c r="BL280" s="16" t="s">
        <v>99</v>
      </c>
      <c r="BM280" s="16" t="s">
        <v>881</v>
      </c>
    </row>
    <row r="281" spans="2:65" s="1" customFormat="1" ht="16.5" customHeight="1" x14ac:dyDescent="0.15">
      <c r="B281" s="33"/>
      <c r="C281" s="174" t="s">
        <v>70</v>
      </c>
      <c r="D281" s="174" t="s">
        <v>288</v>
      </c>
      <c r="E281" s="175" t="s">
        <v>4176</v>
      </c>
      <c r="F281" s="176" t="s">
        <v>4177</v>
      </c>
      <c r="G281" s="177" t="s">
        <v>308</v>
      </c>
      <c r="H281" s="178">
        <v>3</v>
      </c>
      <c r="I281" s="179"/>
      <c r="J281" s="178">
        <f t="shared" si="110"/>
        <v>0</v>
      </c>
      <c r="K281" s="176" t="s">
        <v>1</v>
      </c>
      <c r="L281" s="37"/>
      <c r="M281" s="180" t="s">
        <v>1</v>
      </c>
      <c r="N281" s="181" t="s">
        <v>41</v>
      </c>
      <c r="O281" s="59"/>
      <c r="P281" s="182">
        <f t="shared" si="111"/>
        <v>0</v>
      </c>
      <c r="Q281" s="182">
        <v>0</v>
      </c>
      <c r="R281" s="182">
        <f t="shared" si="112"/>
        <v>0</v>
      </c>
      <c r="S281" s="182">
        <v>0</v>
      </c>
      <c r="T281" s="183">
        <f t="shared" si="113"/>
        <v>0</v>
      </c>
      <c r="AR281" s="16" t="s">
        <v>99</v>
      </c>
      <c r="AT281" s="16" t="s">
        <v>288</v>
      </c>
      <c r="AU281" s="16" t="s">
        <v>79</v>
      </c>
      <c r="AY281" s="16" t="s">
        <v>287</v>
      </c>
      <c r="BE281" s="184">
        <f t="shared" si="114"/>
        <v>0</v>
      </c>
      <c r="BF281" s="184">
        <f t="shared" si="115"/>
        <v>0</v>
      </c>
      <c r="BG281" s="184">
        <f t="shared" si="116"/>
        <v>0</v>
      </c>
      <c r="BH281" s="184">
        <f t="shared" si="117"/>
        <v>0</v>
      </c>
      <c r="BI281" s="184">
        <f t="shared" si="118"/>
        <v>0</v>
      </c>
      <c r="BJ281" s="16" t="s">
        <v>77</v>
      </c>
      <c r="BK281" s="184">
        <f t="shared" si="119"/>
        <v>0</v>
      </c>
      <c r="BL281" s="16" t="s">
        <v>99</v>
      </c>
      <c r="BM281" s="16" t="s">
        <v>885</v>
      </c>
    </row>
    <row r="282" spans="2:65" s="1" customFormat="1" ht="16.5" customHeight="1" x14ac:dyDescent="0.15">
      <c r="B282" s="33"/>
      <c r="C282" s="174" t="s">
        <v>70</v>
      </c>
      <c r="D282" s="174" t="s">
        <v>288</v>
      </c>
      <c r="E282" s="175" t="s">
        <v>4178</v>
      </c>
      <c r="F282" s="176" t="s">
        <v>4179</v>
      </c>
      <c r="G282" s="177" t="s">
        <v>490</v>
      </c>
      <c r="H282" s="178">
        <v>3</v>
      </c>
      <c r="I282" s="179"/>
      <c r="J282" s="178">
        <f t="shared" si="110"/>
        <v>0</v>
      </c>
      <c r="K282" s="176" t="s">
        <v>1</v>
      </c>
      <c r="L282" s="37"/>
      <c r="M282" s="180" t="s">
        <v>1</v>
      </c>
      <c r="N282" s="181" t="s">
        <v>41</v>
      </c>
      <c r="O282" s="59"/>
      <c r="P282" s="182">
        <f t="shared" si="111"/>
        <v>0</v>
      </c>
      <c r="Q282" s="182">
        <v>0</v>
      </c>
      <c r="R282" s="182">
        <f t="shared" si="112"/>
        <v>0</v>
      </c>
      <c r="S282" s="182">
        <v>0</v>
      </c>
      <c r="T282" s="183">
        <f t="shared" si="113"/>
        <v>0</v>
      </c>
      <c r="AR282" s="16" t="s">
        <v>99</v>
      </c>
      <c r="AT282" s="16" t="s">
        <v>288</v>
      </c>
      <c r="AU282" s="16" t="s">
        <v>79</v>
      </c>
      <c r="AY282" s="16" t="s">
        <v>287</v>
      </c>
      <c r="BE282" s="184">
        <f t="shared" si="114"/>
        <v>0</v>
      </c>
      <c r="BF282" s="184">
        <f t="shared" si="115"/>
        <v>0</v>
      </c>
      <c r="BG282" s="184">
        <f t="shared" si="116"/>
        <v>0</v>
      </c>
      <c r="BH282" s="184">
        <f t="shared" si="117"/>
        <v>0</v>
      </c>
      <c r="BI282" s="184">
        <f t="shared" si="118"/>
        <v>0</v>
      </c>
      <c r="BJ282" s="16" t="s">
        <v>77</v>
      </c>
      <c r="BK282" s="184">
        <f t="shared" si="119"/>
        <v>0</v>
      </c>
      <c r="BL282" s="16" t="s">
        <v>99</v>
      </c>
      <c r="BM282" s="16" t="s">
        <v>891</v>
      </c>
    </row>
    <row r="283" spans="2:65" s="1" customFormat="1" ht="16.5" customHeight="1" x14ac:dyDescent="0.15">
      <c r="B283" s="33"/>
      <c r="C283" s="174" t="s">
        <v>70</v>
      </c>
      <c r="D283" s="174" t="s">
        <v>288</v>
      </c>
      <c r="E283" s="175" t="s">
        <v>4052</v>
      </c>
      <c r="F283" s="176" t="s">
        <v>4053</v>
      </c>
      <c r="G283" s="177" t="s">
        <v>362</v>
      </c>
      <c r="H283" s="178">
        <v>9</v>
      </c>
      <c r="I283" s="179"/>
      <c r="J283" s="178">
        <f t="shared" si="110"/>
        <v>0</v>
      </c>
      <c r="K283" s="176" t="s">
        <v>1</v>
      </c>
      <c r="L283" s="37"/>
      <c r="M283" s="180" t="s">
        <v>1</v>
      </c>
      <c r="N283" s="181" t="s">
        <v>41</v>
      </c>
      <c r="O283" s="59"/>
      <c r="P283" s="182">
        <f t="shared" si="111"/>
        <v>0</v>
      </c>
      <c r="Q283" s="182">
        <v>0</v>
      </c>
      <c r="R283" s="182">
        <f t="shared" si="112"/>
        <v>0</v>
      </c>
      <c r="S283" s="182">
        <v>0</v>
      </c>
      <c r="T283" s="183">
        <f t="shared" si="113"/>
        <v>0</v>
      </c>
      <c r="AR283" s="16" t="s">
        <v>99</v>
      </c>
      <c r="AT283" s="16" t="s">
        <v>288</v>
      </c>
      <c r="AU283" s="16" t="s">
        <v>79</v>
      </c>
      <c r="AY283" s="16" t="s">
        <v>287</v>
      </c>
      <c r="BE283" s="184">
        <f t="shared" si="114"/>
        <v>0</v>
      </c>
      <c r="BF283" s="184">
        <f t="shared" si="115"/>
        <v>0</v>
      </c>
      <c r="BG283" s="184">
        <f t="shared" si="116"/>
        <v>0</v>
      </c>
      <c r="BH283" s="184">
        <f t="shared" si="117"/>
        <v>0</v>
      </c>
      <c r="BI283" s="184">
        <f t="shared" si="118"/>
        <v>0</v>
      </c>
      <c r="BJ283" s="16" t="s">
        <v>77</v>
      </c>
      <c r="BK283" s="184">
        <f t="shared" si="119"/>
        <v>0</v>
      </c>
      <c r="BL283" s="16" t="s">
        <v>99</v>
      </c>
      <c r="BM283" s="16" t="s">
        <v>896</v>
      </c>
    </row>
    <row r="284" spans="2:65" s="1" customFormat="1" ht="16.5" customHeight="1" x14ac:dyDescent="0.15">
      <c r="B284" s="33"/>
      <c r="C284" s="174" t="s">
        <v>70</v>
      </c>
      <c r="D284" s="174" t="s">
        <v>288</v>
      </c>
      <c r="E284" s="175" t="s">
        <v>3054</v>
      </c>
      <c r="F284" s="176" t="s">
        <v>3055</v>
      </c>
      <c r="G284" s="177" t="s">
        <v>362</v>
      </c>
      <c r="H284" s="178">
        <v>18</v>
      </c>
      <c r="I284" s="179"/>
      <c r="J284" s="178">
        <f t="shared" si="110"/>
        <v>0</v>
      </c>
      <c r="K284" s="176" t="s">
        <v>1</v>
      </c>
      <c r="L284" s="37"/>
      <c r="M284" s="180" t="s">
        <v>1</v>
      </c>
      <c r="N284" s="181" t="s">
        <v>41</v>
      </c>
      <c r="O284" s="59"/>
      <c r="P284" s="182">
        <f t="shared" si="111"/>
        <v>0</v>
      </c>
      <c r="Q284" s="182">
        <v>0</v>
      </c>
      <c r="R284" s="182">
        <f t="shared" si="112"/>
        <v>0</v>
      </c>
      <c r="S284" s="182">
        <v>0</v>
      </c>
      <c r="T284" s="183">
        <f t="shared" si="113"/>
        <v>0</v>
      </c>
      <c r="AR284" s="16" t="s">
        <v>99</v>
      </c>
      <c r="AT284" s="16" t="s">
        <v>288</v>
      </c>
      <c r="AU284" s="16" t="s">
        <v>79</v>
      </c>
      <c r="AY284" s="16" t="s">
        <v>287</v>
      </c>
      <c r="BE284" s="184">
        <f t="shared" si="114"/>
        <v>0</v>
      </c>
      <c r="BF284" s="184">
        <f t="shared" si="115"/>
        <v>0</v>
      </c>
      <c r="BG284" s="184">
        <f t="shared" si="116"/>
        <v>0</v>
      </c>
      <c r="BH284" s="184">
        <f t="shared" si="117"/>
        <v>0</v>
      </c>
      <c r="BI284" s="184">
        <f t="shared" si="118"/>
        <v>0</v>
      </c>
      <c r="BJ284" s="16" t="s">
        <v>77</v>
      </c>
      <c r="BK284" s="184">
        <f t="shared" si="119"/>
        <v>0</v>
      </c>
      <c r="BL284" s="16" t="s">
        <v>99</v>
      </c>
      <c r="BM284" s="16" t="s">
        <v>902</v>
      </c>
    </row>
    <row r="285" spans="2:65" s="1" customFormat="1" ht="16.5" customHeight="1" x14ac:dyDescent="0.15">
      <c r="B285" s="33"/>
      <c r="C285" s="174" t="s">
        <v>70</v>
      </c>
      <c r="D285" s="174" t="s">
        <v>288</v>
      </c>
      <c r="E285" s="175" t="s">
        <v>3056</v>
      </c>
      <c r="F285" s="176" t="s">
        <v>3057</v>
      </c>
      <c r="G285" s="177" t="s">
        <v>362</v>
      </c>
      <c r="H285" s="178">
        <v>9</v>
      </c>
      <c r="I285" s="179"/>
      <c r="J285" s="178">
        <f t="shared" si="110"/>
        <v>0</v>
      </c>
      <c r="K285" s="176" t="s">
        <v>1</v>
      </c>
      <c r="L285" s="37"/>
      <c r="M285" s="180" t="s">
        <v>1</v>
      </c>
      <c r="N285" s="181" t="s">
        <v>41</v>
      </c>
      <c r="O285" s="59"/>
      <c r="P285" s="182">
        <f t="shared" si="111"/>
        <v>0</v>
      </c>
      <c r="Q285" s="182">
        <v>0</v>
      </c>
      <c r="R285" s="182">
        <f t="shared" si="112"/>
        <v>0</v>
      </c>
      <c r="S285" s="182">
        <v>0</v>
      </c>
      <c r="T285" s="183">
        <f t="shared" si="113"/>
        <v>0</v>
      </c>
      <c r="AR285" s="16" t="s">
        <v>99</v>
      </c>
      <c r="AT285" s="16" t="s">
        <v>288</v>
      </c>
      <c r="AU285" s="16" t="s">
        <v>79</v>
      </c>
      <c r="AY285" s="16" t="s">
        <v>287</v>
      </c>
      <c r="BE285" s="184">
        <f t="shared" si="114"/>
        <v>0</v>
      </c>
      <c r="BF285" s="184">
        <f t="shared" si="115"/>
        <v>0</v>
      </c>
      <c r="BG285" s="184">
        <f t="shared" si="116"/>
        <v>0</v>
      </c>
      <c r="BH285" s="184">
        <f t="shared" si="117"/>
        <v>0</v>
      </c>
      <c r="BI285" s="184">
        <f t="shared" si="118"/>
        <v>0</v>
      </c>
      <c r="BJ285" s="16" t="s">
        <v>77</v>
      </c>
      <c r="BK285" s="184">
        <f t="shared" si="119"/>
        <v>0</v>
      </c>
      <c r="BL285" s="16" t="s">
        <v>99</v>
      </c>
      <c r="BM285" s="16" t="s">
        <v>907</v>
      </c>
    </row>
    <row r="286" spans="2:65" s="1" customFormat="1" ht="16.5" customHeight="1" x14ac:dyDescent="0.15">
      <c r="B286" s="33"/>
      <c r="C286" s="174" t="s">
        <v>70</v>
      </c>
      <c r="D286" s="174" t="s">
        <v>288</v>
      </c>
      <c r="E286" s="175" t="s">
        <v>4054</v>
      </c>
      <c r="F286" s="176" t="s">
        <v>4055</v>
      </c>
      <c r="G286" s="177" t="s">
        <v>362</v>
      </c>
      <c r="H286" s="178">
        <v>9</v>
      </c>
      <c r="I286" s="179"/>
      <c r="J286" s="178">
        <f t="shared" si="110"/>
        <v>0</v>
      </c>
      <c r="K286" s="176" t="s">
        <v>1</v>
      </c>
      <c r="L286" s="37"/>
      <c r="M286" s="180" t="s">
        <v>1</v>
      </c>
      <c r="N286" s="181" t="s">
        <v>41</v>
      </c>
      <c r="O286" s="59"/>
      <c r="P286" s="182">
        <f t="shared" si="111"/>
        <v>0</v>
      </c>
      <c r="Q286" s="182">
        <v>0</v>
      </c>
      <c r="R286" s="182">
        <f t="shared" si="112"/>
        <v>0</v>
      </c>
      <c r="S286" s="182">
        <v>0</v>
      </c>
      <c r="T286" s="183">
        <f t="shared" si="113"/>
        <v>0</v>
      </c>
      <c r="AR286" s="16" t="s">
        <v>99</v>
      </c>
      <c r="AT286" s="16" t="s">
        <v>288</v>
      </c>
      <c r="AU286" s="16" t="s">
        <v>79</v>
      </c>
      <c r="AY286" s="16" t="s">
        <v>287</v>
      </c>
      <c r="BE286" s="184">
        <f t="shared" si="114"/>
        <v>0</v>
      </c>
      <c r="BF286" s="184">
        <f t="shared" si="115"/>
        <v>0</v>
      </c>
      <c r="BG286" s="184">
        <f t="shared" si="116"/>
        <v>0</v>
      </c>
      <c r="BH286" s="184">
        <f t="shared" si="117"/>
        <v>0</v>
      </c>
      <c r="BI286" s="184">
        <f t="shared" si="118"/>
        <v>0</v>
      </c>
      <c r="BJ286" s="16" t="s">
        <v>77</v>
      </c>
      <c r="BK286" s="184">
        <f t="shared" si="119"/>
        <v>0</v>
      </c>
      <c r="BL286" s="16" t="s">
        <v>99</v>
      </c>
      <c r="BM286" s="16" t="s">
        <v>912</v>
      </c>
    </row>
    <row r="287" spans="2:65" s="1" customFormat="1" ht="16.5" customHeight="1" x14ac:dyDescent="0.15">
      <c r="B287" s="33"/>
      <c r="C287" s="174" t="s">
        <v>70</v>
      </c>
      <c r="D287" s="174" t="s">
        <v>288</v>
      </c>
      <c r="E287" s="175" t="s">
        <v>4056</v>
      </c>
      <c r="F287" s="176" t="s">
        <v>4057</v>
      </c>
      <c r="G287" s="177" t="s">
        <v>308</v>
      </c>
      <c r="H287" s="178">
        <v>1</v>
      </c>
      <c r="I287" s="179"/>
      <c r="J287" s="178">
        <f t="shared" si="110"/>
        <v>0</v>
      </c>
      <c r="K287" s="176" t="s">
        <v>1</v>
      </c>
      <c r="L287" s="37"/>
      <c r="M287" s="180" t="s">
        <v>1</v>
      </c>
      <c r="N287" s="181" t="s">
        <v>41</v>
      </c>
      <c r="O287" s="59"/>
      <c r="P287" s="182">
        <f t="shared" si="111"/>
        <v>0</v>
      </c>
      <c r="Q287" s="182">
        <v>0</v>
      </c>
      <c r="R287" s="182">
        <f t="shared" si="112"/>
        <v>0</v>
      </c>
      <c r="S287" s="182">
        <v>0</v>
      </c>
      <c r="T287" s="183">
        <f t="shared" si="113"/>
        <v>0</v>
      </c>
      <c r="AR287" s="16" t="s">
        <v>99</v>
      </c>
      <c r="AT287" s="16" t="s">
        <v>288</v>
      </c>
      <c r="AU287" s="16" t="s">
        <v>79</v>
      </c>
      <c r="AY287" s="16" t="s">
        <v>287</v>
      </c>
      <c r="BE287" s="184">
        <f t="shared" si="114"/>
        <v>0</v>
      </c>
      <c r="BF287" s="184">
        <f t="shared" si="115"/>
        <v>0</v>
      </c>
      <c r="BG287" s="184">
        <f t="shared" si="116"/>
        <v>0</v>
      </c>
      <c r="BH287" s="184">
        <f t="shared" si="117"/>
        <v>0</v>
      </c>
      <c r="BI287" s="184">
        <f t="shared" si="118"/>
        <v>0</v>
      </c>
      <c r="BJ287" s="16" t="s">
        <v>77</v>
      </c>
      <c r="BK287" s="184">
        <f t="shared" si="119"/>
        <v>0</v>
      </c>
      <c r="BL287" s="16" t="s">
        <v>99</v>
      </c>
      <c r="BM287" s="16" t="s">
        <v>916</v>
      </c>
    </row>
    <row r="288" spans="2:65" s="1" customFormat="1" ht="16.5" customHeight="1" x14ac:dyDescent="0.15">
      <c r="B288" s="33"/>
      <c r="C288" s="174" t="s">
        <v>70</v>
      </c>
      <c r="D288" s="174" t="s">
        <v>288</v>
      </c>
      <c r="E288" s="175" t="s">
        <v>3060</v>
      </c>
      <c r="F288" s="176" t="s">
        <v>3061</v>
      </c>
      <c r="G288" s="177" t="s">
        <v>291</v>
      </c>
      <c r="H288" s="178">
        <v>6</v>
      </c>
      <c r="I288" s="179"/>
      <c r="J288" s="178">
        <f t="shared" si="110"/>
        <v>0</v>
      </c>
      <c r="K288" s="176" t="s">
        <v>1</v>
      </c>
      <c r="L288" s="37"/>
      <c r="M288" s="180" t="s">
        <v>1</v>
      </c>
      <c r="N288" s="181" t="s">
        <v>41</v>
      </c>
      <c r="O288" s="59"/>
      <c r="P288" s="182">
        <f t="shared" si="111"/>
        <v>0</v>
      </c>
      <c r="Q288" s="182">
        <v>0</v>
      </c>
      <c r="R288" s="182">
        <f t="shared" si="112"/>
        <v>0</v>
      </c>
      <c r="S288" s="182">
        <v>0</v>
      </c>
      <c r="T288" s="183">
        <f t="shared" si="113"/>
        <v>0</v>
      </c>
      <c r="AR288" s="16" t="s">
        <v>99</v>
      </c>
      <c r="AT288" s="16" t="s">
        <v>288</v>
      </c>
      <c r="AU288" s="16" t="s">
        <v>79</v>
      </c>
      <c r="AY288" s="16" t="s">
        <v>287</v>
      </c>
      <c r="BE288" s="184">
        <f t="shared" si="114"/>
        <v>0</v>
      </c>
      <c r="BF288" s="184">
        <f t="shared" si="115"/>
        <v>0</v>
      </c>
      <c r="BG288" s="184">
        <f t="shared" si="116"/>
        <v>0</v>
      </c>
      <c r="BH288" s="184">
        <f t="shared" si="117"/>
        <v>0</v>
      </c>
      <c r="BI288" s="184">
        <f t="shared" si="118"/>
        <v>0</v>
      </c>
      <c r="BJ288" s="16" t="s">
        <v>77</v>
      </c>
      <c r="BK288" s="184">
        <f t="shared" si="119"/>
        <v>0</v>
      </c>
      <c r="BL288" s="16" t="s">
        <v>99</v>
      </c>
      <c r="BM288" s="16" t="s">
        <v>923</v>
      </c>
    </row>
    <row r="289" spans="2:65" s="1" customFormat="1" ht="16.5" customHeight="1" x14ac:dyDescent="0.15">
      <c r="B289" s="33"/>
      <c r="C289" s="174" t="s">
        <v>70</v>
      </c>
      <c r="D289" s="174" t="s">
        <v>288</v>
      </c>
      <c r="E289" s="175" t="s">
        <v>377</v>
      </c>
      <c r="F289" s="176" t="s">
        <v>3064</v>
      </c>
      <c r="G289" s="177" t="s">
        <v>490</v>
      </c>
      <c r="H289" s="178">
        <v>1</v>
      </c>
      <c r="I289" s="179"/>
      <c r="J289" s="178">
        <f t="shared" si="110"/>
        <v>0</v>
      </c>
      <c r="K289" s="176" t="s">
        <v>1</v>
      </c>
      <c r="L289" s="37"/>
      <c r="M289" s="180" t="s">
        <v>1</v>
      </c>
      <c r="N289" s="181" t="s">
        <v>41</v>
      </c>
      <c r="O289" s="59"/>
      <c r="P289" s="182">
        <f t="shared" si="111"/>
        <v>0</v>
      </c>
      <c r="Q289" s="182">
        <v>0</v>
      </c>
      <c r="R289" s="182">
        <f t="shared" si="112"/>
        <v>0</v>
      </c>
      <c r="S289" s="182">
        <v>0</v>
      </c>
      <c r="T289" s="183">
        <f t="shared" si="113"/>
        <v>0</v>
      </c>
      <c r="AR289" s="16" t="s">
        <v>99</v>
      </c>
      <c r="AT289" s="16" t="s">
        <v>288</v>
      </c>
      <c r="AU289" s="16" t="s">
        <v>79</v>
      </c>
      <c r="AY289" s="16" t="s">
        <v>287</v>
      </c>
      <c r="BE289" s="184">
        <f t="shared" si="114"/>
        <v>0</v>
      </c>
      <c r="BF289" s="184">
        <f t="shared" si="115"/>
        <v>0</v>
      </c>
      <c r="BG289" s="184">
        <f t="shared" si="116"/>
        <v>0</v>
      </c>
      <c r="BH289" s="184">
        <f t="shared" si="117"/>
        <v>0</v>
      </c>
      <c r="BI289" s="184">
        <f t="shared" si="118"/>
        <v>0</v>
      </c>
      <c r="BJ289" s="16" t="s">
        <v>77</v>
      </c>
      <c r="BK289" s="184">
        <f t="shared" si="119"/>
        <v>0</v>
      </c>
      <c r="BL289" s="16" t="s">
        <v>99</v>
      </c>
      <c r="BM289" s="16" t="s">
        <v>930</v>
      </c>
    </row>
    <row r="290" spans="2:65" s="10" customFormat="1" ht="22.75" customHeight="1" x14ac:dyDescent="0.15">
      <c r="B290" s="160"/>
      <c r="C290" s="161"/>
      <c r="D290" s="162" t="s">
        <v>69</v>
      </c>
      <c r="E290" s="239" t="s">
        <v>4180</v>
      </c>
      <c r="F290" s="239" t="s">
        <v>4181</v>
      </c>
      <c r="G290" s="161"/>
      <c r="H290" s="161"/>
      <c r="I290" s="164"/>
      <c r="J290" s="240">
        <f>BK290</f>
        <v>0</v>
      </c>
      <c r="K290" s="161"/>
      <c r="L290" s="166"/>
      <c r="M290" s="167"/>
      <c r="N290" s="168"/>
      <c r="O290" s="168"/>
      <c r="P290" s="169">
        <f>SUM(P291:P292)</f>
        <v>0</v>
      </c>
      <c r="Q290" s="168"/>
      <c r="R290" s="169">
        <f>SUM(R291:R292)</f>
        <v>0</v>
      </c>
      <c r="S290" s="168"/>
      <c r="T290" s="170">
        <f>SUM(T291:T292)</f>
        <v>0</v>
      </c>
      <c r="AR290" s="171" t="s">
        <v>77</v>
      </c>
      <c r="AT290" s="172" t="s">
        <v>69</v>
      </c>
      <c r="AU290" s="172" t="s">
        <v>77</v>
      </c>
      <c r="AY290" s="171" t="s">
        <v>287</v>
      </c>
      <c r="BK290" s="173">
        <f>SUM(BK291:BK292)</f>
        <v>0</v>
      </c>
    </row>
    <row r="291" spans="2:65" s="1" customFormat="1" ht="16.5" customHeight="1" x14ac:dyDescent="0.15">
      <c r="B291" s="33"/>
      <c r="C291" s="174" t="s">
        <v>70</v>
      </c>
      <c r="D291" s="174" t="s">
        <v>288</v>
      </c>
      <c r="E291" s="175" t="s">
        <v>4176</v>
      </c>
      <c r="F291" s="176" t="s">
        <v>4177</v>
      </c>
      <c r="G291" s="177" t="s">
        <v>308</v>
      </c>
      <c r="H291" s="178">
        <v>7</v>
      </c>
      <c r="I291" s="179"/>
      <c r="J291" s="178">
        <f>ROUND(I291*H291,2)</f>
        <v>0</v>
      </c>
      <c r="K291" s="176" t="s">
        <v>1</v>
      </c>
      <c r="L291" s="37"/>
      <c r="M291" s="180" t="s">
        <v>1</v>
      </c>
      <c r="N291" s="181" t="s">
        <v>41</v>
      </c>
      <c r="O291" s="59"/>
      <c r="P291" s="182">
        <f>O291*H291</f>
        <v>0</v>
      </c>
      <c r="Q291" s="182">
        <v>0</v>
      </c>
      <c r="R291" s="182">
        <f>Q291*H291</f>
        <v>0</v>
      </c>
      <c r="S291" s="182">
        <v>0</v>
      </c>
      <c r="T291" s="183">
        <f>S291*H291</f>
        <v>0</v>
      </c>
      <c r="AR291" s="16" t="s">
        <v>99</v>
      </c>
      <c r="AT291" s="16" t="s">
        <v>288</v>
      </c>
      <c r="AU291" s="16" t="s">
        <v>79</v>
      </c>
      <c r="AY291" s="16" t="s">
        <v>287</v>
      </c>
      <c r="BE291" s="184">
        <f>IF(N291="základní",J291,0)</f>
        <v>0</v>
      </c>
      <c r="BF291" s="184">
        <f>IF(N291="snížená",J291,0)</f>
        <v>0</v>
      </c>
      <c r="BG291" s="184">
        <f>IF(N291="zákl. přenesená",J291,0)</f>
        <v>0</v>
      </c>
      <c r="BH291" s="184">
        <f>IF(N291="sníž. přenesená",J291,0)</f>
        <v>0</v>
      </c>
      <c r="BI291" s="184">
        <f>IF(N291="nulová",J291,0)</f>
        <v>0</v>
      </c>
      <c r="BJ291" s="16" t="s">
        <v>77</v>
      </c>
      <c r="BK291" s="184">
        <f>ROUND(I291*H291,2)</f>
        <v>0</v>
      </c>
      <c r="BL291" s="16" t="s">
        <v>99</v>
      </c>
      <c r="BM291" s="16" t="s">
        <v>934</v>
      </c>
    </row>
    <row r="292" spans="2:65" s="1" customFormat="1" ht="16.5" customHeight="1" x14ac:dyDescent="0.15">
      <c r="B292" s="33"/>
      <c r="C292" s="174" t="s">
        <v>70</v>
      </c>
      <c r="D292" s="174" t="s">
        <v>288</v>
      </c>
      <c r="E292" s="175" t="s">
        <v>4178</v>
      </c>
      <c r="F292" s="176" t="s">
        <v>4179</v>
      </c>
      <c r="G292" s="177" t="s">
        <v>490</v>
      </c>
      <c r="H292" s="178">
        <v>7</v>
      </c>
      <c r="I292" s="179"/>
      <c r="J292" s="178">
        <f>ROUND(I292*H292,2)</f>
        <v>0</v>
      </c>
      <c r="K292" s="176" t="s">
        <v>1</v>
      </c>
      <c r="L292" s="37"/>
      <c r="M292" s="180" t="s">
        <v>1</v>
      </c>
      <c r="N292" s="181" t="s">
        <v>41</v>
      </c>
      <c r="O292" s="59"/>
      <c r="P292" s="182">
        <f>O292*H292</f>
        <v>0</v>
      </c>
      <c r="Q292" s="182">
        <v>0</v>
      </c>
      <c r="R292" s="182">
        <f>Q292*H292</f>
        <v>0</v>
      </c>
      <c r="S292" s="182">
        <v>0</v>
      </c>
      <c r="T292" s="183">
        <f>S292*H292</f>
        <v>0</v>
      </c>
      <c r="AR292" s="16" t="s">
        <v>99</v>
      </c>
      <c r="AT292" s="16" t="s">
        <v>288</v>
      </c>
      <c r="AU292" s="16" t="s">
        <v>79</v>
      </c>
      <c r="AY292" s="16" t="s">
        <v>287</v>
      </c>
      <c r="BE292" s="184">
        <f>IF(N292="základní",J292,0)</f>
        <v>0</v>
      </c>
      <c r="BF292" s="184">
        <f>IF(N292="snížená",J292,0)</f>
        <v>0</v>
      </c>
      <c r="BG292" s="184">
        <f>IF(N292="zákl. přenesená",J292,0)</f>
        <v>0</v>
      </c>
      <c r="BH292" s="184">
        <f>IF(N292="sníž. přenesená",J292,0)</f>
        <v>0</v>
      </c>
      <c r="BI292" s="184">
        <f>IF(N292="nulová",J292,0)</f>
        <v>0</v>
      </c>
      <c r="BJ292" s="16" t="s">
        <v>77</v>
      </c>
      <c r="BK292" s="184">
        <f>ROUND(I292*H292,2)</f>
        <v>0</v>
      </c>
      <c r="BL292" s="16" t="s">
        <v>99</v>
      </c>
      <c r="BM292" s="16" t="s">
        <v>937</v>
      </c>
    </row>
    <row r="293" spans="2:65" s="10" customFormat="1" ht="22.75" customHeight="1" x14ac:dyDescent="0.15">
      <c r="B293" s="160"/>
      <c r="C293" s="161"/>
      <c r="D293" s="162" t="s">
        <v>69</v>
      </c>
      <c r="E293" s="239" t="s">
        <v>4182</v>
      </c>
      <c r="F293" s="239" t="s">
        <v>4183</v>
      </c>
      <c r="G293" s="161"/>
      <c r="H293" s="161"/>
      <c r="I293" s="164"/>
      <c r="J293" s="240">
        <f>BK293</f>
        <v>0</v>
      </c>
      <c r="K293" s="161"/>
      <c r="L293" s="166"/>
      <c r="M293" s="167"/>
      <c r="N293" s="168"/>
      <c r="O293" s="168"/>
      <c r="P293" s="169">
        <f>SUM(P294:P299)</f>
        <v>0</v>
      </c>
      <c r="Q293" s="168"/>
      <c r="R293" s="169">
        <f>SUM(R294:R299)</f>
        <v>0</v>
      </c>
      <c r="S293" s="168"/>
      <c r="T293" s="170">
        <f>SUM(T294:T299)</f>
        <v>0</v>
      </c>
      <c r="AR293" s="171" t="s">
        <v>77</v>
      </c>
      <c r="AT293" s="172" t="s">
        <v>69</v>
      </c>
      <c r="AU293" s="172" t="s">
        <v>77</v>
      </c>
      <c r="AY293" s="171" t="s">
        <v>287</v>
      </c>
      <c r="BK293" s="173">
        <f>SUM(BK294:BK299)</f>
        <v>0</v>
      </c>
    </row>
    <row r="294" spans="2:65" s="1" customFormat="1" ht="16.5" customHeight="1" x14ac:dyDescent="0.15">
      <c r="B294" s="33"/>
      <c r="C294" s="174" t="s">
        <v>70</v>
      </c>
      <c r="D294" s="174" t="s">
        <v>288</v>
      </c>
      <c r="E294" s="175" t="s">
        <v>4052</v>
      </c>
      <c r="F294" s="176" t="s">
        <v>4053</v>
      </c>
      <c r="G294" s="177" t="s">
        <v>362</v>
      </c>
      <c r="H294" s="178">
        <v>25</v>
      </c>
      <c r="I294" s="179"/>
      <c r="J294" s="178">
        <f t="shared" ref="J294:J299" si="120">ROUND(I294*H294,2)</f>
        <v>0</v>
      </c>
      <c r="K294" s="176" t="s">
        <v>1</v>
      </c>
      <c r="L294" s="37"/>
      <c r="M294" s="180" t="s">
        <v>1</v>
      </c>
      <c r="N294" s="181" t="s">
        <v>41</v>
      </c>
      <c r="O294" s="59"/>
      <c r="P294" s="182">
        <f t="shared" ref="P294:P299" si="121">O294*H294</f>
        <v>0</v>
      </c>
      <c r="Q294" s="182">
        <v>0</v>
      </c>
      <c r="R294" s="182">
        <f t="shared" ref="R294:R299" si="122">Q294*H294</f>
        <v>0</v>
      </c>
      <c r="S294" s="182">
        <v>0</v>
      </c>
      <c r="T294" s="183">
        <f t="shared" ref="T294:T299" si="123">S294*H294</f>
        <v>0</v>
      </c>
      <c r="AR294" s="16" t="s">
        <v>99</v>
      </c>
      <c r="AT294" s="16" t="s">
        <v>288</v>
      </c>
      <c r="AU294" s="16" t="s">
        <v>79</v>
      </c>
      <c r="AY294" s="16" t="s">
        <v>287</v>
      </c>
      <c r="BE294" s="184">
        <f t="shared" ref="BE294:BE299" si="124">IF(N294="základní",J294,0)</f>
        <v>0</v>
      </c>
      <c r="BF294" s="184">
        <f t="shared" ref="BF294:BF299" si="125">IF(N294="snížená",J294,0)</f>
        <v>0</v>
      </c>
      <c r="BG294" s="184">
        <f t="shared" ref="BG294:BG299" si="126">IF(N294="zákl. přenesená",J294,0)</f>
        <v>0</v>
      </c>
      <c r="BH294" s="184">
        <f t="shared" ref="BH294:BH299" si="127">IF(N294="sníž. přenesená",J294,0)</f>
        <v>0</v>
      </c>
      <c r="BI294" s="184">
        <f t="shared" ref="BI294:BI299" si="128">IF(N294="nulová",J294,0)</f>
        <v>0</v>
      </c>
      <c r="BJ294" s="16" t="s">
        <v>77</v>
      </c>
      <c r="BK294" s="184">
        <f t="shared" ref="BK294:BK299" si="129">ROUND(I294*H294,2)</f>
        <v>0</v>
      </c>
      <c r="BL294" s="16" t="s">
        <v>99</v>
      </c>
      <c r="BM294" s="16" t="s">
        <v>941</v>
      </c>
    </row>
    <row r="295" spans="2:65" s="1" customFormat="1" ht="16.5" customHeight="1" x14ac:dyDescent="0.15">
      <c r="B295" s="33"/>
      <c r="C295" s="174" t="s">
        <v>70</v>
      </c>
      <c r="D295" s="174" t="s">
        <v>288</v>
      </c>
      <c r="E295" s="175" t="s">
        <v>3054</v>
      </c>
      <c r="F295" s="176" t="s">
        <v>3055</v>
      </c>
      <c r="G295" s="177" t="s">
        <v>362</v>
      </c>
      <c r="H295" s="178">
        <v>50</v>
      </c>
      <c r="I295" s="179"/>
      <c r="J295" s="178">
        <f t="shared" si="120"/>
        <v>0</v>
      </c>
      <c r="K295" s="176" t="s">
        <v>1</v>
      </c>
      <c r="L295" s="37"/>
      <c r="M295" s="180" t="s">
        <v>1</v>
      </c>
      <c r="N295" s="181" t="s">
        <v>41</v>
      </c>
      <c r="O295" s="59"/>
      <c r="P295" s="182">
        <f t="shared" si="121"/>
        <v>0</v>
      </c>
      <c r="Q295" s="182">
        <v>0</v>
      </c>
      <c r="R295" s="182">
        <f t="shared" si="122"/>
        <v>0</v>
      </c>
      <c r="S295" s="182">
        <v>0</v>
      </c>
      <c r="T295" s="183">
        <f t="shared" si="123"/>
        <v>0</v>
      </c>
      <c r="AR295" s="16" t="s">
        <v>99</v>
      </c>
      <c r="AT295" s="16" t="s">
        <v>288</v>
      </c>
      <c r="AU295" s="16" t="s">
        <v>79</v>
      </c>
      <c r="AY295" s="16" t="s">
        <v>287</v>
      </c>
      <c r="BE295" s="184">
        <f t="shared" si="124"/>
        <v>0</v>
      </c>
      <c r="BF295" s="184">
        <f t="shared" si="125"/>
        <v>0</v>
      </c>
      <c r="BG295" s="184">
        <f t="shared" si="126"/>
        <v>0</v>
      </c>
      <c r="BH295" s="184">
        <f t="shared" si="127"/>
        <v>0</v>
      </c>
      <c r="BI295" s="184">
        <f t="shared" si="128"/>
        <v>0</v>
      </c>
      <c r="BJ295" s="16" t="s">
        <v>77</v>
      </c>
      <c r="BK295" s="184">
        <f t="shared" si="129"/>
        <v>0</v>
      </c>
      <c r="BL295" s="16" t="s">
        <v>99</v>
      </c>
      <c r="BM295" s="16" t="s">
        <v>944</v>
      </c>
    </row>
    <row r="296" spans="2:65" s="1" customFormat="1" ht="16.5" customHeight="1" x14ac:dyDescent="0.15">
      <c r="B296" s="33"/>
      <c r="C296" s="174" t="s">
        <v>70</v>
      </c>
      <c r="D296" s="174" t="s">
        <v>288</v>
      </c>
      <c r="E296" s="175" t="s">
        <v>4184</v>
      </c>
      <c r="F296" s="176" t="s">
        <v>4185</v>
      </c>
      <c r="G296" s="177" t="s">
        <v>362</v>
      </c>
      <c r="H296" s="178">
        <v>25</v>
      </c>
      <c r="I296" s="179"/>
      <c r="J296" s="178">
        <f t="shared" si="120"/>
        <v>0</v>
      </c>
      <c r="K296" s="176" t="s">
        <v>1</v>
      </c>
      <c r="L296" s="37"/>
      <c r="M296" s="180" t="s">
        <v>1</v>
      </c>
      <c r="N296" s="181" t="s">
        <v>41</v>
      </c>
      <c r="O296" s="59"/>
      <c r="P296" s="182">
        <f t="shared" si="121"/>
        <v>0</v>
      </c>
      <c r="Q296" s="182">
        <v>0</v>
      </c>
      <c r="R296" s="182">
        <f t="shared" si="122"/>
        <v>0</v>
      </c>
      <c r="S296" s="182">
        <v>0</v>
      </c>
      <c r="T296" s="183">
        <f t="shared" si="123"/>
        <v>0</v>
      </c>
      <c r="AR296" s="16" t="s">
        <v>99</v>
      </c>
      <c r="AT296" s="16" t="s">
        <v>288</v>
      </c>
      <c r="AU296" s="16" t="s">
        <v>79</v>
      </c>
      <c r="AY296" s="16" t="s">
        <v>287</v>
      </c>
      <c r="BE296" s="184">
        <f t="shared" si="124"/>
        <v>0</v>
      </c>
      <c r="BF296" s="184">
        <f t="shared" si="125"/>
        <v>0</v>
      </c>
      <c r="BG296" s="184">
        <f t="shared" si="126"/>
        <v>0</v>
      </c>
      <c r="BH296" s="184">
        <f t="shared" si="127"/>
        <v>0</v>
      </c>
      <c r="BI296" s="184">
        <f t="shared" si="128"/>
        <v>0</v>
      </c>
      <c r="BJ296" s="16" t="s">
        <v>77</v>
      </c>
      <c r="BK296" s="184">
        <f t="shared" si="129"/>
        <v>0</v>
      </c>
      <c r="BL296" s="16" t="s">
        <v>99</v>
      </c>
      <c r="BM296" s="16" t="s">
        <v>948</v>
      </c>
    </row>
    <row r="297" spans="2:65" s="1" customFormat="1" ht="16.5" customHeight="1" x14ac:dyDescent="0.15">
      <c r="B297" s="33"/>
      <c r="C297" s="174" t="s">
        <v>70</v>
      </c>
      <c r="D297" s="174" t="s">
        <v>288</v>
      </c>
      <c r="E297" s="175" t="s">
        <v>4186</v>
      </c>
      <c r="F297" s="176" t="s">
        <v>4187</v>
      </c>
      <c r="G297" s="177" t="s">
        <v>362</v>
      </c>
      <c r="H297" s="178">
        <v>25</v>
      </c>
      <c r="I297" s="179"/>
      <c r="J297" s="178">
        <f t="shared" si="120"/>
        <v>0</v>
      </c>
      <c r="K297" s="176" t="s">
        <v>1</v>
      </c>
      <c r="L297" s="37"/>
      <c r="M297" s="180" t="s">
        <v>1</v>
      </c>
      <c r="N297" s="181" t="s">
        <v>41</v>
      </c>
      <c r="O297" s="59"/>
      <c r="P297" s="182">
        <f t="shared" si="121"/>
        <v>0</v>
      </c>
      <c r="Q297" s="182">
        <v>0</v>
      </c>
      <c r="R297" s="182">
        <f t="shared" si="122"/>
        <v>0</v>
      </c>
      <c r="S297" s="182">
        <v>0</v>
      </c>
      <c r="T297" s="183">
        <f t="shared" si="123"/>
        <v>0</v>
      </c>
      <c r="AR297" s="16" t="s">
        <v>99</v>
      </c>
      <c r="AT297" s="16" t="s">
        <v>288</v>
      </c>
      <c r="AU297" s="16" t="s">
        <v>79</v>
      </c>
      <c r="AY297" s="16" t="s">
        <v>287</v>
      </c>
      <c r="BE297" s="184">
        <f t="shared" si="124"/>
        <v>0</v>
      </c>
      <c r="BF297" s="184">
        <f t="shared" si="125"/>
        <v>0</v>
      </c>
      <c r="BG297" s="184">
        <f t="shared" si="126"/>
        <v>0</v>
      </c>
      <c r="BH297" s="184">
        <f t="shared" si="127"/>
        <v>0</v>
      </c>
      <c r="BI297" s="184">
        <f t="shared" si="128"/>
        <v>0</v>
      </c>
      <c r="BJ297" s="16" t="s">
        <v>77</v>
      </c>
      <c r="BK297" s="184">
        <f t="shared" si="129"/>
        <v>0</v>
      </c>
      <c r="BL297" s="16" t="s">
        <v>99</v>
      </c>
      <c r="BM297" s="16" t="s">
        <v>953</v>
      </c>
    </row>
    <row r="298" spans="2:65" s="1" customFormat="1" ht="16.5" customHeight="1" x14ac:dyDescent="0.15">
      <c r="B298" s="33"/>
      <c r="C298" s="174" t="s">
        <v>70</v>
      </c>
      <c r="D298" s="174" t="s">
        <v>288</v>
      </c>
      <c r="E298" s="175" t="s">
        <v>4054</v>
      </c>
      <c r="F298" s="176" t="s">
        <v>4055</v>
      </c>
      <c r="G298" s="177" t="s">
        <v>362</v>
      </c>
      <c r="H298" s="178">
        <v>25</v>
      </c>
      <c r="I298" s="179"/>
      <c r="J298" s="178">
        <f t="shared" si="120"/>
        <v>0</v>
      </c>
      <c r="K298" s="176" t="s">
        <v>1</v>
      </c>
      <c r="L298" s="37"/>
      <c r="M298" s="180" t="s">
        <v>1</v>
      </c>
      <c r="N298" s="181" t="s">
        <v>41</v>
      </c>
      <c r="O298" s="59"/>
      <c r="P298" s="182">
        <f t="shared" si="121"/>
        <v>0</v>
      </c>
      <c r="Q298" s="182">
        <v>0</v>
      </c>
      <c r="R298" s="182">
        <f t="shared" si="122"/>
        <v>0</v>
      </c>
      <c r="S298" s="182">
        <v>0</v>
      </c>
      <c r="T298" s="183">
        <f t="shared" si="123"/>
        <v>0</v>
      </c>
      <c r="AR298" s="16" t="s">
        <v>99</v>
      </c>
      <c r="AT298" s="16" t="s">
        <v>288</v>
      </c>
      <c r="AU298" s="16" t="s">
        <v>79</v>
      </c>
      <c r="AY298" s="16" t="s">
        <v>287</v>
      </c>
      <c r="BE298" s="184">
        <f t="shared" si="124"/>
        <v>0</v>
      </c>
      <c r="BF298" s="184">
        <f t="shared" si="125"/>
        <v>0</v>
      </c>
      <c r="BG298" s="184">
        <f t="shared" si="126"/>
        <v>0</v>
      </c>
      <c r="BH298" s="184">
        <f t="shared" si="127"/>
        <v>0</v>
      </c>
      <c r="BI298" s="184">
        <f t="shared" si="128"/>
        <v>0</v>
      </c>
      <c r="BJ298" s="16" t="s">
        <v>77</v>
      </c>
      <c r="BK298" s="184">
        <f t="shared" si="129"/>
        <v>0</v>
      </c>
      <c r="BL298" s="16" t="s">
        <v>99</v>
      </c>
      <c r="BM298" s="16" t="s">
        <v>961</v>
      </c>
    </row>
    <row r="299" spans="2:65" s="1" customFormat="1" ht="16.5" customHeight="1" x14ac:dyDescent="0.15">
      <c r="B299" s="33"/>
      <c r="C299" s="174" t="s">
        <v>70</v>
      </c>
      <c r="D299" s="174" t="s">
        <v>288</v>
      </c>
      <c r="E299" s="175" t="s">
        <v>4056</v>
      </c>
      <c r="F299" s="176" t="s">
        <v>4057</v>
      </c>
      <c r="G299" s="177" t="s">
        <v>308</v>
      </c>
      <c r="H299" s="178">
        <v>2</v>
      </c>
      <c r="I299" s="179"/>
      <c r="J299" s="178">
        <f t="shared" si="120"/>
        <v>0</v>
      </c>
      <c r="K299" s="176" t="s">
        <v>1</v>
      </c>
      <c r="L299" s="37"/>
      <c r="M299" s="180" t="s">
        <v>1</v>
      </c>
      <c r="N299" s="181" t="s">
        <v>41</v>
      </c>
      <c r="O299" s="59"/>
      <c r="P299" s="182">
        <f t="shared" si="121"/>
        <v>0</v>
      </c>
      <c r="Q299" s="182">
        <v>0</v>
      </c>
      <c r="R299" s="182">
        <f t="shared" si="122"/>
        <v>0</v>
      </c>
      <c r="S299" s="182">
        <v>0</v>
      </c>
      <c r="T299" s="183">
        <f t="shared" si="123"/>
        <v>0</v>
      </c>
      <c r="AR299" s="16" t="s">
        <v>99</v>
      </c>
      <c r="AT299" s="16" t="s">
        <v>288</v>
      </c>
      <c r="AU299" s="16" t="s">
        <v>79</v>
      </c>
      <c r="AY299" s="16" t="s">
        <v>287</v>
      </c>
      <c r="BE299" s="184">
        <f t="shared" si="124"/>
        <v>0</v>
      </c>
      <c r="BF299" s="184">
        <f t="shared" si="125"/>
        <v>0</v>
      </c>
      <c r="BG299" s="184">
        <f t="shared" si="126"/>
        <v>0</v>
      </c>
      <c r="BH299" s="184">
        <f t="shared" si="127"/>
        <v>0</v>
      </c>
      <c r="BI299" s="184">
        <f t="shared" si="128"/>
        <v>0</v>
      </c>
      <c r="BJ299" s="16" t="s">
        <v>77</v>
      </c>
      <c r="BK299" s="184">
        <f t="shared" si="129"/>
        <v>0</v>
      </c>
      <c r="BL299" s="16" t="s">
        <v>99</v>
      </c>
      <c r="BM299" s="16" t="s">
        <v>964</v>
      </c>
    </row>
    <row r="300" spans="2:65" s="10" customFormat="1" ht="22.75" customHeight="1" x14ac:dyDescent="0.15">
      <c r="B300" s="160"/>
      <c r="C300" s="161"/>
      <c r="D300" s="162" t="s">
        <v>69</v>
      </c>
      <c r="E300" s="239" t="s">
        <v>4188</v>
      </c>
      <c r="F300" s="239" t="s">
        <v>4189</v>
      </c>
      <c r="G300" s="161"/>
      <c r="H300" s="161"/>
      <c r="I300" s="164"/>
      <c r="J300" s="240">
        <f>BK300</f>
        <v>0</v>
      </c>
      <c r="K300" s="161"/>
      <c r="L300" s="166"/>
      <c r="M300" s="167"/>
      <c r="N300" s="168"/>
      <c r="O300" s="168"/>
      <c r="P300" s="169">
        <f>SUM(P301:P305)</f>
        <v>0</v>
      </c>
      <c r="Q300" s="168"/>
      <c r="R300" s="169">
        <f>SUM(R301:R305)</f>
        <v>0</v>
      </c>
      <c r="S300" s="168"/>
      <c r="T300" s="170">
        <f>SUM(T301:T305)</f>
        <v>0</v>
      </c>
      <c r="AR300" s="171" t="s">
        <v>77</v>
      </c>
      <c r="AT300" s="172" t="s">
        <v>69</v>
      </c>
      <c r="AU300" s="172" t="s">
        <v>77</v>
      </c>
      <c r="AY300" s="171" t="s">
        <v>287</v>
      </c>
      <c r="BK300" s="173">
        <f>SUM(BK301:BK305)</f>
        <v>0</v>
      </c>
    </row>
    <row r="301" spans="2:65" s="1" customFormat="1" ht="16.5" customHeight="1" x14ac:dyDescent="0.15">
      <c r="B301" s="33"/>
      <c r="C301" s="174" t="s">
        <v>70</v>
      </c>
      <c r="D301" s="174" t="s">
        <v>288</v>
      </c>
      <c r="E301" s="175" t="s">
        <v>4052</v>
      </c>
      <c r="F301" s="176" t="s">
        <v>4053</v>
      </c>
      <c r="G301" s="177" t="s">
        <v>362</v>
      </c>
      <c r="H301" s="178">
        <v>35</v>
      </c>
      <c r="I301" s="179"/>
      <c r="J301" s="178">
        <f>ROUND(I301*H301,2)</f>
        <v>0</v>
      </c>
      <c r="K301" s="176" t="s">
        <v>1</v>
      </c>
      <c r="L301" s="37"/>
      <c r="M301" s="180" t="s">
        <v>1</v>
      </c>
      <c r="N301" s="181" t="s">
        <v>41</v>
      </c>
      <c r="O301" s="59"/>
      <c r="P301" s="182">
        <f>O301*H301</f>
        <v>0</v>
      </c>
      <c r="Q301" s="182">
        <v>0</v>
      </c>
      <c r="R301" s="182">
        <f>Q301*H301</f>
        <v>0</v>
      </c>
      <c r="S301" s="182">
        <v>0</v>
      </c>
      <c r="T301" s="183">
        <f>S301*H301</f>
        <v>0</v>
      </c>
      <c r="AR301" s="16" t="s">
        <v>99</v>
      </c>
      <c r="AT301" s="16" t="s">
        <v>288</v>
      </c>
      <c r="AU301" s="16" t="s">
        <v>79</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970</v>
      </c>
    </row>
    <row r="302" spans="2:65" s="1" customFormat="1" ht="16.5" customHeight="1" x14ac:dyDescent="0.15">
      <c r="B302" s="33"/>
      <c r="C302" s="174" t="s">
        <v>70</v>
      </c>
      <c r="D302" s="174" t="s">
        <v>288</v>
      </c>
      <c r="E302" s="175" t="s">
        <v>3054</v>
      </c>
      <c r="F302" s="176" t="s">
        <v>3055</v>
      </c>
      <c r="G302" s="177" t="s">
        <v>362</v>
      </c>
      <c r="H302" s="178">
        <v>70</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79</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975</v>
      </c>
    </row>
    <row r="303" spans="2:65" s="1" customFormat="1" ht="16.5" customHeight="1" x14ac:dyDescent="0.15">
      <c r="B303" s="33"/>
      <c r="C303" s="174" t="s">
        <v>70</v>
      </c>
      <c r="D303" s="174" t="s">
        <v>288</v>
      </c>
      <c r="E303" s="175" t="s">
        <v>3056</v>
      </c>
      <c r="F303" s="176" t="s">
        <v>3057</v>
      </c>
      <c r="G303" s="177" t="s">
        <v>362</v>
      </c>
      <c r="H303" s="178">
        <v>35</v>
      </c>
      <c r="I303" s="179"/>
      <c r="J303" s="178">
        <f>ROUND(I303*H303,2)</f>
        <v>0</v>
      </c>
      <c r="K303" s="176" t="s">
        <v>1</v>
      </c>
      <c r="L303" s="37"/>
      <c r="M303" s="180" t="s">
        <v>1</v>
      </c>
      <c r="N303" s="181" t="s">
        <v>41</v>
      </c>
      <c r="O303" s="59"/>
      <c r="P303" s="182">
        <f>O303*H303</f>
        <v>0</v>
      </c>
      <c r="Q303" s="182">
        <v>0</v>
      </c>
      <c r="R303" s="182">
        <f>Q303*H303</f>
        <v>0</v>
      </c>
      <c r="S303" s="182">
        <v>0</v>
      </c>
      <c r="T303" s="183">
        <f>S303*H303</f>
        <v>0</v>
      </c>
      <c r="AR303" s="16" t="s">
        <v>99</v>
      </c>
      <c r="AT303" s="16" t="s">
        <v>288</v>
      </c>
      <c r="AU303" s="16" t="s">
        <v>79</v>
      </c>
      <c r="AY303" s="16" t="s">
        <v>287</v>
      </c>
      <c r="BE303" s="184">
        <f>IF(N303="základní",J303,0)</f>
        <v>0</v>
      </c>
      <c r="BF303" s="184">
        <f>IF(N303="snížená",J303,0)</f>
        <v>0</v>
      </c>
      <c r="BG303" s="184">
        <f>IF(N303="zákl. přenesená",J303,0)</f>
        <v>0</v>
      </c>
      <c r="BH303" s="184">
        <f>IF(N303="sníž. přenesená",J303,0)</f>
        <v>0</v>
      </c>
      <c r="BI303" s="184">
        <f>IF(N303="nulová",J303,0)</f>
        <v>0</v>
      </c>
      <c r="BJ303" s="16" t="s">
        <v>77</v>
      </c>
      <c r="BK303" s="184">
        <f>ROUND(I303*H303,2)</f>
        <v>0</v>
      </c>
      <c r="BL303" s="16" t="s">
        <v>99</v>
      </c>
      <c r="BM303" s="16" t="s">
        <v>988</v>
      </c>
    </row>
    <row r="304" spans="2:65" s="1" customFormat="1" ht="16.5" customHeight="1" x14ac:dyDescent="0.15">
      <c r="B304" s="33"/>
      <c r="C304" s="174" t="s">
        <v>70</v>
      </c>
      <c r="D304" s="174" t="s">
        <v>288</v>
      </c>
      <c r="E304" s="175" t="s">
        <v>4054</v>
      </c>
      <c r="F304" s="176" t="s">
        <v>4055</v>
      </c>
      <c r="G304" s="177" t="s">
        <v>362</v>
      </c>
      <c r="H304" s="178">
        <v>35</v>
      </c>
      <c r="I304" s="179"/>
      <c r="J304" s="178">
        <f>ROUND(I304*H304,2)</f>
        <v>0</v>
      </c>
      <c r="K304" s="176" t="s">
        <v>1</v>
      </c>
      <c r="L304" s="37"/>
      <c r="M304" s="180" t="s">
        <v>1</v>
      </c>
      <c r="N304" s="181" t="s">
        <v>41</v>
      </c>
      <c r="O304" s="59"/>
      <c r="P304" s="182">
        <f>O304*H304</f>
        <v>0</v>
      </c>
      <c r="Q304" s="182">
        <v>0</v>
      </c>
      <c r="R304" s="182">
        <f>Q304*H304</f>
        <v>0</v>
      </c>
      <c r="S304" s="182">
        <v>0</v>
      </c>
      <c r="T304" s="183">
        <f>S304*H304</f>
        <v>0</v>
      </c>
      <c r="AR304" s="16" t="s">
        <v>99</v>
      </c>
      <c r="AT304" s="16" t="s">
        <v>288</v>
      </c>
      <c r="AU304" s="16" t="s">
        <v>79</v>
      </c>
      <c r="AY304" s="16" t="s">
        <v>287</v>
      </c>
      <c r="BE304" s="184">
        <f>IF(N304="základní",J304,0)</f>
        <v>0</v>
      </c>
      <c r="BF304" s="184">
        <f>IF(N304="snížená",J304,0)</f>
        <v>0</v>
      </c>
      <c r="BG304" s="184">
        <f>IF(N304="zákl. přenesená",J304,0)</f>
        <v>0</v>
      </c>
      <c r="BH304" s="184">
        <f>IF(N304="sníž. přenesená",J304,0)</f>
        <v>0</v>
      </c>
      <c r="BI304" s="184">
        <f>IF(N304="nulová",J304,0)</f>
        <v>0</v>
      </c>
      <c r="BJ304" s="16" t="s">
        <v>77</v>
      </c>
      <c r="BK304" s="184">
        <f>ROUND(I304*H304,2)</f>
        <v>0</v>
      </c>
      <c r="BL304" s="16" t="s">
        <v>99</v>
      </c>
      <c r="BM304" s="16" t="s">
        <v>994</v>
      </c>
    </row>
    <row r="305" spans="2:65" s="1" customFormat="1" ht="16.5" customHeight="1" x14ac:dyDescent="0.15">
      <c r="B305" s="33"/>
      <c r="C305" s="174" t="s">
        <v>70</v>
      </c>
      <c r="D305" s="174" t="s">
        <v>288</v>
      </c>
      <c r="E305" s="175" t="s">
        <v>4056</v>
      </c>
      <c r="F305" s="176" t="s">
        <v>4057</v>
      </c>
      <c r="G305" s="177" t="s">
        <v>308</v>
      </c>
      <c r="H305" s="178">
        <v>3</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79</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999</v>
      </c>
    </row>
    <row r="306" spans="2:65" s="10" customFormat="1" ht="22.75" customHeight="1" x14ac:dyDescent="0.15">
      <c r="B306" s="160"/>
      <c r="C306" s="161"/>
      <c r="D306" s="162" t="s">
        <v>69</v>
      </c>
      <c r="E306" s="239" t="s">
        <v>4190</v>
      </c>
      <c r="F306" s="239" t="s">
        <v>4191</v>
      </c>
      <c r="G306" s="161"/>
      <c r="H306" s="161"/>
      <c r="I306" s="164"/>
      <c r="J306" s="240">
        <f>BK306</f>
        <v>0</v>
      </c>
      <c r="K306" s="161"/>
      <c r="L306" s="166"/>
      <c r="M306" s="167"/>
      <c r="N306" s="168"/>
      <c r="O306" s="168"/>
      <c r="P306" s="169">
        <f>SUM(P307:P312)</f>
        <v>0</v>
      </c>
      <c r="Q306" s="168"/>
      <c r="R306" s="169">
        <f>SUM(R307:R312)</f>
        <v>0</v>
      </c>
      <c r="S306" s="168"/>
      <c r="T306" s="170">
        <f>SUM(T307:T312)</f>
        <v>0</v>
      </c>
      <c r="AR306" s="171" t="s">
        <v>77</v>
      </c>
      <c r="AT306" s="172" t="s">
        <v>69</v>
      </c>
      <c r="AU306" s="172" t="s">
        <v>77</v>
      </c>
      <c r="AY306" s="171" t="s">
        <v>287</v>
      </c>
      <c r="BK306" s="173">
        <f>SUM(BK307:BK312)</f>
        <v>0</v>
      </c>
    </row>
    <row r="307" spans="2:65" s="1" customFormat="1" ht="16.5" customHeight="1" x14ac:dyDescent="0.15">
      <c r="B307" s="33"/>
      <c r="C307" s="174" t="s">
        <v>70</v>
      </c>
      <c r="D307" s="174" t="s">
        <v>288</v>
      </c>
      <c r="E307" s="175" t="s">
        <v>4052</v>
      </c>
      <c r="F307" s="176" t="s">
        <v>4053</v>
      </c>
      <c r="G307" s="177" t="s">
        <v>362</v>
      </c>
      <c r="H307" s="178">
        <v>80</v>
      </c>
      <c r="I307" s="179"/>
      <c r="J307" s="178">
        <f t="shared" ref="J307:J312" si="130">ROUND(I307*H307,2)</f>
        <v>0</v>
      </c>
      <c r="K307" s="176" t="s">
        <v>1</v>
      </c>
      <c r="L307" s="37"/>
      <c r="M307" s="180" t="s">
        <v>1</v>
      </c>
      <c r="N307" s="181" t="s">
        <v>41</v>
      </c>
      <c r="O307" s="59"/>
      <c r="P307" s="182">
        <f t="shared" ref="P307:P312" si="131">O307*H307</f>
        <v>0</v>
      </c>
      <c r="Q307" s="182">
        <v>0</v>
      </c>
      <c r="R307" s="182">
        <f t="shared" ref="R307:R312" si="132">Q307*H307</f>
        <v>0</v>
      </c>
      <c r="S307" s="182">
        <v>0</v>
      </c>
      <c r="T307" s="183">
        <f t="shared" ref="T307:T312" si="133">S307*H307</f>
        <v>0</v>
      </c>
      <c r="AR307" s="16" t="s">
        <v>99</v>
      </c>
      <c r="AT307" s="16" t="s">
        <v>288</v>
      </c>
      <c r="AU307" s="16" t="s">
        <v>79</v>
      </c>
      <c r="AY307" s="16" t="s">
        <v>287</v>
      </c>
      <c r="BE307" s="184">
        <f t="shared" ref="BE307:BE312" si="134">IF(N307="základní",J307,0)</f>
        <v>0</v>
      </c>
      <c r="BF307" s="184">
        <f t="shared" ref="BF307:BF312" si="135">IF(N307="snížená",J307,0)</f>
        <v>0</v>
      </c>
      <c r="BG307" s="184">
        <f t="shared" ref="BG307:BG312" si="136">IF(N307="zákl. přenesená",J307,0)</f>
        <v>0</v>
      </c>
      <c r="BH307" s="184">
        <f t="shared" ref="BH307:BH312" si="137">IF(N307="sníž. přenesená",J307,0)</f>
        <v>0</v>
      </c>
      <c r="BI307" s="184">
        <f t="shared" ref="BI307:BI312" si="138">IF(N307="nulová",J307,0)</f>
        <v>0</v>
      </c>
      <c r="BJ307" s="16" t="s">
        <v>77</v>
      </c>
      <c r="BK307" s="184">
        <f t="shared" ref="BK307:BK312" si="139">ROUND(I307*H307,2)</f>
        <v>0</v>
      </c>
      <c r="BL307" s="16" t="s">
        <v>99</v>
      </c>
      <c r="BM307" s="16" t="s">
        <v>1004</v>
      </c>
    </row>
    <row r="308" spans="2:65" s="1" customFormat="1" ht="16.5" customHeight="1" x14ac:dyDescent="0.15">
      <c r="B308" s="33"/>
      <c r="C308" s="174" t="s">
        <v>70</v>
      </c>
      <c r="D308" s="174" t="s">
        <v>288</v>
      </c>
      <c r="E308" s="175" t="s">
        <v>3054</v>
      </c>
      <c r="F308" s="176" t="s">
        <v>3055</v>
      </c>
      <c r="G308" s="177" t="s">
        <v>362</v>
      </c>
      <c r="H308" s="178">
        <v>160</v>
      </c>
      <c r="I308" s="179"/>
      <c r="J308" s="178">
        <f t="shared" si="130"/>
        <v>0</v>
      </c>
      <c r="K308" s="176" t="s">
        <v>1</v>
      </c>
      <c r="L308" s="37"/>
      <c r="M308" s="180" t="s">
        <v>1</v>
      </c>
      <c r="N308" s="181" t="s">
        <v>41</v>
      </c>
      <c r="O308" s="59"/>
      <c r="P308" s="182">
        <f t="shared" si="131"/>
        <v>0</v>
      </c>
      <c r="Q308" s="182">
        <v>0</v>
      </c>
      <c r="R308" s="182">
        <f t="shared" si="132"/>
        <v>0</v>
      </c>
      <c r="S308" s="182">
        <v>0</v>
      </c>
      <c r="T308" s="183">
        <f t="shared" si="133"/>
        <v>0</v>
      </c>
      <c r="AR308" s="16" t="s">
        <v>99</v>
      </c>
      <c r="AT308" s="16" t="s">
        <v>288</v>
      </c>
      <c r="AU308" s="16" t="s">
        <v>79</v>
      </c>
      <c r="AY308" s="16" t="s">
        <v>287</v>
      </c>
      <c r="BE308" s="184">
        <f t="shared" si="134"/>
        <v>0</v>
      </c>
      <c r="BF308" s="184">
        <f t="shared" si="135"/>
        <v>0</v>
      </c>
      <c r="BG308" s="184">
        <f t="shared" si="136"/>
        <v>0</v>
      </c>
      <c r="BH308" s="184">
        <f t="shared" si="137"/>
        <v>0</v>
      </c>
      <c r="BI308" s="184">
        <f t="shared" si="138"/>
        <v>0</v>
      </c>
      <c r="BJ308" s="16" t="s">
        <v>77</v>
      </c>
      <c r="BK308" s="184">
        <f t="shared" si="139"/>
        <v>0</v>
      </c>
      <c r="BL308" s="16" t="s">
        <v>99</v>
      </c>
      <c r="BM308" s="16" t="s">
        <v>1012</v>
      </c>
    </row>
    <row r="309" spans="2:65" s="1" customFormat="1" ht="16.5" customHeight="1" x14ac:dyDescent="0.15">
      <c r="B309" s="33"/>
      <c r="C309" s="174" t="s">
        <v>70</v>
      </c>
      <c r="D309" s="174" t="s">
        <v>288</v>
      </c>
      <c r="E309" s="175" t="s">
        <v>4184</v>
      </c>
      <c r="F309" s="176" t="s">
        <v>4185</v>
      </c>
      <c r="G309" s="177" t="s">
        <v>362</v>
      </c>
      <c r="H309" s="178">
        <v>80</v>
      </c>
      <c r="I309" s="179"/>
      <c r="J309" s="178">
        <f t="shared" si="130"/>
        <v>0</v>
      </c>
      <c r="K309" s="176" t="s">
        <v>1</v>
      </c>
      <c r="L309" s="37"/>
      <c r="M309" s="180" t="s">
        <v>1</v>
      </c>
      <c r="N309" s="181" t="s">
        <v>41</v>
      </c>
      <c r="O309" s="59"/>
      <c r="P309" s="182">
        <f t="shared" si="131"/>
        <v>0</v>
      </c>
      <c r="Q309" s="182">
        <v>0</v>
      </c>
      <c r="R309" s="182">
        <f t="shared" si="132"/>
        <v>0</v>
      </c>
      <c r="S309" s="182">
        <v>0</v>
      </c>
      <c r="T309" s="183">
        <f t="shared" si="133"/>
        <v>0</v>
      </c>
      <c r="AR309" s="16" t="s">
        <v>99</v>
      </c>
      <c r="AT309" s="16" t="s">
        <v>288</v>
      </c>
      <c r="AU309" s="16" t="s">
        <v>79</v>
      </c>
      <c r="AY309" s="16" t="s">
        <v>287</v>
      </c>
      <c r="BE309" s="184">
        <f t="shared" si="134"/>
        <v>0</v>
      </c>
      <c r="BF309" s="184">
        <f t="shared" si="135"/>
        <v>0</v>
      </c>
      <c r="BG309" s="184">
        <f t="shared" si="136"/>
        <v>0</v>
      </c>
      <c r="BH309" s="184">
        <f t="shared" si="137"/>
        <v>0</v>
      </c>
      <c r="BI309" s="184">
        <f t="shared" si="138"/>
        <v>0</v>
      </c>
      <c r="BJ309" s="16" t="s">
        <v>77</v>
      </c>
      <c r="BK309" s="184">
        <f t="shared" si="139"/>
        <v>0</v>
      </c>
      <c r="BL309" s="16" t="s">
        <v>99</v>
      </c>
      <c r="BM309" s="16" t="s">
        <v>1023</v>
      </c>
    </row>
    <row r="310" spans="2:65" s="1" customFormat="1" ht="16.5" customHeight="1" x14ac:dyDescent="0.15">
      <c r="B310" s="33"/>
      <c r="C310" s="174" t="s">
        <v>70</v>
      </c>
      <c r="D310" s="174" t="s">
        <v>288</v>
      </c>
      <c r="E310" s="175" t="s">
        <v>4186</v>
      </c>
      <c r="F310" s="176" t="s">
        <v>4187</v>
      </c>
      <c r="G310" s="177" t="s">
        <v>362</v>
      </c>
      <c r="H310" s="178">
        <v>80</v>
      </c>
      <c r="I310" s="179"/>
      <c r="J310" s="178">
        <f t="shared" si="130"/>
        <v>0</v>
      </c>
      <c r="K310" s="176" t="s">
        <v>1</v>
      </c>
      <c r="L310" s="37"/>
      <c r="M310" s="180" t="s">
        <v>1</v>
      </c>
      <c r="N310" s="181" t="s">
        <v>41</v>
      </c>
      <c r="O310" s="59"/>
      <c r="P310" s="182">
        <f t="shared" si="131"/>
        <v>0</v>
      </c>
      <c r="Q310" s="182">
        <v>0</v>
      </c>
      <c r="R310" s="182">
        <f t="shared" si="132"/>
        <v>0</v>
      </c>
      <c r="S310" s="182">
        <v>0</v>
      </c>
      <c r="T310" s="183">
        <f t="shared" si="133"/>
        <v>0</v>
      </c>
      <c r="AR310" s="16" t="s">
        <v>99</v>
      </c>
      <c r="AT310" s="16" t="s">
        <v>288</v>
      </c>
      <c r="AU310" s="16" t="s">
        <v>79</v>
      </c>
      <c r="AY310" s="16" t="s">
        <v>287</v>
      </c>
      <c r="BE310" s="184">
        <f t="shared" si="134"/>
        <v>0</v>
      </c>
      <c r="BF310" s="184">
        <f t="shared" si="135"/>
        <v>0</v>
      </c>
      <c r="BG310" s="184">
        <f t="shared" si="136"/>
        <v>0</v>
      </c>
      <c r="BH310" s="184">
        <f t="shared" si="137"/>
        <v>0</v>
      </c>
      <c r="BI310" s="184">
        <f t="shared" si="138"/>
        <v>0</v>
      </c>
      <c r="BJ310" s="16" t="s">
        <v>77</v>
      </c>
      <c r="BK310" s="184">
        <f t="shared" si="139"/>
        <v>0</v>
      </c>
      <c r="BL310" s="16" t="s">
        <v>99</v>
      </c>
      <c r="BM310" s="16" t="s">
        <v>1029</v>
      </c>
    </row>
    <row r="311" spans="2:65" s="1" customFormat="1" ht="16.5" customHeight="1" x14ac:dyDescent="0.15">
      <c r="B311" s="33"/>
      <c r="C311" s="174" t="s">
        <v>70</v>
      </c>
      <c r="D311" s="174" t="s">
        <v>288</v>
      </c>
      <c r="E311" s="175" t="s">
        <v>4054</v>
      </c>
      <c r="F311" s="176" t="s">
        <v>4055</v>
      </c>
      <c r="G311" s="177" t="s">
        <v>362</v>
      </c>
      <c r="H311" s="178">
        <v>80</v>
      </c>
      <c r="I311" s="179"/>
      <c r="J311" s="178">
        <f t="shared" si="130"/>
        <v>0</v>
      </c>
      <c r="K311" s="176" t="s">
        <v>1</v>
      </c>
      <c r="L311" s="37"/>
      <c r="M311" s="180" t="s">
        <v>1</v>
      </c>
      <c r="N311" s="181" t="s">
        <v>41</v>
      </c>
      <c r="O311" s="59"/>
      <c r="P311" s="182">
        <f t="shared" si="131"/>
        <v>0</v>
      </c>
      <c r="Q311" s="182">
        <v>0</v>
      </c>
      <c r="R311" s="182">
        <f t="shared" si="132"/>
        <v>0</v>
      </c>
      <c r="S311" s="182">
        <v>0</v>
      </c>
      <c r="T311" s="183">
        <f t="shared" si="133"/>
        <v>0</v>
      </c>
      <c r="AR311" s="16" t="s">
        <v>99</v>
      </c>
      <c r="AT311" s="16" t="s">
        <v>288</v>
      </c>
      <c r="AU311" s="16" t="s">
        <v>79</v>
      </c>
      <c r="AY311" s="16" t="s">
        <v>287</v>
      </c>
      <c r="BE311" s="184">
        <f t="shared" si="134"/>
        <v>0</v>
      </c>
      <c r="BF311" s="184">
        <f t="shared" si="135"/>
        <v>0</v>
      </c>
      <c r="BG311" s="184">
        <f t="shared" si="136"/>
        <v>0</v>
      </c>
      <c r="BH311" s="184">
        <f t="shared" si="137"/>
        <v>0</v>
      </c>
      <c r="BI311" s="184">
        <f t="shared" si="138"/>
        <v>0</v>
      </c>
      <c r="BJ311" s="16" t="s">
        <v>77</v>
      </c>
      <c r="BK311" s="184">
        <f t="shared" si="139"/>
        <v>0</v>
      </c>
      <c r="BL311" s="16" t="s">
        <v>99</v>
      </c>
      <c r="BM311" s="16" t="s">
        <v>1034</v>
      </c>
    </row>
    <row r="312" spans="2:65" s="1" customFormat="1" ht="16.5" customHeight="1" x14ac:dyDescent="0.15">
      <c r="B312" s="33"/>
      <c r="C312" s="174" t="s">
        <v>70</v>
      </c>
      <c r="D312" s="174" t="s">
        <v>288</v>
      </c>
      <c r="E312" s="175" t="s">
        <v>4056</v>
      </c>
      <c r="F312" s="176" t="s">
        <v>4057</v>
      </c>
      <c r="G312" s="177" t="s">
        <v>308</v>
      </c>
      <c r="H312" s="178">
        <v>6</v>
      </c>
      <c r="I312" s="179"/>
      <c r="J312" s="178">
        <f t="shared" si="130"/>
        <v>0</v>
      </c>
      <c r="K312" s="176" t="s">
        <v>1</v>
      </c>
      <c r="L312" s="37"/>
      <c r="M312" s="180" t="s">
        <v>1</v>
      </c>
      <c r="N312" s="181" t="s">
        <v>41</v>
      </c>
      <c r="O312" s="59"/>
      <c r="P312" s="182">
        <f t="shared" si="131"/>
        <v>0</v>
      </c>
      <c r="Q312" s="182">
        <v>0</v>
      </c>
      <c r="R312" s="182">
        <f t="shared" si="132"/>
        <v>0</v>
      </c>
      <c r="S312" s="182">
        <v>0</v>
      </c>
      <c r="T312" s="183">
        <f t="shared" si="133"/>
        <v>0</v>
      </c>
      <c r="AR312" s="16" t="s">
        <v>99</v>
      </c>
      <c r="AT312" s="16" t="s">
        <v>288</v>
      </c>
      <c r="AU312" s="16" t="s">
        <v>79</v>
      </c>
      <c r="AY312" s="16" t="s">
        <v>287</v>
      </c>
      <c r="BE312" s="184">
        <f t="shared" si="134"/>
        <v>0</v>
      </c>
      <c r="BF312" s="184">
        <f t="shared" si="135"/>
        <v>0</v>
      </c>
      <c r="BG312" s="184">
        <f t="shared" si="136"/>
        <v>0</v>
      </c>
      <c r="BH312" s="184">
        <f t="shared" si="137"/>
        <v>0</v>
      </c>
      <c r="BI312" s="184">
        <f t="shared" si="138"/>
        <v>0</v>
      </c>
      <c r="BJ312" s="16" t="s">
        <v>77</v>
      </c>
      <c r="BK312" s="184">
        <f t="shared" si="139"/>
        <v>0</v>
      </c>
      <c r="BL312" s="16" t="s">
        <v>99</v>
      </c>
      <c r="BM312" s="16" t="s">
        <v>1038</v>
      </c>
    </row>
    <row r="313" spans="2:65" s="10" customFormat="1" ht="22.75" customHeight="1" x14ac:dyDescent="0.15">
      <c r="B313" s="160"/>
      <c r="C313" s="161"/>
      <c r="D313" s="162" t="s">
        <v>69</v>
      </c>
      <c r="E313" s="239" t="s">
        <v>4192</v>
      </c>
      <c r="F313" s="239" t="s">
        <v>4193</v>
      </c>
      <c r="G313" s="161"/>
      <c r="H313" s="161"/>
      <c r="I313" s="164"/>
      <c r="J313" s="240">
        <f>BK313</f>
        <v>0</v>
      </c>
      <c r="K313" s="161"/>
      <c r="L313" s="166"/>
      <c r="M313" s="167"/>
      <c r="N313" s="168"/>
      <c r="O313" s="168"/>
      <c r="P313" s="169">
        <f>SUM(P314:P319)</f>
        <v>0</v>
      </c>
      <c r="Q313" s="168"/>
      <c r="R313" s="169">
        <f>SUM(R314:R319)</f>
        <v>0</v>
      </c>
      <c r="S313" s="168"/>
      <c r="T313" s="170">
        <f>SUM(T314:T319)</f>
        <v>0</v>
      </c>
      <c r="AR313" s="171" t="s">
        <v>77</v>
      </c>
      <c r="AT313" s="172" t="s">
        <v>69</v>
      </c>
      <c r="AU313" s="172" t="s">
        <v>77</v>
      </c>
      <c r="AY313" s="171" t="s">
        <v>287</v>
      </c>
      <c r="BK313" s="173">
        <f>SUM(BK314:BK319)</f>
        <v>0</v>
      </c>
    </row>
    <row r="314" spans="2:65" s="1" customFormat="1" ht="16.5" customHeight="1" x14ac:dyDescent="0.15">
      <c r="B314" s="33"/>
      <c r="C314" s="174" t="s">
        <v>70</v>
      </c>
      <c r="D314" s="174" t="s">
        <v>288</v>
      </c>
      <c r="E314" s="175" t="s">
        <v>4052</v>
      </c>
      <c r="F314" s="176" t="s">
        <v>4053</v>
      </c>
      <c r="G314" s="177" t="s">
        <v>362</v>
      </c>
      <c r="H314" s="178">
        <v>25</v>
      </c>
      <c r="I314" s="179"/>
      <c r="J314" s="178">
        <f t="shared" ref="J314:J319" si="140">ROUND(I314*H314,2)</f>
        <v>0</v>
      </c>
      <c r="K314" s="176" t="s">
        <v>1</v>
      </c>
      <c r="L314" s="37"/>
      <c r="M314" s="180" t="s">
        <v>1</v>
      </c>
      <c r="N314" s="181" t="s">
        <v>41</v>
      </c>
      <c r="O314" s="59"/>
      <c r="P314" s="182">
        <f t="shared" ref="P314:P319" si="141">O314*H314</f>
        <v>0</v>
      </c>
      <c r="Q314" s="182">
        <v>0</v>
      </c>
      <c r="R314" s="182">
        <f t="shared" ref="R314:R319" si="142">Q314*H314</f>
        <v>0</v>
      </c>
      <c r="S314" s="182">
        <v>0</v>
      </c>
      <c r="T314" s="183">
        <f t="shared" ref="T314:T319" si="143">S314*H314</f>
        <v>0</v>
      </c>
      <c r="AR314" s="16" t="s">
        <v>99</v>
      </c>
      <c r="AT314" s="16" t="s">
        <v>288</v>
      </c>
      <c r="AU314" s="16" t="s">
        <v>79</v>
      </c>
      <c r="AY314" s="16" t="s">
        <v>287</v>
      </c>
      <c r="BE314" s="184">
        <f t="shared" ref="BE314:BE319" si="144">IF(N314="základní",J314,0)</f>
        <v>0</v>
      </c>
      <c r="BF314" s="184">
        <f t="shared" ref="BF314:BF319" si="145">IF(N314="snížená",J314,0)</f>
        <v>0</v>
      </c>
      <c r="BG314" s="184">
        <f t="shared" ref="BG314:BG319" si="146">IF(N314="zákl. přenesená",J314,0)</f>
        <v>0</v>
      </c>
      <c r="BH314" s="184">
        <f t="shared" ref="BH314:BH319" si="147">IF(N314="sníž. přenesená",J314,0)</f>
        <v>0</v>
      </c>
      <c r="BI314" s="184">
        <f t="shared" ref="BI314:BI319" si="148">IF(N314="nulová",J314,0)</f>
        <v>0</v>
      </c>
      <c r="BJ314" s="16" t="s">
        <v>77</v>
      </c>
      <c r="BK314" s="184">
        <f t="shared" ref="BK314:BK319" si="149">ROUND(I314*H314,2)</f>
        <v>0</v>
      </c>
      <c r="BL314" s="16" t="s">
        <v>99</v>
      </c>
      <c r="BM314" s="16" t="s">
        <v>1042</v>
      </c>
    </row>
    <row r="315" spans="2:65" s="1" customFormat="1" ht="16.5" customHeight="1" x14ac:dyDescent="0.15">
      <c r="B315" s="33"/>
      <c r="C315" s="174" t="s">
        <v>70</v>
      </c>
      <c r="D315" s="174" t="s">
        <v>288</v>
      </c>
      <c r="E315" s="175" t="s">
        <v>3054</v>
      </c>
      <c r="F315" s="176" t="s">
        <v>3055</v>
      </c>
      <c r="G315" s="177" t="s">
        <v>362</v>
      </c>
      <c r="H315" s="178">
        <v>50</v>
      </c>
      <c r="I315" s="179"/>
      <c r="J315" s="178">
        <f t="shared" si="140"/>
        <v>0</v>
      </c>
      <c r="K315" s="176" t="s">
        <v>1</v>
      </c>
      <c r="L315" s="37"/>
      <c r="M315" s="180" t="s">
        <v>1</v>
      </c>
      <c r="N315" s="181" t="s">
        <v>41</v>
      </c>
      <c r="O315" s="59"/>
      <c r="P315" s="182">
        <f t="shared" si="141"/>
        <v>0</v>
      </c>
      <c r="Q315" s="182">
        <v>0</v>
      </c>
      <c r="R315" s="182">
        <f t="shared" si="142"/>
        <v>0</v>
      </c>
      <c r="S315" s="182">
        <v>0</v>
      </c>
      <c r="T315" s="183">
        <f t="shared" si="143"/>
        <v>0</v>
      </c>
      <c r="AR315" s="16" t="s">
        <v>99</v>
      </c>
      <c r="AT315" s="16" t="s">
        <v>288</v>
      </c>
      <c r="AU315" s="16" t="s">
        <v>79</v>
      </c>
      <c r="AY315" s="16" t="s">
        <v>287</v>
      </c>
      <c r="BE315" s="184">
        <f t="shared" si="144"/>
        <v>0</v>
      </c>
      <c r="BF315" s="184">
        <f t="shared" si="145"/>
        <v>0</v>
      </c>
      <c r="BG315" s="184">
        <f t="shared" si="146"/>
        <v>0</v>
      </c>
      <c r="BH315" s="184">
        <f t="shared" si="147"/>
        <v>0</v>
      </c>
      <c r="BI315" s="184">
        <f t="shared" si="148"/>
        <v>0</v>
      </c>
      <c r="BJ315" s="16" t="s">
        <v>77</v>
      </c>
      <c r="BK315" s="184">
        <f t="shared" si="149"/>
        <v>0</v>
      </c>
      <c r="BL315" s="16" t="s">
        <v>99</v>
      </c>
      <c r="BM315" s="16" t="s">
        <v>1048</v>
      </c>
    </row>
    <row r="316" spans="2:65" s="1" customFormat="1" ht="16.5" customHeight="1" x14ac:dyDescent="0.15">
      <c r="B316" s="33"/>
      <c r="C316" s="174" t="s">
        <v>70</v>
      </c>
      <c r="D316" s="174" t="s">
        <v>288</v>
      </c>
      <c r="E316" s="175" t="s">
        <v>4184</v>
      </c>
      <c r="F316" s="176" t="s">
        <v>4185</v>
      </c>
      <c r="G316" s="177" t="s">
        <v>362</v>
      </c>
      <c r="H316" s="178">
        <v>25</v>
      </c>
      <c r="I316" s="179"/>
      <c r="J316" s="178">
        <f t="shared" si="140"/>
        <v>0</v>
      </c>
      <c r="K316" s="176" t="s">
        <v>1</v>
      </c>
      <c r="L316" s="37"/>
      <c r="M316" s="180" t="s">
        <v>1</v>
      </c>
      <c r="N316" s="181" t="s">
        <v>41</v>
      </c>
      <c r="O316" s="59"/>
      <c r="P316" s="182">
        <f t="shared" si="141"/>
        <v>0</v>
      </c>
      <c r="Q316" s="182">
        <v>0</v>
      </c>
      <c r="R316" s="182">
        <f t="shared" si="142"/>
        <v>0</v>
      </c>
      <c r="S316" s="182">
        <v>0</v>
      </c>
      <c r="T316" s="183">
        <f t="shared" si="143"/>
        <v>0</v>
      </c>
      <c r="AR316" s="16" t="s">
        <v>99</v>
      </c>
      <c r="AT316" s="16" t="s">
        <v>288</v>
      </c>
      <c r="AU316" s="16" t="s">
        <v>79</v>
      </c>
      <c r="AY316" s="16" t="s">
        <v>287</v>
      </c>
      <c r="BE316" s="184">
        <f t="shared" si="144"/>
        <v>0</v>
      </c>
      <c r="BF316" s="184">
        <f t="shared" si="145"/>
        <v>0</v>
      </c>
      <c r="BG316" s="184">
        <f t="shared" si="146"/>
        <v>0</v>
      </c>
      <c r="BH316" s="184">
        <f t="shared" si="147"/>
        <v>0</v>
      </c>
      <c r="BI316" s="184">
        <f t="shared" si="148"/>
        <v>0</v>
      </c>
      <c r="BJ316" s="16" t="s">
        <v>77</v>
      </c>
      <c r="BK316" s="184">
        <f t="shared" si="149"/>
        <v>0</v>
      </c>
      <c r="BL316" s="16" t="s">
        <v>99</v>
      </c>
      <c r="BM316" s="16" t="s">
        <v>1053</v>
      </c>
    </row>
    <row r="317" spans="2:65" s="1" customFormat="1" ht="16.5" customHeight="1" x14ac:dyDescent="0.15">
      <c r="B317" s="33"/>
      <c r="C317" s="174" t="s">
        <v>70</v>
      </c>
      <c r="D317" s="174" t="s">
        <v>288</v>
      </c>
      <c r="E317" s="175" t="s">
        <v>4186</v>
      </c>
      <c r="F317" s="176" t="s">
        <v>4187</v>
      </c>
      <c r="G317" s="177" t="s">
        <v>362</v>
      </c>
      <c r="H317" s="178">
        <v>25</v>
      </c>
      <c r="I317" s="179"/>
      <c r="J317" s="178">
        <f t="shared" si="140"/>
        <v>0</v>
      </c>
      <c r="K317" s="176" t="s">
        <v>1</v>
      </c>
      <c r="L317" s="37"/>
      <c r="M317" s="180" t="s">
        <v>1</v>
      </c>
      <c r="N317" s="181" t="s">
        <v>41</v>
      </c>
      <c r="O317" s="59"/>
      <c r="P317" s="182">
        <f t="shared" si="141"/>
        <v>0</v>
      </c>
      <c r="Q317" s="182">
        <v>0</v>
      </c>
      <c r="R317" s="182">
        <f t="shared" si="142"/>
        <v>0</v>
      </c>
      <c r="S317" s="182">
        <v>0</v>
      </c>
      <c r="T317" s="183">
        <f t="shared" si="143"/>
        <v>0</v>
      </c>
      <c r="AR317" s="16" t="s">
        <v>99</v>
      </c>
      <c r="AT317" s="16" t="s">
        <v>288</v>
      </c>
      <c r="AU317" s="16" t="s">
        <v>79</v>
      </c>
      <c r="AY317" s="16" t="s">
        <v>287</v>
      </c>
      <c r="BE317" s="184">
        <f t="shared" si="144"/>
        <v>0</v>
      </c>
      <c r="BF317" s="184">
        <f t="shared" si="145"/>
        <v>0</v>
      </c>
      <c r="BG317" s="184">
        <f t="shared" si="146"/>
        <v>0</v>
      </c>
      <c r="BH317" s="184">
        <f t="shared" si="147"/>
        <v>0</v>
      </c>
      <c r="BI317" s="184">
        <f t="shared" si="148"/>
        <v>0</v>
      </c>
      <c r="BJ317" s="16" t="s">
        <v>77</v>
      </c>
      <c r="BK317" s="184">
        <f t="shared" si="149"/>
        <v>0</v>
      </c>
      <c r="BL317" s="16" t="s">
        <v>99</v>
      </c>
      <c r="BM317" s="16" t="s">
        <v>1059</v>
      </c>
    </row>
    <row r="318" spans="2:65" s="1" customFormat="1" ht="16.5" customHeight="1" x14ac:dyDescent="0.15">
      <c r="B318" s="33"/>
      <c r="C318" s="174" t="s">
        <v>70</v>
      </c>
      <c r="D318" s="174" t="s">
        <v>288</v>
      </c>
      <c r="E318" s="175" t="s">
        <v>4054</v>
      </c>
      <c r="F318" s="176" t="s">
        <v>4055</v>
      </c>
      <c r="G318" s="177" t="s">
        <v>362</v>
      </c>
      <c r="H318" s="178">
        <v>25</v>
      </c>
      <c r="I318" s="179"/>
      <c r="J318" s="178">
        <f t="shared" si="140"/>
        <v>0</v>
      </c>
      <c r="K318" s="176" t="s">
        <v>1</v>
      </c>
      <c r="L318" s="37"/>
      <c r="M318" s="180" t="s">
        <v>1</v>
      </c>
      <c r="N318" s="181" t="s">
        <v>41</v>
      </c>
      <c r="O318" s="59"/>
      <c r="P318" s="182">
        <f t="shared" si="141"/>
        <v>0</v>
      </c>
      <c r="Q318" s="182">
        <v>0</v>
      </c>
      <c r="R318" s="182">
        <f t="shared" si="142"/>
        <v>0</v>
      </c>
      <c r="S318" s="182">
        <v>0</v>
      </c>
      <c r="T318" s="183">
        <f t="shared" si="143"/>
        <v>0</v>
      </c>
      <c r="AR318" s="16" t="s">
        <v>99</v>
      </c>
      <c r="AT318" s="16" t="s">
        <v>288</v>
      </c>
      <c r="AU318" s="16" t="s">
        <v>79</v>
      </c>
      <c r="AY318" s="16" t="s">
        <v>287</v>
      </c>
      <c r="BE318" s="184">
        <f t="shared" si="144"/>
        <v>0</v>
      </c>
      <c r="BF318" s="184">
        <f t="shared" si="145"/>
        <v>0</v>
      </c>
      <c r="BG318" s="184">
        <f t="shared" si="146"/>
        <v>0</v>
      </c>
      <c r="BH318" s="184">
        <f t="shared" si="147"/>
        <v>0</v>
      </c>
      <c r="BI318" s="184">
        <f t="shared" si="148"/>
        <v>0</v>
      </c>
      <c r="BJ318" s="16" t="s">
        <v>77</v>
      </c>
      <c r="BK318" s="184">
        <f t="shared" si="149"/>
        <v>0</v>
      </c>
      <c r="BL318" s="16" t="s">
        <v>99</v>
      </c>
      <c r="BM318" s="16" t="s">
        <v>1064</v>
      </c>
    </row>
    <row r="319" spans="2:65" s="1" customFormat="1" ht="16.5" customHeight="1" x14ac:dyDescent="0.15">
      <c r="B319" s="33"/>
      <c r="C319" s="174" t="s">
        <v>70</v>
      </c>
      <c r="D319" s="174" t="s">
        <v>288</v>
      </c>
      <c r="E319" s="175" t="s">
        <v>4056</v>
      </c>
      <c r="F319" s="176" t="s">
        <v>4057</v>
      </c>
      <c r="G319" s="177" t="s">
        <v>308</v>
      </c>
      <c r="H319" s="178">
        <v>2</v>
      </c>
      <c r="I319" s="179"/>
      <c r="J319" s="178">
        <f t="shared" si="140"/>
        <v>0</v>
      </c>
      <c r="K319" s="176" t="s">
        <v>1</v>
      </c>
      <c r="L319" s="37"/>
      <c r="M319" s="180" t="s">
        <v>1</v>
      </c>
      <c r="N319" s="181" t="s">
        <v>41</v>
      </c>
      <c r="O319" s="59"/>
      <c r="P319" s="182">
        <f t="shared" si="141"/>
        <v>0</v>
      </c>
      <c r="Q319" s="182">
        <v>0</v>
      </c>
      <c r="R319" s="182">
        <f t="shared" si="142"/>
        <v>0</v>
      </c>
      <c r="S319" s="182">
        <v>0</v>
      </c>
      <c r="T319" s="183">
        <f t="shared" si="143"/>
        <v>0</v>
      </c>
      <c r="AR319" s="16" t="s">
        <v>99</v>
      </c>
      <c r="AT319" s="16" t="s">
        <v>288</v>
      </c>
      <c r="AU319" s="16" t="s">
        <v>79</v>
      </c>
      <c r="AY319" s="16" t="s">
        <v>287</v>
      </c>
      <c r="BE319" s="184">
        <f t="shared" si="144"/>
        <v>0</v>
      </c>
      <c r="BF319" s="184">
        <f t="shared" si="145"/>
        <v>0</v>
      </c>
      <c r="BG319" s="184">
        <f t="shared" si="146"/>
        <v>0</v>
      </c>
      <c r="BH319" s="184">
        <f t="shared" si="147"/>
        <v>0</v>
      </c>
      <c r="BI319" s="184">
        <f t="shared" si="148"/>
        <v>0</v>
      </c>
      <c r="BJ319" s="16" t="s">
        <v>77</v>
      </c>
      <c r="BK319" s="184">
        <f t="shared" si="149"/>
        <v>0</v>
      </c>
      <c r="BL319" s="16" t="s">
        <v>99</v>
      </c>
      <c r="BM319" s="16" t="s">
        <v>1069</v>
      </c>
    </row>
    <row r="320" spans="2:65" s="10" customFormat="1" ht="22.75" customHeight="1" x14ac:dyDescent="0.15">
      <c r="B320" s="160"/>
      <c r="C320" s="161"/>
      <c r="D320" s="162" t="s">
        <v>69</v>
      </c>
      <c r="E320" s="239" t="s">
        <v>4194</v>
      </c>
      <c r="F320" s="239" t="s">
        <v>4195</v>
      </c>
      <c r="G320" s="161"/>
      <c r="H320" s="161"/>
      <c r="I320" s="164"/>
      <c r="J320" s="240">
        <f>BK320</f>
        <v>0</v>
      </c>
      <c r="K320" s="161"/>
      <c r="L320" s="166"/>
      <c r="M320" s="167"/>
      <c r="N320" s="168"/>
      <c r="O320" s="168"/>
      <c r="P320" s="169">
        <f>SUM(P321:P325)</f>
        <v>0</v>
      </c>
      <c r="Q320" s="168"/>
      <c r="R320" s="169">
        <f>SUM(R321:R325)</f>
        <v>0</v>
      </c>
      <c r="S320" s="168"/>
      <c r="T320" s="170">
        <f>SUM(T321:T325)</f>
        <v>0</v>
      </c>
      <c r="AR320" s="171" t="s">
        <v>77</v>
      </c>
      <c r="AT320" s="172" t="s">
        <v>69</v>
      </c>
      <c r="AU320" s="172" t="s">
        <v>77</v>
      </c>
      <c r="AY320" s="171" t="s">
        <v>287</v>
      </c>
      <c r="BK320" s="173">
        <f>SUM(BK321:BK325)</f>
        <v>0</v>
      </c>
    </row>
    <row r="321" spans="2:65" s="1" customFormat="1" ht="16.5" customHeight="1" x14ac:dyDescent="0.15">
      <c r="B321" s="33"/>
      <c r="C321" s="174" t="s">
        <v>70</v>
      </c>
      <c r="D321" s="174" t="s">
        <v>288</v>
      </c>
      <c r="E321" s="175" t="s">
        <v>4052</v>
      </c>
      <c r="F321" s="176" t="s">
        <v>4053</v>
      </c>
      <c r="G321" s="177" t="s">
        <v>362</v>
      </c>
      <c r="H321" s="178">
        <v>45</v>
      </c>
      <c r="I321" s="179"/>
      <c r="J321" s="178">
        <f>ROUND(I321*H321,2)</f>
        <v>0</v>
      </c>
      <c r="K321" s="176" t="s">
        <v>1</v>
      </c>
      <c r="L321" s="37"/>
      <c r="M321" s="180" t="s">
        <v>1</v>
      </c>
      <c r="N321" s="181" t="s">
        <v>41</v>
      </c>
      <c r="O321" s="59"/>
      <c r="P321" s="182">
        <f>O321*H321</f>
        <v>0</v>
      </c>
      <c r="Q321" s="182">
        <v>0</v>
      </c>
      <c r="R321" s="182">
        <f>Q321*H321</f>
        <v>0</v>
      </c>
      <c r="S321" s="182">
        <v>0</v>
      </c>
      <c r="T321" s="183">
        <f>S321*H321</f>
        <v>0</v>
      </c>
      <c r="AR321" s="16" t="s">
        <v>99</v>
      </c>
      <c r="AT321" s="16" t="s">
        <v>288</v>
      </c>
      <c r="AU321" s="16" t="s">
        <v>79</v>
      </c>
      <c r="AY321" s="16" t="s">
        <v>287</v>
      </c>
      <c r="BE321" s="184">
        <f>IF(N321="základní",J321,0)</f>
        <v>0</v>
      </c>
      <c r="BF321" s="184">
        <f>IF(N321="snížená",J321,0)</f>
        <v>0</v>
      </c>
      <c r="BG321" s="184">
        <f>IF(N321="zákl. přenesená",J321,0)</f>
        <v>0</v>
      </c>
      <c r="BH321" s="184">
        <f>IF(N321="sníž. přenesená",J321,0)</f>
        <v>0</v>
      </c>
      <c r="BI321" s="184">
        <f>IF(N321="nulová",J321,0)</f>
        <v>0</v>
      </c>
      <c r="BJ321" s="16" t="s">
        <v>77</v>
      </c>
      <c r="BK321" s="184">
        <f>ROUND(I321*H321,2)</f>
        <v>0</v>
      </c>
      <c r="BL321" s="16" t="s">
        <v>99</v>
      </c>
      <c r="BM321" s="16" t="s">
        <v>1076</v>
      </c>
    </row>
    <row r="322" spans="2:65" s="1" customFormat="1" ht="16.5" customHeight="1" x14ac:dyDescent="0.15">
      <c r="B322" s="33"/>
      <c r="C322" s="174" t="s">
        <v>70</v>
      </c>
      <c r="D322" s="174" t="s">
        <v>288</v>
      </c>
      <c r="E322" s="175" t="s">
        <v>3054</v>
      </c>
      <c r="F322" s="176" t="s">
        <v>3055</v>
      </c>
      <c r="G322" s="177" t="s">
        <v>362</v>
      </c>
      <c r="H322" s="178">
        <v>90</v>
      </c>
      <c r="I322" s="179"/>
      <c r="J322" s="178">
        <f>ROUND(I322*H322,2)</f>
        <v>0</v>
      </c>
      <c r="K322" s="176" t="s">
        <v>1</v>
      </c>
      <c r="L322" s="37"/>
      <c r="M322" s="180" t="s">
        <v>1</v>
      </c>
      <c r="N322" s="181" t="s">
        <v>41</v>
      </c>
      <c r="O322" s="59"/>
      <c r="P322" s="182">
        <f>O322*H322</f>
        <v>0</v>
      </c>
      <c r="Q322" s="182">
        <v>0</v>
      </c>
      <c r="R322" s="182">
        <f>Q322*H322</f>
        <v>0</v>
      </c>
      <c r="S322" s="182">
        <v>0</v>
      </c>
      <c r="T322" s="183">
        <f>S322*H322</f>
        <v>0</v>
      </c>
      <c r="AR322" s="16" t="s">
        <v>99</v>
      </c>
      <c r="AT322" s="16" t="s">
        <v>288</v>
      </c>
      <c r="AU322" s="16" t="s">
        <v>79</v>
      </c>
      <c r="AY322" s="16" t="s">
        <v>287</v>
      </c>
      <c r="BE322" s="184">
        <f>IF(N322="základní",J322,0)</f>
        <v>0</v>
      </c>
      <c r="BF322" s="184">
        <f>IF(N322="snížená",J322,0)</f>
        <v>0</v>
      </c>
      <c r="BG322" s="184">
        <f>IF(N322="zákl. přenesená",J322,0)</f>
        <v>0</v>
      </c>
      <c r="BH322" s="184">
        <f>IF(N322="sníž. přenesená",J322,0)</f>
        <v>0</v>
      </c>
      <c r="BI322" s="184">
        <f>IF(N322="nulová",J322,0)</f>
        <v>0</v>
      </c>
      <c r="BJ322" s="16" t="s">
        <v>77</v>
      </c>
      <c r="BK322" s="184">
        <f>ROUND(I322*H322,2)</f>
        <v>0</v>
      </c>
      <c r="BL322" s="16" t="s">
        <v>99</v>
      </c>
      <c r="BM322" s="16" t="s">
        <v>1082</v>
      </c>
    </row>
    <row r="323" spans="2:65" s="1" customFormat="1" ht="16.5" customHeight="1" x14ac:dyDescent="0.15">
      <c r="B323" s="33"/>
      <c r="C323" s="174" t="s">
        <v>70</v>
      </c>
      <c r="D323" s="174" t="s">
        <v>288</v>
      </c>
      <c r="E323" s="175" t="s">
        <v>3056</v>
      </c>
      <c r="F323" s="176" t="s">
        <v>3057</v>
      </c>
      <c r="G323" s="177" t="s">
        <v>362</v>
      </c>
      <c r="H323" s="178">
        <v>45</v>
      </c>
      <c r="I323" s="179"/>
      <c r="J323" s="178">
        <f>ROUND(I323*H323,2)</f>
        <v>0</v>
      </c>
      <c r="K323" s="176" t="s">
        <v>1</v>
      </c>
      <c r="L323" s="37"/>
      <c r="M323" s="180" t="s">
        <v>1</v>
      </c>
      <c r="N323" s="181" t="s">
        <v>41</v>
      </c>
      <c r="O323" s="59"/>
      <c r="P323" s="182">
        <f>O323*H323</f>
        <v>0</v>
      </c>
      <c r="Q323" s="182">
        <v>0</v>
      </c>
      <c r="R323" s="182">
        <f>Q323*H323</f>
        <v>0</v>
      </c>
      <c r="S323" s="182">
        <v>0</v>
      </c>
      <c r="T323" s="183">
        <f>S323*H323</f>
        <v>0</v>
      </c>
      <c r="AR323" s="16" t="s">
        <v>99</v>
      </c>
      <c r="AT323" s="16" t="s">
        <v>288</v>
      </c>
      <c r="AU323" s="16" t="s">
        <v>79</v>
      </c>
      <c r="AY323" s="16" t="s">
        <v>287</v>
      </c>
      <c r="BE323" s="184">
        <f>IF(N323="základní",J323,0)</f>
        <v>0</v>
      </c>
      <c r="BF323" s="184">
        <f>IF(N323="snížená",J323,0)</f>
        <v>0</v>
      </c>
      <c r="BG323" s="184">
        <f>IF(N323="zákl. přenesená",J323,0)</f>
        <v>0</v>
      </c>
      <c r="BH323" s="184">
        <f>IF(N323="sníž. přenesená",J323,0)</f>
        <v>0</v>
      </c>
      <c r="BI323" s="184">
        <f>IF(N323="nulová",J323,0)</f>
        <v>0</v>
      </c>
      <c r="BJ323" s="16" t="s">
        <v>77</v>
      </c>
      <c r="BK323" s="184">
        <f>ROUND(I323*H323,2)</f>
        <v>0</v>
      </c>
      <c r="BL323" s="16" t="s">
        <v>99</v>
      </c>
      <c r="BM323" s="16" t="s">
        <v>1088</v>
      </c>
    </row>
    <row r="324" spans="2:65" s="1" customFormat="1" ht="16.5" customHeight="1" x14ac:dyDescent="0.15">
      <c r="B324" s="33"/>
      <c r="C324" s="174" t="s">
        <v>70</v>
      </c>
      <c r="D324" s="174" t="s">
        <v>288</v>
      </c>
      <c r="E324" s="175" t="s">
        <v>4054</v>
      </c>
      <c r="F324" s="176" t="s">
        <v>4055</v>
      </c>
      <c r="G324" s="177" t="s">
        <v>362</v>
      </c>
      <c r="H324" s="178">
        <v>45</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79</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1093</v>
      </c>
    </row>
    <row r="325" spans="2:65" s="1" customFormat="1" ht="16.5" customHeight="1" x14ac:dyDescent="0.15">
      <c r="B325" s="33"/>
      <c r="C325" s="174" t="s">
        <v>70</v>
      </c>
      <c r="D325" s="174" t="s">
        <v>288</v>
      </c>
      <c r="E325" s="175" t="s">
        <v>4056</v>
      </c>
      <c r="F325" s="176" t="s">
        <v>4057</v>
      </c>
      <c r="G325" s="177" t="s">
        <v>308</v>
      </c>
      <c r="H325" s="178">
        <v>4</v>
      </c>
      <c r="I325" s="179"/>
      <c r="J325" s="178">
        <f>ROUND(I325*H325,2)</f>
        <v>0</v>
      </c>
      <c r="K325" s="176" t="s">
        <v>1</v>
      </c>
      <c r="L325" s="37"/>
      <c r="M325" s="180" t="s">
        <v>1</v>
      </c>
      <c r="N325" s="181" t="s">
        <v>41</v>
      </c>
      <c r="O325" s="59"/>
      <c r="P325" s="182">
        <f>O325*H325</f>
        <v>0</v>
      </c>
      <c r="Q325" s="182">
        <v>0</v>
      </c>
      <c r="R325" s="182">
        <f>Q325*H325</f>
        <v>0</v>
      </c>
      <c r="S325" s="182">
        <v>0</v>
      </c>
      <c r="T325" s="183">
        <f>S325*H325</f>
        <v>0</v>
      </c>
      <c r="AR325" s="16" t="s">
        <v>99</v>
      </c>
      <c r="AT325" s="16" t="s">
        <v>288</v>
      </c>
      <c r="AU325" s="16" t="s">
        <v>79</v>
      </c>
      <c r="AY325" s="16" t="s">
        <v>287</v>
      </c>
      <c r="BE325" s="184">
        <f>IF(N325="základní",J325,0)</f>
        <v>0</v>
      </c>
      <c r="BF325" s="184">
        <f>IF(N325="snížená",J325,0)</f>
        <v>0</v>
      </c>
      <c r="BG325" s="184">
        <f>IF(N325="zákl. přenesená",J325,0)</f>
        <v>0</v>
      </c>
      <c r="BH325" s="184">
        <f>IF(N325="sníž. přenesená",J325,0)</f>
        <v>0</v>
      </c>
      <c r="BI325" s="184">
        <f>IF(N325="nulová",J325,0)</f>
        <v>0</v>
      </c>
      <c r="BJ325" s="16" t="s">
        <v>77</v>
      </c>
      <c r="BK325" s="184">
        <f>ROUND(I325*H325,2)</f>
        <v>0</v>
      </c>
      <c r="BL325" s="16" t="s">
        <v>99</v>
      </c>
      <c r="BM325" s="16" t="s">
        <v>1097</v>
      </c>
    </row>
    <row r="326" spans="2:65" s="10" customFormat="1" ht="22.75" customHeight="1" x14ac:dyDescent="0.15">
      <c r="B326" s="160"/>
      <c r="C326" s="161"/>
      <c r="D326" s="162" t="s">
        <v>69</v>
      </c>
      <c r="E326" s="239" t="s">
        <v>4196</v>
      </c>
      <c r="F326" s="239" t="s">
        <v>4197</v>
      </c>
      <c r="G326" s="161"/>
      <c r="H326" s="161"/>
      <c r="I326" s="164"/>
      <c r="J326" s="240">
        <f>BK326</f>
        <v>0</v>
      </c>
      <c r="K326" s="161"/>
      <c r="L326" s="166"/>
      <c r="M326" s="167"/>
      <c r="N326" s="168"/>
      <c r="O326" s="168"/>
      <c r="P326" s="169">
        <f>SUM(P327:P333)</f>
        <v>0</v>
      </c>
      <c r="Q326" s="168"/>
      <c r="R326" s="169">
        <f>SUM(R327:R333)</f>
        <v>0</v>
      </c>
      <c r="S326" s="168"/>
      <c r="T326" s="170">
        <f>SUM(T327:T333)</f>
        <v>0</v>
      </c>
      <c r="AR326" s="171" t="s">
        <v>77</v>
      </c>
      <c r="AT326" s="172" t="s">
        <v>69</v>
      </c>
      <c r="AU326" s="172" t="s">
        <v>77</v>
      </c>
      <c r="AY326" s="171" t="s">
        <v>287</v>
      </c>
      <c r="BK326" s="173">
        <f>SUM(BK327:BK333)</f>
        <v>0</v>
      </c>
    </row>
    <row r="327" spans="2:65" s="1" customFormat="1" ht="16.5" customHeight="1" x14ac:dyDescent="0.15">
      <c r="B327" s="33"/>
      <c r="C327" s="174" t="s">
        <v>70</v>
      </c>
      <c r="D327" s="174" t="s">
        <v>288</v>
      </c>
      <c r="E327" s="175" t="s">
        <v>4052</v>
      </c>
      <c r="F327" s="176" t="s">
        <v>4053</v>
      </c>
      <c r="G327" s="177" t="s">
        <v>362</v>
      </c>
      <c r="H327" s="178">
        <v>55</v>
      </c>
      <c r="I327" s="179"/>
      <c r="J327" s="178">
        <f t="shared" ref="J327:J333" si="150">ROUND(I327*H327,2)</f>
        <v>0</v>
      </c>
      <c r="K327" s="176" t="s">
        <v>1</v>
      </c>
      <c r="L327" s="37"/>
      <c r="M327" s="180" t="s">
        <v>1</v>
      </c>
      <c r="N327" s="181" t="s">
        <v>41</v>
      </c>
      <c r="O327" s="59"/>
      <c r="P327" s="182">
        <f t="shared" ref="P327:P333" si="151">O327*H327</f>
        <v>0</v>
      </c>
      <c r="Q327" s="182">
        <v>0</v>
      </c>
      <c r="R327" s="182">
        <f t="shared" ref="R327:R333" si="152">Q327*H327</f>
        <v>0</v>
      </c>
      <c r="S327" s="182">
        <v>0</v>
      </c>
      <c r="T327" s="183">
        <f t="shared" ref="T327:T333" si="153">S327*H327</f>
        <v>0</v>
      </c>
      <c r="AR327" s="16" t="s">
        <v>99</v>
      </c>
      <c r="AT327" s="16" t="s">
        <v>288</v>
      </c>
      <c r="AU327" s="16" t="s">
        <v>79</v>
      </c>
      <c r="AY327" s="16" t="s">
        <v>287</v>
      </c>
      <c r="BE327" s="184">
        <f t="shared" ref="BE327:BE333" si="154">IF(N327="základní",J327,0)</f>
        <v>0</v>
      </c>
      <c r="BF327" s="184">
        <f t="shared" ref="BF327:BF333" si="155">IF(N327="snížená",J327,0)</f>
        <v>0</v>
      </c>
      <c r="BG327" s="184">
        <f t="shared" ref="BG327:BG333" si="156">IF(N327="zákl. přenesená",J327,0)</f>
        <v>0</v>
      </c>
      <c r="BH327" s="184">
        <f t="shared" ref="BH327:BH333" si="157">IF(N327="sníž. přenesená",J327,0)</f>
        <v>0</v>
      </c>
      <c r="BI327" s="184">
        <f t="shared" ref="BI327:BI333" si="158">IF(N327="nulová",J327,0)</f>
        <v>0</v>
      </c>
      <c r="BJ327" s="16" t="s">
        <v>77</v>
      </c>
      <c r="BK327" s="184">
        <f t="shared" ref="BK327:BK333" si="159">ROUND(I327*H327,2)</f>
        <v>0</v>
      </c>
      <c r="BL327" s="16" t="s">
        <v>99</v>
      </c>
      <c r="BM327" s="16" t="s">
        <v>1101</v>
      </c>
    </row>
    <row r="328" spans="2:65" s="1" customFormat="1" ht="16.5" customHeight="1" x14ac:dyDescent="0.15">
      <c r="B328" s="33"/>
      <c r="C328" s="174" t="s">
        <v>70</v>
      </c>
      <c r="D328" s="174" t="s">
        <v>288</v>
      </c>
      <c r="E328" s="175" t="s">
        <v>3054</v>
      </c>
      <c r="F328" s="176" t="s">
        <v>3055</v>
      </c>
      <c r="G328" s="177" t="s">
        <v>362</v>
      </c>
      <c r="H328" s="178">
        <v>110</v>
      </c>
      <c r="I328" s="179"/>
      <c r="J328" s="178">
        <f t="shared" si="150"/>
        <v>0</v>
      </c>
      <c r="K328" s="176" t="s">
        <v>1</v>
      </c>
      <c r="L328" s="37"/>
      <c r="M328" s="180" t="s">
        <v>1</v>
      </c>
      <c r="N328" s="181" t="s">
        <v>41</v>
      </c>
      <c r="O328" s="59"/>
      <c r="P328" s="182">
        <f t="shared" si="151"/>
        <v>0</v>
      </c>
      <c r="Q328" s="182">
        <v>0</v>
      </c>
      <c r="R328" s="182">
        <f t="shared" si="152"/>
        <v>0</v>
      </c>
      <c r="S328" s="182">
        <v>0</v>
      </c>
      <c r="T328" s="183">
        <f t="shared" si="153"/>
        <v>0</v>
      </c>
      <c r="AR328" s="16" t="s">
        <v>99</v>
      </c>
      <c r="AT328" s="16" t="s">
        <v>288</v>
      </c>
      <c r="AU328" s="16" t="s">
        <v>79</v>
      </c>
      <c r="AY328" s="16" t="s">
        <v>287</v>
      </c>
      <c r="BE328" s="184">
        <f t="shared" si="154"/>
        <v>0</v>
      </c>
      <c r="BF328" s="184">
        <f t="shared" si="155"/>
        <v>0</v>
      </c>
      <c r="BG328" s="184">
        <f t="shared" si="156"/>
        <v>0</v>
      </c>
      <c r="BH328" s="184">
        <f t="shared" si="157"/>
        <v>0</v>
      </c>
      <c r="BI328" s="184">
        <f t="shared" si="158"/>
        <v>0</v>
      </c>
      <c r="BJ328" s="16" t="s">
        <v>77</v>
      </c>
      <c r="BK328" s="184">
        <f t="shared" si="159"/>
        <v>0</v>
      </c>
      <c r="BL328" s="16" t="s">
        <v>99</v>
      </c>
      <c r="BM328" s="16" t="s">
        <v>1105</v>
      </c>
    </row>
    <row r="329" spans="2:65" s="1" customFormat="1" ht="16.5" customHeight="1" x14ac:dyDescent="0.15">
      <c r="B329" s="33"/>
      <c r="C329" s="174" t="s">
        <v>70</v>
      </c>
      <c r="D329" s="174" t="s">
        <v>288</v>
      </c>
      <c r="E329" s="175" t="s">
        <v>4184</v>
      </c>
      <c r="F329" s="176" t="s">
        <v>4185</v>
      </c>
      <c r="G329" s="177" t="s">
        <v>362</v>
      </c>
      <c r="H329" s="178">
        <v>55</v>
      </c>
      <c r="I329" s="179"/>
      <c r="J329" s="178">
        <f t="shared" si="150"/>
        <v>0</v>
      </c>
      <c r="K329" s="176" t="s">
        <v>1</v>
      </c>
      <c r="L329" s="37"/>
      <c r="M329" s="180" t="s">
        <v>1</v>
      </c>
      <c r="N329" s="181" t="s">
        <v>41</v>
      </c>
      <c r="O329" s="59"/>
      <c r="P329" s="182">
        <f t="shared" si="151"/>
        <v>0</v>
      </c>
      <c r="Q329" s="182">
        <v>0</v>
      </c>
      <c r="R329" s="182">
        <f t="shared" si="152"/>
        <v>0</v>
      </c>
      <c r="S329" s="182">
        <v>0</v>
      </c>
      <c r="T329" s="183">
        <f t="shared" si="153"/>
        <v>0</v>
      </c>
      <c r="AR329" s="16" t="s">
        <v>99</v>
      </c>
      <c r="AT329" s="16" t="s">
        <v>288</v>
      </c>
      <c r="AU329" s="16" t="s">
        <v>79</v>
      </c>
      <c r="AY329" s="16" t="s">
        <v>287</v>
      </c>
      <c r="BE329" s="184">
        <f t="shared" si="154"/>
        <v>0</v>
      </c>
      <c r="BF329" s="184">
        <f t="shared" si="155"/>
        <v>0</v>
      </c>
      <c r="BG329" s="184">
        <f t="shared" si="156"/>
        <v>0</v>
      </c>
      <c r="BH329" s="184">
        <f t="shared" si="157"/>
        <v>0</v>
      </c>
      <c r="BI329" s="184">
        <f t="shared" si="158"/>
        <v>0</v>
      </c>
      <c r="BJ329" s="16" t="s">
        <v>77</v>
      </c>
      <c r="BK329" s="184">
        <f t="shared" si="159"/>
        <v>0</v>
      </c>
      <c r="BL329" s="16" t="s">
        <v>99</v>
      </c>
      <c r="BM329" s="16" t="s">
        <v>1111</v>
      </c>
    </row>
    <row r="330" spans="2:65" s="1" customFormat="1" ht="16.5" customHeight="1" x14ac:dyDescent="0.15">
      <c r="B330" s="33"/>
      <c r="C330" s="174" t="s">
        <v>70</v>
      </c>
      <c r="D330" s="174" t="s">
        <v>288</v>
      </c>
      <c r="E330" s="175" t="s">
        <v>4186</v>
      </c>
      <c r="F330" s="176" t="s">
        <v>4187</v>
      </c>
      <c r="G330" s="177" t="s">
        <v>362</v>
      </c>
      <c r="H330" s="178">
        <v>55</v>
      </c>
      <c r="I330" s="179"/>
      <c r="J330" s="178">
        <f t="shared" si="150"/>
        <v>0</v>
      </c>
      <c r="K330" s="176" t="s">
        <v>1</v>
      </c>
      <c r="L330" s="37"/>
      <c r="M330" s="180" t="s">
        <v>1</v>
      </c>
      <c r="N330" s="181" t="s">
        <v>41</v>
      </c>
      <c r="O330" s="59"/>
      <c r="P330" s="182">
        <f t="shared" si="151"/>
        <v>0</v>
      </c>
      <c r="Q330" s="182">
        <v>0</v>
      </c>
      <c r="R330" s="182">
        <f t="shared" si="152"/>
        <v>0</v>
      </c>
      <c r="S330" s="182">
        <v>0</v>
      </c>
      <c r="T330" s="183">
        <f t="shared" si="153"/>
        <v>0</v>
      </c>
      <c r="AR330" s="16" t="s">
        <v>99</v>
      </c>
      <c r="AT330" s="16" t="s">
        <v>288</v>
      </c>
      <c r="AU330" s="16" t="s">
        <v>79</v>
      </c>
      <c r="AY330" s="16" t="s">
        <v>287</v>
      </c>
      <c r="BE330" s="184">
        <f t="shared" si="154"/>
        <v>0</v>
      </c>
      <c r="BF330" s="184">
        <f t="shared" si="155"/>
        <v>0</v>
      </c>
      <c r="BG330" s="184">
        <f t="shared" si="156"/>
        <v>0</v>
      </c>
      <c r="BH330" s="184">
        <f t="shared" si="157"/>
        <v>0</v>
      </c>
      <c r="BI330" s="184">
        <f t="shared" si="158"/>
        <v>0</v>
      </c>
      <c r="BJ330" s="16" t="s">
        <v>77</v>
      </c>
      <c r="BK330" s="184">
        <f t="shared" si="159"/>
        <v>0</v>
      </c>
      <c r="BL330" s="16" t="s">
        <v>99</v>
      </c>
      <c r="BM330" s="16" t="s">
        <v>1116</v>
      </c>
    </row>
    <row r="331" spans="2:65" s="1" customFormat="1" ht="16.5" customHeight="1" x14ac:dyDescent="0.15">
      <c r="B331" s="33"/>
      <c r="C331" s="174" t="s">
        <v>70</v>
      </c>
      <c r="D331" s="174" t="s">
        <v>288</v>
      </c>
      <c r="E331" s="175" t="s">
        <v>4054</v>
      </c>
      <c r="F331" s="176" t="s">
        <v>4055</v>
      </c>
      <c r="G331" s="177" t="s">
        <v>362</v>
      </c>
      <c r="H331" s="178">
        <v>55</v>
      </c>
      <c r="I331" s="179"/>
      <c r="J331" s="178">
        <f t="shared" si="150"/>
        <v>0</v>
      </c>
      <c r="K331" s="176" t="s">
        <v>1</v>
      </c>
      <c r="L331" s="37"/>
      <c r="M331" s="180" t="s">
        <v>1</v>
      </c>
      <c r="N331" s="181" t="s">
        <v>41</v>
      </c>
      <c r="O331" s="59"/>
      <c r="P331" s="182">
        <f t="shared" si="151"/>
        <v>0</v>
      </c>
      <c r="Q331" s="182">
        <v>0</v>
      </c>
      <c r="R331" s="182">
        <f t="shared" si="152"/>
        <v>0</v>
      </c>
      <c r="S331" s="182">
        <v>0</v>
      </c>
      <c r="T331" s="183">
        <f t="shared" si="153"/>
        <v>0</v>
      </c>
      <c r="AR331" s="16" t="s">
        <v>99</v>
      </c>
      <c r="AT331" s="16" t="s">
        <v>288</v>
      </c>
      <c r="AU331" s="16" t="s">
        <v>79</v>
      </c>
      <c r="AY331" s="16" t="s">
        <v>287</v>
      </c>
      <c r="BE331" s="184">
        <f t="shared" si="154"/>
        <v>0</v>
      </c>
      <c r="BF331" s="184">
        <f t="shared" si="155"/>
        <v>0</v>
      </c>
      <c r="BG331" s="184">
        <f t="shared" si="156"/>
        <v>0</v>
      </c>
      <c r="BH331" s="184">
        <f t="shared" si="157"/>
        <v>0</v>
      </c>
      <c r="BI331" s="184">
        <f t="shared" si="158"/>
        <v>0</v>
      </c>
      <c r="BJ331" s="16" t="s">
        <v>77</v>
      </c>
      <c r="BK331" s="184">
        <f t="shared" si="159"/>
        <v>0</v>
      </c>
      <c r="BL331" s="16" t="s">
        <v>99</v>
      </c>
      <c r="BM331" s="16" t="s">
        <v>1120</v>
      </c>
    </row>
    <row r="332" spans="2:65" s="1" customFormat="1" ht="16.5" customHeight="1" x14ac:dyDescent="0.15">
      <c r="B332" s="33"/>
      <c r="C332" s="174" t="s">
        <v>70</v>
      </c>
      <c r="D332" s="174" t="s">
        <v>288</v>
      </c>
      <c r="E332" s="175" t="s">
        <v>4056</v>
      </c>
      <c r="F332" s="176" t="s">
        <v>4057</v>
      </c>
      <c r="G332" s="177" t="s">
        <v>308</v>
      </c>
      <c r="H332" s="178">
        <v>4</v>
      </c>
      <c r="I332" s="179"/>
      <c r="J332" s="178">
        <f t="shared" si="150"/>
        <v>0</v>
      </c>
      <c r="K332" s="176" t="s">
        <v>1</v>
      </c>
      <c r="L332" s="37"/>
      <c r="M332" s="180" t="s">
        <v>1</v>
      </c>
      <c r="N332" s="181" t="s">
        <v>41</v>
      </c>
      <c r="O332" s="59"/>
      <c r="P332" s="182">
        <f t="shared" si="151"/>
        <v>0</v>
      </c>
      <c r="Q332" s="182">
        <v>0</v>
      </c>
      <c r="R332" s="182">
        <f t="shared" si="152"/>
        <v>0</v>
      </c>
      <c r="S332" s="182">
        <v>0</v>
      </c>
      <c r="T332" s="183">
        <f t="shared" si="153"/>
        <v>0</v>
      </c>
      <c r="AR332" s="16" t="s">
        <v>99</v>
      </c>
      <c r="AT332" s="16" t="s">
        <v>288</v>
      </c>
      <c r="AU332" s="16" t="s">
        <v>79</v>
      </c>
      <c r="AY332" s="16" t="s">
        <v>287</v>
      </c>
      <c r="BE332" s="184">
        <f t="shared" si="154"/>
        <v>0</v>
      </c>
      <c r="BF332" s="184">
        <f t="shared" si="155"/>
        <v>0</v>
      </c>
      <c r="BG332" s="184">
        <f t="shared" si="156"/>
        <v>0</v>
      </c>
      <c r="BH332" s="184">
        <f t="shared" si="157"/>
        <v>0</v>
      </c>
      <c r="BI332" s="184">
        <f t="shared" si="158"/>
        <v>0</v>
      </c>
      <c r="BJ332" s="16" t="s">
        <v>77</v>
      </c>
      <c r="BK332" s="184">
        <f t="shared" si="159"/>
        <v>0</v>
      </c>
      <c r="BL332" s="16" t="s">
        <v>99</v>
      </c>
      <c r="BM332" s="16" t="s">
        <v>1125</v>
      </c>
    </row>
    <row r="333" spans="2:65" s="1" customFormat="1" ht="16.5" customHeight="1" x14ac:dyDescent="0.15">
      <c r="B333" s="33"/>
      <c r="C333" s="174" t="s">
        <v>70</v>
      </c>
      <c r="D333" s="174" t="s">
        <v>288</v>
      </c>
      <c r="E333" s="175" t="s">
        <v>4198</v>
      </c>
      <c r="F333" s="176" t="s">
        <v>4199</v>
      </c>
      <c r="G333" s="177" t="s">
        <v>490</v>
      </c>
      <c r="H333" s="178">
        <v>1</v>
      </c>
      <c r="I333" s="179"/>
      <c r="J333" s="178">
        <f t="shared" si="150"/>
        <v>0</v>
      </c>
      <c r="K333" s="176" t="s">
        <v>1</v>
      </c>
      <c r="L333" s="37"/>
      <c r="M333" s="220" t="s">
        <v>1</v>
      </c>
      <c r="N333" s="221" t="s">
        <v>41</v>
      </c>
      <c r="O333" s="222"/>
      <c r="P333" s="223">
        <f t="shared" si="151"/>
        <v>0</v>
      </c>
      <c r="Q333" s="223">
        <v>0</v>
      </c>
      <c r="R333" s="223">
        <f t="shared" si="152"/>
        <v>0</v>
      </c>
      <c r="S333" s="223">
        <v>0</v>
      </c>
      <c r="T333" s="224">
        <f t="shared" si="153"/>
        <v>0</v>
      </c>
      <c r="AR333" s="16" t="s">
        <v>99</v>
      </c>
      <c r="AT333" s="16" t="s">
        <v>288</v>
      </c>
      <c r="AU333" s="16" t="s">
        <v>79</v>
      </c>
      <c r="AY333" s="16" t="s">
        <v>287</v>
      </c>
      <c r="BE333" s="184">
        <f t="shared" si="154"/>
        <v>0</v>
      </c>
      <c r="BF333" s="184">
        <f t="shared" si="155"/>
        <v>0</v>
      </c>
      <c r="BG333" s="184">
        <f t="shared" si="156"/>
        <v>0</v>
      </c>
      <c r="BH333" s="184">
        <f t="shared" si="157"/>
        <v>0</v>
      </c>
      <c r="BI333" s="184">
        <f t="shared" si="158"/>
        <v>0</v>
      </c>
      <c r="BJ333" s="16" t="s">
        <v>77</v>
      </c>
      <c r="BK333" s="184">
        <f t="shared" si="159"/>
        <v>0</v>
      </c>
      <c r="BL333" s="16" t="s">
        <v>99</v>
      </c>
      <c r="BM333" s="16" t="s">
        <v>1130</v>
      </c>
    </row>
    <row r="334" spans="2:65" s="1" customFormat="1" ht="7" customHeight="1" x14ac:dyDescent="0.15">
      <c r="B334" s="45"/>
      <c r="C334" s="46"/>
      <c r="D334" s="46"/>
      <c r="E334" s="46"/>
      <c r="F334" s="46"/>
      <c r="G334" s="46"/>
      <c r="H334" s="46"/>
      <c r="I334" s="133"/>
      <c r="J334" s="46"/>
      <c r="K334" s="46"/>
      <c r="L334" s="37"/>
    </row>
  </sheetData>
  <sheetProtection algorithmName="SHA-512" hashValue="dgnIh40aX27RmfltMfkijPtrEtwWrRDDkjdf70TSCK2EqzdDmqXhUTp5N9coVMUdHakYMSEQp9M9AxXvTvaWcg==" saltValue="NFbO+GZsHSo1AduZWD7tK7u7es80VYclpo3t+GX8+8i2y62Z5Q2ZE1Q0z6Abu/+cIzbePqUINgzK3TkxH3vA3Q==" spinCount="100000" sheet="1" objects="1" scenarios="1" formatColumns="0" formatRows="0" autoFilter="0"/>
  <autoFilter ref="C130:K333"/>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175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4200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ROUND((SUM(BE93:BE122)),  2)</f>
        <v>0</v>
      </c>
      <c r="I37" s="122">
        <v>0.21</v>
      </c>
      <c r="J37" s="121">
        <f>ROUND(((SUM(BE93:BE122))*I37),  2)</f>
        <v>0</v>
      </c>
      <c r="L37" s="37"/>
    </row>
    <row r="38" spans="2:12" s="1" customFormat="1" ht="14.5" customHeight="1" x14ac:dyDescent="0.15">
      <c r="B38" s="37"/>
      <c r="E38" s="110" t="s">
        <v>42</v>
      </c>
      <c r="F38" s="121">
        <f>ROUND((SUM(BF93:BF122)),  2)</f>
        <v>0</v>
      </c>
      <c r="I38" s="122">
        <v>0.15</v>
      </c>
      <c r="J38" s="121">
        <f>ROUND(((SUM(BF93:BF122))*I38),  2)</f>
        <v>0</v>
      </c>
      <c r="L38" s="37"/>
    </row>
    <row r="39" spans="2:12" s="1" customFormat="1" ht="14.5" hidden="1" customHeight="1" x14ac:dyDescent="0.15">
      <c r="B39" s="37"/>
      <c r="E39" s="110" t="s">
        <v>43</v>
      </c>
      <c r="F39" s="121">
        <f>ROUND((SUM(BG93:BG122)),  2)</f>
        <v>0</v>
      </c>
      <c r="I39" s="122">
        <v>0.21</v>
      </c>
      <c r="J39" s="121">
        <f>0</f>
        <v>0</v>
      </c>
      <c r="L39" s="37"/>
    </row>
    <row r="40" spans="2:12" s="1" customFormat="1" ht="14.5" hidden="1" customHeight="1" x14ac:dyDescent="0.15">
      <c r="B40" s="37"/>
      <c r="E40" s="110" t="s">
        <v>44</v>
      </c>
      <c r="F40" s="121">
        <f>ROUND((SUM(BH93:BH122)),  2)</f>
        <v>0</v>
      </c>
      <c r="I40" s="122">
        <v>0.15</v>
      </c>
      <c r="J40" s="121">
        <f>0</f>
        <v>0</v>
      </c>
      <c r="L40" s="37"/>
    </row>
    <row r="41" spans="2:12" s="1" customFormat="1" ht="14.5" hidden="1" customHeight="1" x14ac:dyDescent="0.15">
      <c r="B41" s="37"/>
      <c r="E41" s="110" t="s">
        <v>45</v>
      </c>
      <c r="F41" s="121">
        <f>ROUND((SUM(BI93:BI122)),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IO09 - Rozvody SLP - přípojka společnosti CETIN</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4201</v>
      </c>
      <c r="E68" s="145"/>
      <c r="F68" s="145"/>
      <c r="G68" s="145"/>
      <c r="H68" s="145"/>
      <c r="I68" s="146"/>
      <c r="J68" s="147">
        <f>J94</f>
        <v>0</v>
      </c>
      <c r="K68" s="143"/>
      <c r="L68" s="148"/>
    </row>
    <row r="69" spans="2:47" s="8" customFormat="1" ht="25" customHeight="1" x14ac:dyDescent="0.15">
      <c r="B69" s="142"/>
      <c r="C69" s="143"/>
      <c r="D69" s="144" t="s">
        <v>4202</v>
      </c>
      <c r="E69" s="145"/>
      <c r="F69" s="145"/>
      <c r="G69" s="145"/>
      <c r="H69" s="145"/>
      <c r="I69" s="146"/>
      <c r="J69" s="147">
        <f>J110</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302" t="str">
        <f>E7</f>
        <v>Terminál Benešov I.Etapa</v>
      </c>
      <c r="F79" s="303"/>
      <c r="G79" s="303"/>
      <c r="H79" s="303"/>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302" t="s">
        <v>238</v>
      </c>
      <c r="F81" s="259"/>
      <c r="G81" s="259"/>
      <c r="H81" s="259"/>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3" t="s">
        <v>3550</v>
      </c>
      <c r="F83" s="284"/>
      <c r="G83" s="284"/>
      <c r="H83" s="284"/>
      <c r="I83" s="111"/>
      <c r="J83" s="34"/>
      <c r="K83" s="34"/>
      <c r="L83" s="37"/>
    </row>
    <row r="84" spans="2:65" s="1" customFormat="1" ht="12" customHeight="1" x14ac:dyDescent="0.15">
      <c r="B84" s="33"/>
      <c r="C84" s="28" t="s">
        <v>241</v>
      </c>
      <c r="D84" s="34"/>
      <c r="E84" s="34"/>
      <c r="F84" s="34"/>
      <c r="G84" s="34"/>
      <c r="H84" s="34"/>
      <c r="I84" s="111"/>
      <c r="J84" s="34"/>
      <c r="K84" s="34"/>
      <c r="L84" s="37"/>
    </row>
    <row r="85" spans="2:65" s="1" customFormat="1" ht="16.5" customHeight="1" x14ac:dyDescent="0.15">
      <c r="B85" s="33"/>
      <c r="C85" s="34"/>
      <c r="D85" s="34"/>
      <c r="E85" s="285" t="str">
        <f>E13</f>
        <v>IO09 - Rozvody SLP - přípojka společnosti CETIN</v>
      </c>
      <c r="F85" s="284"/>
      <c r="G85" s="284"/>
      <c r="H85" s="284"/>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P94+P110</f>
        <v>0</v>
      </c>
      <c r="Q93" s="67"/>
      <c r="R93" s="157">
        <f>R94+R110</f>
        <v>0</v>
      </c>
      <c r="S93" s="67"/>
      <c r="T93" s="158">
        <f>T94+T110</f>
        <v>0</v>
      </c>
      <c r="AT93" s="16" t="s">
        <v>69</v>
      </c>
      <c r="AU93" s="16" t="s">
        <v>246</v>
      </c>
      <c r="BK93" s="159">
        <f>BK94+BK110</f>
        <v>0</v>
      </c>
    </row>
    <row r="94" spans="2:65" s="10" customFormat="1" ht="26" customHeight="1" x14ac:dyDescent="0.2">
      <c r="B94" s="160"/>
      <c r="C94" s="161"/>
      <c r="D94" s="162" t="s">
        <v>69</v>
      </c>
      <c r="E94" s="163" t="s">
        <v>1660</v>
      </c>
      <c r="F94" s="163" t="s">
        <v>4203</v>
      </c>
      <c r="G94" s="161"/>
      <c r="H94" s="161"/>
      <c r="I94" s="164"/>
      <c r="J94" s="165">
        <f>BK94</f>
        <v>0</v>
      </c>
      <c r="K94" s="161"/>
      <c r="L94" s="166"/>
      <c r="M94" s="167"/>
      <c r="N94" s="168"/>
      <c r="O94" s="168"/>
      <c r="P94" s="169">
        <f>SUM(P95:P109)</f>
        <v>0</v>
      </c>
      <c r="Q94" s="168"/>
      <c r="R94" s="169">
        <f>SUM(R95:R109)</f>
        <v>0</v>
      </c>
      <c r="S94" s="168"/>
      <c r="T94" s="170">
        <f>SUM(T95:T109)</f>
        <v>0</v>
      </c>
      <c r="AR94" s="171" t="s">
        <v>77</v>
      </c>
      <c r="AT94" s="172" t="s">
        <v>69</v>
      </c>
      <c r="AU94" s="172" t="s">
        <v>70</v>
      </c>
      <c r="AY94" s="171" t="s">
        <v>287</v>
      </c>
      <c r="BK94" s="173">
        <f>SUM(BK95:BK109)</f>
        <v>0</v>
      </c>
    </row>
    <row r="95" spans="2:65" s="1" customFormat="1" ht="16.5" customHeight="1" x14ac:dyDescent="0.15">
      <c r="B95" s="33"/>
      <c r="C95" s="174" t="s">
        <v>802</v>
      </c>
      <c r="D95" s="174" t="s">
        <v>288</v>
      </c>
      <c r="E95" s="175" t="s">
        <v>4204</v>
      </c>
      <c r="F95" s="176" t="s">
        <v>4205</v>
      </c>
      <c r="G95" s="177" t="s">
        <v>362</v>
      </c>
      <c r="H95" s="178">
        <v>54</v>
      </c>
      <c r="I95" s="179"/>
      <c r="J95" s="178">
        <f t="shared" ref="J95:J109" si="0">ROUND(I95*H95,2)</f>
        <v>0</v>
      </c>
      <c r="K95" s="176" t="s">
        <v>1</v>
      </c>
      <c r="L95" s="37"/>
      <c r="M95" s="180" t="s">
        <v>1</v>
      </c>
      <c r="N95" s="181" t="s">
        <v>41</v>
      </c>
      <c r="O95" s="59"/>
      <c r="P95" s="182">
        <f t="shared" ref="P95:P109" si="1">O95*H95</f>
        <v>0</v>
      </c>
      <c r="Q95" s="182">
        <v>0</v>
      </c>
      <c r="R95" s="182">
        <f t="shared" ref="R95:R109" si="2">Q95*H95</f>
        <v>0</v>
      </c>
      <c r="S95" s="182">
        <v>0</v>
      </c>
      <c r="T95" s="183">
        <f t="shared" ref="T95:T109" si="3">S95*H95</f>
        <v>0</v>
      </c>
      <c r="AR95" s="16" t="s">
        <v>99</v>
      </c>
      <c r="AT95" s="16" t="s">
        <v>288</v>
      </c>
      <c r="AU95" s="16" t="s">
        <v>77</v>
      </c>
      <c r="AY95" s="16" t="s">
        <v>287</v>
      </c>
      <c r="BE95" s="184">
        <f t="shared" ref="BE95:BE109" si="4">IF(N95="základní",J95,0)</f>
        <v>0</v>
      </c>
      <c r="BF95" s="184">
        <f t="shared" ref="BF95:BF109" si="5">IF(N95="snížená",J95,0)</f>
        <v>0</v>
      </c>
      <c r="BG95" s="184">
        <f t="shared" ref="BG95:BG109" si="6">IF(N95="zákl. přenesená",J95,0)</f>
        <v>0</v>
      </c>
      <c r="BH95" s="184">
        <f t="shared" ref="BH95:BH109" si="7">IF(N95="sníž. přenesená",J95,0)</f>
        <v>0</v>
      </c>
      <c r="BI95" s="184">
        <f t="shared" ref="BI95:BI109" si="8">IF(N95="nulová",J95,0)</f>
        <v>0</v>
      </c>
      <c r="BJ95" s="16" t="s">
        <v>77</v>
      </c>
      <c r="BK95" s="184">
        <f t="shared" ref="BK95:BK109" si="9">ROUND(I95*H95,2)</f>
        <v>0</v>
      </c>
      <c r="BL95" s="16" t="s">
        <v>99</v>
      </c>
      <c r="BM95" s="16" t="s">
        <v>79</v>
      </c>
    </row>
    <row r="96" spans="2:65" s="1" customFormat="1" ht="16.5" customHeight="1" x14ac:dyDescent="0.15">
      <c r="B96" s="33"/>
      <c r="C96" s="174" t="s">
        <v>537</v>
      </c>
      <c r="D96" s="174" t="s">
        <v>288</v>
      </c>
      <c r="E96" s="175" t="s">
        <v>4206</v>
      </c>
      <c r="F96" s="176" t="s">
        <v>4207</v>
      </c>
      <c r="G96" s="177" t="s">
        <v>362</v>
      </c>
      <c r="H96" s="178">
        <v>54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811</v>
      </c>
      <c r="D97" s="174" t="s">
        <v>288</v>
      </c>
      <c r="E97" s="175" t="s">
        <v>4208</v>
      </c>
      <c r="F97" s="176" t="s">
        <v>4209</v>
      </c>
      <c r="G97" s="177" t="s">
        <v>362</v>
      </c>
      <c r="H97" s="178">
        <v>54</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544</v>
      </c>
      <c r="D98" s="174" t="s">
        <v>288</v>
      </c>
      <c r="E98" s="175" t="s">
        <v>4210</v>
      </c>
      <c r="F98" s="176" t="s">
        <v>4211</v>
      </c>
      <c r="G98" s="177" t="s">
        <v>362</v>
      </c>
      <c r="H98" s="178">
        <v>54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823</v>
      </c>
      <c r="D99" s="174" t="s">
        <v>288</v>
      </c>
      <c r="E99" s="175" t="s">
        <v>4212</v>
      </c>
      <c r="F99" s="176" t="s">
        <v>4213</v>
      </c>
      <c r="G99" s="177" t="s">
        <v>612</v>
      </c>
      <c r="H99" s="178">
        <v>2</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551</v>
      </c>
      <c r="D100" s="174" t="s">
        <v>288</v>
      </c>
      <c r="E100" s="175" t="s">
        <v>4214</v>
      </c>
      <c r="F100" s="176" t="s">
        <v>4215</v>
      </c>
      <c r="G100" s="177" t="s">
        <v>362</v>
      </c>
      <c r="H100" s="178">
        <v>54</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840</v>
      </c>
      <c r="D101" s="174" t="s">
        <v>288</v>
      </c>
      <c r="E101" s="175" t="s">
        <v>4216</v>
      </c>
      <c r="F101" s="176" t="s">
        <v>4217</v>
      </c>
      <c r="G101" s="177" t="s">
        <v>362</v>
      </c>
      <c r="H101" s="178">
        <v>54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556</v>
      </c>
      <c r="D102" s="174" t="s">
        <v>288</v>
      </c>
      <c r="E102" s="175" t="s">
        <v>4218</v>
      </c>
      <c r="F102" s="176" t="s">
        <v>4219</v>
      </c>
      <c r="G102" s="177" t="s">
        <v>1845</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849</v>
      </c>
      <c r="D103" s="174" t="s">
        <v>288</v>
      </c>
      <c r="E103" s="175" t="s">
        <v>4220</v>
      </c>
      <c r="F103" s="176" t="s">
        <v>4221</v>
      </c>
      <c r="G103" s="177" t="s">
        <v>1845</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560</v>
      </c>
      <c r="D104" s="174" t="s">
        <v>288</v>
      </c>
      <c r="E104" s="175" t="s">
        <v>4222</v>
      </c>
      <c r="F104" s="176" t="s">
        <v>4223</v>
      </c>
      <c r="G104" s="177" t="s">
        <v>1845</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858</v>
      </c>
      <c r="D105" s="174" t="s">
        <v>288</v>
      </c>
      <c r="E105" s="175" t="s">
        <v>4224</v>
      </c>
      <c r="F105" s="176" t="s">
        <v>4225</v>
      </c>
      <c r="G105" s="177" t="s">
        <v>612</v>
      </c>
      <c r="H105" s="178">
        <v>1</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567</v>
      </c>
      <c r="D106" s="174" t="s">
        <v>288</v>
      </c>
      <c r="E106" s="175" t="s">
        <v>4226</v>
      </c>
      <c r="F106" s="176" t="s">
        <v>4227</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868</v>
      </c>
      <c r="D107" s="174" t="s">
        <v>288</v>
      </c>
      <c r="E107" s="175" t="s">
        <v>4228</v>
      </c>
      <c r="F107" s="176" t="s">
        <v>4229</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573</v>
      </c>
      <c r="D108" s="174" t="s">
        <v>288</v>
      </c>
      <c r="E108" s="175" t="s">
        <v>4230</v>
      </c>
      <c r="F108" s="176" t="s">
        <v>4231</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878</v>
      </c>
      <c r="D109" s="174" t="s">
        <v>288</v>
      </c>
      <c r="E109" s="175" t="s">
        <v>4232</v>
      </c>
      <c r="F109" s="176" t="s">
        <v>4233</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0" customFormat="1" ht="26" customHeight="1" x14ac:dyDescent="0.2">
      <c r="B110" s="160"/>
      <c r="C110" s="161"/>
      <c r="D110" s="162" t="s">
        <v>69</v>
      </c>
      <c r="E110" s="163" t="s">
        <v>2135</v>
      </c>
      <c r="F110" s="163" t="s">
        <v>286</v>
      </c>
      <c r="G110" s="161"/>
      <c r="H110" s="161"/>
      <c r="I110" s="164"/>
      <c r="J110" s="165">
        <f>BK110</f>
        <v>0</v>
      </c>
      <c r="K110" s="161"/>
      <c r="L110" s="166"/>
      <c r="M110" s="167"/>
      <c r="N110" s="168"/>
      <c r="O110" s="168"/>
      <c r="P110" s="169">
        <f>SUM(P111:P122)</f>
        <v>0</v>
      </c>
      <c r="Q110" s="168"/>
      <c r="R110" s="169">
        <f>SUM(R111:R122)</f>
        <v>0</v>
      </c>
      <c r="S110" s="168"/>
      <c r="T110" s="170">
        <f>SUM(T111:T122)</f>
        <v>0</v>
      </c>
      <c r="AR110" s="171" t="s">
        <v>77</v>
      </c>
      <c r="AT110" s="172" t="s">
        <v>69</v>
      </c>
      <c r="AU110" s="172" t="s">
        <v>70</v>
      </c>
      <c r="AY110" s="171" t="s">
        <v>287</v>
      </c>
      <c r="BK110" s="173">
        <f>SUM(BK111:BK122)</f>
        <v>0</v>
      </c>
    </row>
    <row r="111" spans="2:65" s="1" customFormat="1" ht="16.5" customHeight="1" x14ac:dyDescent="0.15">
      <c r="B111" s="33"/>
      <c r="C111" s="174" t="s">
        <v>3324</v>
      </c>
      <c r="D111" s="174" t="s">
        <v>288</v>
      </c>
      <c r="E111" s="175" t="s">
        <v>4234</v>
      </c>
      <c r="F111" s="176" t="s">
        <v>4235</v>
      </c>
      <c r="G111" s="177" t="s">
        <v>4236</v>
      </c>
      <c r="H111" s="178">
        <v>1</v>
      </c>
      <c r="I111" s="179"/>
      <c r="J111" s="178">
        <f t="shared" ref="J111:J122" si="10">ROUND(I111*H111,2)</f>
        <v>0</v>
      </c>
      <c r="K111" s="176" t="s">
        <v>1</v>
      </c>
      <c r="L111" s="37"/>
      <c r="M111" s="180" t="s">
        <v>1</v>
      </c>
      <c r="N111" s="181" t="s">
        <v>41</v>
      </c>
      <c r="O111" s="59"/>
      <c r="P111" s="182">
        <f t="shared" ref="P111:P122" si="11">O111*H111</f>
        <v>0</v>
      </c>
      <c r="Q111" s="182">
        <v>0</v>
      </c>
      <c r="R111" s="182">
        <f t="shared" ref="R111:R122" si="12">Q111*H111</f>
        <v>0</v>
      </c>
      <c r="S111" s="182">
        <v>0</v>
      </c>
      <c r="T111" s="183">
        <f t="shared" ref="T111:T122" si="13">S111*H111</f>
        <v>0</v>
      </c>
      <c r="AR111" s="16" t="s">
        <v>99</v>
      </c>
      <c r="AT111" s="16" t="s">
        <v>288</v>
      </c>
      <c r="AU111" s="16" t="s">
        <v>77</v>
      </c>
      <c r="AY111" s="16" t="s">
        <v>287</v>
      </c>
      <c r="BE111" s="184">
        <f t="shared" ref="BE111:BE122" si="14">IF(N111="základní",J111,0)</f>
        <v>0</v>
      </c>
      <c r="BF111" s="184">
        <f t="shared" ref="BF111:BF122" si="15">IF(N111="snížená",J111,0)</f>
        <v>0</v>
      </c>
      <c r="BG111" s="184">
        <f t="shared" ref="BG111:BG122" si="16">IF(N111="zákl. přenesená",J111,0)</f>
        <v>0</v>
      </c>
      <c r="BH111" s="184">
        <f t="shared" ref="BH111:BH122" si="17">IF(N111="sníž. přenesená",J111,0)</f>
        <v>0</v>
      </c>
      <c r="BI111" s="184">
        <f t="shared" ref="BI111:BI122" si="18">IF(N111="nulová",J111,0)</f>
        <v>0</v>
      </c>
      <c r="BJ111" s="16" t="s">
        <v>77</v>
      </c>
      <c r="BK111" s="184">
        <f t="shared" ref="BK111:BK122" si="19">ROUND(I111*H111,2)</f>
        <v>0</v>
      </c>
      <c r="BL111" s="16" t="s">
        <v>99</v>
      </c>
      <c r="BM111" s="16" t="s">
        <v>343</v>
      </c>
    </row>
    <row r="112" spans="2:65" s="1" customFormat="1" ht="16.5" customHeight="1" x14ac:dyDescent="0.15">
      <c r="B112" s="33"/>
      <c r="C112" s="174" t="s">
        <v>805</v>
      </c>
      <c r="D112" s="174" t="s">
        <v>288</v>
      </c>
      <c r="E112" s="175" t="s">
        <v>4237</v>
      </c>
      <c r="F112" s="176" t="s">
        <v>4238</v>
      </c>
      <c r="G112" s="177" t="s">
        <v>362</v>
      </c>
      <c r="H112" s="178">
        <v>50</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347</v>
      </c>
    </row>
    <row r="113" spans="2:65" s="1" customFormat="1" ht="16.5" customHeight="1" x14ac:dyDescent="0.15">
      <c r="B113" s="33"/>
      <c r="C113" s="174" t="s">
        <v>3329</v>
      </c>
      <c r="D113" s="174" t="s">
        <v>288</v>
      </c>
      <c r="E113" s="175" t="s">
        <v>4239</v>
      </c>
      <c r="F113" s="176" t="s">
        <v>4240</v>
      </c>
      <c r="G113" s="177" t="s">
        <v>362</v>
      </c>
      <c r="H113" s="178">
        <v>4</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350</v>
      </c>
    </row>
    <row r="114" spans="2:65" s="1" customFormat="1" ht="16.5" customHeight="1" x14ac:dyDescent="0.15">
      <c r="B114" s="33"/>
      <c r="C114" s="174" t="s">
        <v>810</v>
      </c>
      <c r="D114" s="174" t="s">
        <v>288</v>
      </c>
      <c r="E114" s="175" t="s">
        <v>4241</v>
      </c>
      <c r="F114" s="176" t="s">
        <v>4242</v>
      </c>
      <c r="G114" s="177" t="s">
        <v>612</v>
      </c>
      <c r="H114" s="178">
        <v>1</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355</v>
      </c>
    </row>
    <row r="115" spans="2:65" s="1" customFormat="1" ht="16.5" customHeight="1" x14ac:dyDescent="0.15">
      <c r="B115" s="33"/>
      <c r="C115" s="174" t="s">
        <v>3334</v>
      </c>
      <c r="D115" s="174" t="s">
        <v>288</v>
      </c>
      <c r="E115" s="175" t="s">
        <v>4243</v>
      </c>
      <c r="F115" s="176" t="s">
        <v>4244</v>
      </c>
      <c r="G115" s="177" t="s">
        <v>362</v>
      </c>
      <c r="H115" s="178">
        <v>54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363</v>
      </c>
    </row>
    <row r="116" spans="2:65" s="1" customFormat="1" ht="16.5" customHeight="1" x14ac:dyDescent="0.15">
      <c r="B116" s="33"/>
      <c r="C116" s="174" t="s">
        <v>814</v>
      </c>
      <c r="D116" s="174" t="s">
        <v>288</v>
      </c>
      <c r="E116" s="175" t="s">
        <v>4245</v>
      </c>
      <c r="F116" s="176" t="s">
        <v>4246</v>
      </c>
      <c r="G116" s="177" t="s">
        <v>362</v>
      </c>
      <c r="H116" s="178">
        <v>50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367</v>
      </c>
    </row>
    <row r="117" spans="2:65" s="1" customFormat="1" ht="16.5" customHeight="1" x14ac:dyDescent="0.15">
      <c r="B117" s="33"/>
      <c r="C117" s="174" t="s">
        <v>4247</v>
      </c>
      <c r="D117" s="174" t="s">
        <v>288</v>
      </c>
      <c r="E117" s="175" t="s">
        <v>4248</v>
      </c>
      <c r="F117" s="176" t="s">
        <v>4249</v>
      </c>
      <c r="G117" s="177" t="s">
        <v>362</v>
      </c>
      <c r="H117" s="178">
        <v>4</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371</v>
      </c>
    </row>
    <row r="118" spans="2:65" s="1" customFormat="1" ht="16.5" customHeight="1" x14ac:dyDescent="0.15">
      <c r="B118" s="33"/>
      <c r="C118" s="174" t="s">
        <v>820</v>
      </c>
      <c r="D118" s="174" t="s">
        <v>288</v>
      </c>
      <c r="E118" s="175" t="s">
        <v>4250</v>
      </c>
      <c r="F118" s="176" t="s">
        <v>4251</v>
      </c>
      <c r="G118" s="177" t="s">
        <v>308</v>
      </c>
      <c r="H118" s="178">
        <v>1</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377</v>
      </c>
    </row>
    <row r="119" spans="2:65" s="1" customFormat="1" ht="16.5" customHeight="1" x14ac:dyDescent="0.15">
      <c r="B119" s="33"/>
      <c r="C119" s="174" t="s">
        <v>4252</v>
      </c>
      <c r="D119" s="174" t="s">
        <v>288</v>
      </c>
      <c r="E119" s="175" t="s">
        <v>4253</v>
      </c>
      <c r="F119" s="176" t="s">
        <v>4254</v>
      </c>
      <c r="G119" s="177" t="s">
        <v>308</v>
      </c>
      <c r="H119" s="178">
        <v>4</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382</v>
      </c>
    </row>
    <row r="120" spans="2:65" s="1" customFormat="1" ht="16.5" customHeight="1" x14ac:dyDescent="0.15">
      <c r="B120" s="33"/>
      <c r="C120" s="174" t="s">
        <v>826</v>
      </c>
      <c r="D120" s="174" t="s">
        <v>288</v>
      </c>
      <c r="E120" s="175" t="s">
        <v>4255</v>
      </c>
      <c r="F120" s="176" t="s">
        <v>4256</v>
      </c>
      <c r="G120" s="177" t="s">
        <v>308</v>
      </c>
      <c r="H120" s="178">
        <v>1</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389</v>
      </c>
    </row>
    <row r="121" spans="2:65" s="1" customFormat="1" ht="16.5" customHeight="1" x14ac:dyDescent="0.15">
      <c r="B121" s="33"/>
      <c r="C121" s="174" t="s">
        <v>4257</v>
      </c>
      <c r="D121" s="174" t="s">
        <v>288</v>
      </c>
      <c r="E121" s="175" t="s">
        <v>4258</v>
      </c>
      <c r="F121" s="176" t="s">
        <v>4259</v>
      </c>
      <c r="G121" s="177" t="s">
        <v>362</v>
      </c>
      <c r="H121" s="178">
        <v>100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397</v>
      </c>
    </row>
    <row r="122" spans="2:65" s="1" customFormat="1" ht="16.5" customHeight="1" x14ac:dyDescent="0.15">
      <c r="B122" s="33"/>
      <c r="C122" s="174" t="s">
        <v>838</v>
      </c>
      <c r="D122" s="174" t="s">
        <v>288</v>
      </c>
      <c r="E122" s="175" t="s">
        <v>4260</v>
      </c>
      <c r="F122" s="176" t="s">
        <v>4261</v>
      </c>
      <c r="G122" s="177" t="s">
        <v>612</v>
      </c>
      <c r="H122" s="178">
        <v>1</v>
      </c>
      <c r="I122" s="179"/>
      <c r="J122" s="178">
        <f t="shared" si="10"/>
        <v>0</v>
      </c>
      <c r="K122" s="176" t="s">
        <v>1</v>
      </c>
      <c r="L122" s="37"/>
      <c r="M122" s="220" t="s">
        <v>1</v>
      </c>
      <c r="N122" s="221" t="s">
        <v>41</v>
      </c>
      <c r="O122" s="222"/>
      <c r="P122" s="223">
        <f t="shared" si="11"/>
        <v>0</v>
      </c>
      <c r="Q122" s="223">
        <v>0</v>
      </c>
      <c r="R122" s="223">
        <f t="shared" si="12"/>
        <v>0</v>
      </c>
      <c r="S122" s="223">
        <v>0</v>
      </c>
      <c r="T122" s="224">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404</v>
      </c>
    </row>
    <row r="123" spans="2:65" s="1" customFormat="1" ht="7" customHeight="1" x14ac:dyDescent="0.15">
      <c r="B123" s="45"/>
      <c r="C123" s="46"/>
      <c r="D123" s="46"/>
      <c r="E123" s="46"/>
      <c r="F123" s="46"/>
      <c r="G123" s="46"/>
      <c r="H123" s="46"/>
      <c r="I123" s="133"/>
      <c r="J123" s="46"/>
      <c r="K123" s="46"/>
      <c r="L123" s="37"/>
    </row>
  </sheetData>
  <sheetProtection algorithmName="SHA-512" hashValue="VMWQqm1YzKDf8g77R9KgD/loAvU6x0l1tPhgBWMONkfrKaRbgmox1H7d2XsjPOg2ZwhbZRQyLvk7idOKW8HQIA==" saltValue="WRR2o0EHc0pGnxkhcKQWWOQfjwh1fmVGnxttCZVH6xJCuYDk7uc4ywSadZhvqxucGKyy26u3NTEO9Oi5Lr1KDA==" spinCount="100000" sheet="1" objects="1" scenarios="1" formatColumns="0" formatRows="0" autoFilter="0"/>
  <autoFilter ref="C92:K122"/>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42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178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4262</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ROUND((SUM(BE97:BE424)),  2)</f>
        <v>0</v>
      </c>
      <c r="I37" s="122">
        <v>0.21</v>
      </c>
      <c r="J37" s="121">
        <f>ROUND(((SUM(BE97:BE424))*I37),  2)</f>
        <v>0</v>
      </c>
      <c r="L37" s="37"/>
    </row>
    <row r="38" spans="2:12" s="1" customFormat="1" ht="14.5" customHeight="1" x14ac:dyDescent="0.15">
      <c r="B38" s="37"/>
      <c r="E38" s="110" t="s">
        <v>42</v>
      </c>
      <c r="F38" s="121">
        <f>ROUND((SUM(BF97:BF424)),  2)</f>
        <v>0</v>
      </c>
      <c r="I38" s="122">
        <v>0.15</v>
      </c>
      <c r="J38" s="121">
        <f>ROUND(((SUM(BF97:BF424))*I38),  2)</f>
        <v>0</v>
      </c>
      <c r="L38" s="37"/>
    </row>
    <row r="39" spans="2:12" s="1" customFormat="1" ht="14.5" hidden="1" customHeight="1" x14ac:dyDescent="0.15">
      <c r="B39" s="37"/>
      <c r="E39" s="110" t="s">
        <v>43</v>
      </c>
      <c r="F39" s="121">
        <f>ROUND((SUM(BG97:BG424)),  2)</f>
        <v>0</v>
      </c>
      <c r="I39" s="122">
        <v>0.21</v>
      </c>
      <c r="J39" s="121">
        <f>0</f>
        <v>0</v>
      </c>
      <c r="L39" s="37"/>
    </row>
    <row r="40" spans="2:12" s="1" customFormat="1" ht="14.5" hidden="1" customHeight="1" x14ac:dyDescent="0.15">
      <c r="B40" s="37"/>
      <c r="E40" s="110" t="s">
        <v>44</v>
      </c>
      <c r="F40" s="121">
        <f>ROUND((SUM(BH97:BH424)),  2)</f>
        <v>0</v>
      </c>
      <c r="I40" s="122">
        <v>0.15</v>
      </c>
      <c r="J40" s="121">
        <f>0</f>
        <v>0</v>
      </c>
      <c r="L40" s="37"/>
    </row>
    <row r="41" spans="2:12" s="1" customFormat="1" ht="14.5" hidden="1" customHeight="1" x14ac:dyDescent="0.15">
      <c r="B41" s="37"/>
      <c r="E41" s="110" t="s">
        <v>45</v>
      </c>
      <c r="F41" s="121">
        <f>ROUND((SUM(BI97:BI424)),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IO10 - ZTI Splašková kanalizace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247</v>
      </c>
      <c r="E68" s="145"/>
      <c r="F68" s="145"/>
      <c r="G68" s="145"/>
      <c r="H68" s="145"/>
      <c r="I68" s="146"/>
      <c r="J68" s="147">
        <f>J98</f>
        <v>0</v>
      </c>
      <c r="K68" s="143"/>
      <c r="L68" s="148"/>
    </row>
    <row r="69" spans="2:47" s="8" customFormat="1" ht="25" customHeight="1" x14ac:dyDescent="0.15">
      <c r="B69" s="142"/>
      <c r="C69" s="143"/>
      <c r="D69" s="144" t="s">
        <v>248</v>
      </c>
      <c r="E69" s="145"/>
      <c r="F69" s="145"/>
      <c r="G69" s="145"/>
      <c r="H69" s="145"/>
      <c r="I69" s="146"/>
      <c r="J69" s="147">
        <f>J298</f>
        <v>0</v>
      </c>
      <c r="K69" s="143"/>
      <c r="L69" s="148"/>
    </row>
    <row r="70" spans="2:47" s="8" customFormat="1" ht="25" customHeight="1" x14ac:dyDescent="0.15">
      <c r="B70" s="142"/>
      <c r="C70" s="143"/>
      <c r="D70" s="144" t="s">
        <v>251</v>
      </c>
      <c r="E70" s="145"/>
      <c r="F70" s="145"/>
      <c r="G70" s="145"/>
      <c r="H70" s="145"/>
      <c r="I70" s="146"/>
      <c r="J70" s="147">
        <f>J306</f>
        <v>0</v>
      </c>
      <c r="K70" s="143"/>
      <c r="L70" s="148"/>
    </row>
    <row r="71" spans="2:47" s="8" customFormat="1" ht="25" customHeight="1" x14ac:dyDescent="0.15">
      <c r="B71" s="142"/>
      <c r="C71" s="143"/>
      <c r="D71" s="144" t="s">
        <v>255</v>
      </c>
      <c r="E71" s="145"/>
      <c r="F71" s="145"/>
      <c r="G71" s="145"/>
      <c r="H71" s="145"/>
      <c r="I71" s="146"/>
      <c r="J71" s="147">
        <f>J333</f>
        <v>0</v>
      </c>
      <c r="K71" s="143"/>
      <c r="L71" s="148"/>
    </row>
    <row r="72" spans="2:47" s="8" customFormat="1" ht="25" customHeight="1" x14ac:dyDescent="0.15">
      <c r="B72" s="142"/>
      <c r="C72" s="143"/>
      <c r="D72" s="144" t="s">
        <v>259</v>
      </c>
      <c r="E72" s="145"/>
      <c r="F72" s="145"/>
      <c r="G72" s="145"/>
      <c r="H72" s="145"/>
      <c r="I72" s="146"/>
      <c r="J72" s="147">
        <f>J418</f>
        <v>0</v>
      </c>
      <c r="K72" s="143"/>
      <c r="L72" s="148"/>
    </row>
    <row r="73" spans="2:47" s="8" customFormat="1" ht="25" customHeight="1" x14ac:dyDescent="0.15">
      <c r="B73" s="142"/>
      <c r="C73" s="143"/>
      <c r="D73" s="144" t="s">
        <v>1218</v>
      </c>
      <c r="E73" s="145"/>
      <c r="F73" s="145"/>
      <c r="G73" s="145"/>
      <c r="H73" s="145"/>
      <c r="I73" s="146"/>
      <c r="J73" s="147">
        <f>J420</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5" t="str">
        <f>E13</f>
        <v>IO10 - ZTI Splašková kanalizace</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P98+P298+P306+P333+P418+P420</f>
        <v>0</v>
      </c>
      <c r="Q97" s="67"/>
      <c r="R97" s="157">
        <f>R98+R298+R306+R333+R418+R420</f>
        <v>0</v>
      </c>
      <c r="S97" s="67"/>
      <c r="T97" s="158">
        <f>T98+T298+T306+T333+T418+T420</f>
        <v>0</v>
      </c>
      <c r="AT97" s="16" t="s">
        <v>69</v>
      </c>
      <c r="AU97" s="16" t="s">
        <v>246</v>
      </c>
      <c r="BK97" s="159">
        <f>BK98+BK298+BK306+BK333+BK418+BK420</f>
        <v>0</v>
      </c>
    </row>
    <row r="98" spans="2:65" s="10" customFormat="1" ht="26" customHeight="1" x14ac:dyDescent="0.2">
      <c r="B98" s="160"/>
      <c r="C98" s="161"/>
      <c r="D98" s="162" t="s">
        <v>69</v>
      </c>
      <c r="E98" s="163" t="s">
        <v>77</v>
      </c>
      <c r="F98" s="163" t="s">
        <v>286</v>
      </c>
      <c r="G98" s="161"/>
      <c r="H98" s="161"/>
      <c r="I98" s="164"/>
      <c r="J98" s="165">
        <f>BK98</f>
        <v>0</v>
      </c>
      <c r="K98" s="161"/>
      <c r="L98" s="166"/>
      <c r="M98" s="167"/>
      <c r="N98" s="168"/>
      <c r="O98" s="168"/>
      <c r="P98" s="169">
        <f>SUM(P99:P297)</f>
        <v>0</v>
      </c>
      <c r="Q98" s="168"/>
      <c r="R98" s="169">
        <f>SUM(R99:R297)</f>
        <v>0</v>
      </c>
      <c r="S98" s="168"/>
      <c r="T98" s="170">
        <f>SUM(T99:T297)</f>
        <v>0</v>
      </c>
      <c r="AR98" s="171" t="s">
        <v>77</v>
      </c>
      <c r="AT98" s="172" t="s">
        <v>69</v>
      </c>
      <c r="AU98" s="172" t="s">
        <v>70</v>
      </c>
      <c r="AY98" s="171" t="s">
        <v>287</v>
      </c>
      <c r="BK98" s="173">
        <f>SUM(BK99:BK297)</f>
        <v>0</v>
      </c>
    </row>
    <row r="99" spans="2:65" s="1" customFormat="1" ht="16.5" customHeight="1" x14ac:dyDescent="0.15">
      <c r="B99" s="33"/>
      <c r="C99" s="174" t="s">
        <v>77</v>
      </c>
      <c r="D99" s="174" t="s">
        <v>288</v>
      </c>
      <c r="E99" s="175" t="s">
        <v>4263</v>
      </c>
      <c r="F99" s="176" t="s">
        <v>4264</v>
      </c>
      <c r="G99" s="177" t="s">
        <v>299</v>
      </c>
      <c r="H99" s="178">
        <v>240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1" customFormat="1" ht="11" x14ac:dyDescent="0.15">
      <c r="B100" s="185"/>
      <c r="C100" s="186"/>
      <c r="D100" s="187" t="s">
        <v>356</v>
      </c>
      <c r="E100" s="188" t="s">
        <v>1</v>
      </c>
      <c r="F100" s="189" t="s">
        <v>4265</v>
      </c>
      <c r="G100" s="186"/>
      <c r="H100" s="190">
        <v>240</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240</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22.5" customHeight="1" x14ac:dyDescent="0.15">
      <c r="B102" s="33"/>
      <c r="C102" s="174" t="s">
        <v>79</v>
      </c>
      <c r="D102" s="174" t="s">
        <v>288</v>
      </c>
      <c r="E102" s="175" t="s">
        <v>4266</v>
      </c>
      <c r="F102" s="176" t="s">
        <v>4267</v>
      </c>
      <c r="G102" s="177" t="s">
        <v>304</v>
      </c>
      <c r="H102" s="178">
        <v>10</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16.5" customHeight="1" x14ac:dyDescent="0.15">
      <c r="B103" s="33"/>
      <c r="C103" s="174" t="s">
        <v>87</v>
      </c>
      <c r="D103" s="174" t="s">
        <v>288</v>
      </c>
      <c r="E103" s="175" t="s">
        <v>4268</v>
      </c>
      <c r="F103" s="176" t="s">
        <v>4269</v>
      </c>
      <c r="G103" s="177" t="s">
        <v>362</v>
      </c>
      <c r="H103" s="178">
        <v>12</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3" customFormat="1" ht="11" x14ac:dyDescent="0.15">
      <c r="B104" s="210"/>
      <c r="C104" s="211"/>
      <c r="D104" s="187" t="s">
        <v>356</v>
      </c>
      <c r="E104" s="212" t="s">
        <v>1</v>
      </c>
      <c r="F104" s="213" t="s">
        <v>4270</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1" customFormat="1" ht="11" x14ac:dyDescent="0.15">
      <c r="B105" s="185"/>
      <c r="C105" s="186"/>
      <c r="D105" s="187" t="s">
        <v>356</v>
      </c>
      <c r="E105" s="188" t="s">
        <v>1</v>
      </c>
      <c r="F105" s="189" t="s">
        <v>4271</v>
      </c>
      <c r="G105" s="186"/>
      <c r="H105" s="190">
        <v>8</v>
      </c>
      <c r="I105" s="191"/>
      <c r="J105" s="186"/>
      <c r="K105" s="186"/>
      <c r="L105" s="192"/>
      <c r="M105" s="193"/>
      <c r="N105" s="194"/>
      <c r="O105" s="194"/>
      <c r="P105" s="194"/>
      <c r="Q105" s="194"/>
      <c r="R105" s="194"/>
      <c r="S105" s="194"/>
      <c r="T105" s="195"/>
      <c r="AT105" s="196" t="s">
        <v>356</v>
      </c>
      <c r="AU105" s="196" t="s">
        <v>77</v>
      </c>
      <c r="AV105" s="11" t="s">
        <v>79</v>
      </c>
      <c r="AW105" s="11" t="s">
        <v>33</v>
      </c>
      <c r="AX105" s="11" t="s">
        <v>70</v>
      </c>
      <c r="AY105" s="196" t="s">
        <v>287</v>
      </c>
    </row>
    <row r="106" spans="2:65" s="11" customFormat="1" ht="11" x14ac:dyDescent="0.15">
      <c r="B106" s="185"/>
      <c r="C106" s="186"/>
      <c r="D106" s="187" t="s">
        <v>356</v>
      </c>
      <c r="E106" s="188" t="s">
        <v>1</v>
      </c>
      <c r="F106" s="189" t="s">
        <v>4272</v>
      </c>
      <c r="G106" s="186"/>
      <c r="H106" s="190">
        <v>4</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12</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99</v>
      </c>
      <c r="D108" s="174" t="s">
        <v>288</v>
      </c>
      <c r="E108" s="175" t="s">
        <v>4273</v>
      </c>
      <c r="F108" s="176" t="s">
        <v>4274</v>
      </c>
      <c r="G108" s="177" t="s">
        <v>362</v>
      </c>
      <c r="H108" s="178">
        <v>4</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300</v>
      </c>
    </row>
    <row r="109" spans="2:65" s="13" customFormat="1" ht="11" x14ac:dyDescent="0.15">
      <c r="B109" s="210"/>
      <c r="C109" s="211"/>
      <c r="D109" s="187" t="s">
        <v>356</v>
      </c>
      <c r="E109" s="212" t="s">
        <v>1</v>
      </c>
      <c r="F109" s="213" t="s">
        <v>4275</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1" customFormat="1" ht="11" x14ac:dyDescent="0.15">
      <c r="B110" s="185"/>
      <c r="C110" s="186"/>
      <c r="D110" s="187" t="s">
        <v>356</v>
      </c>
      <c r="E110" s="188" t="s">
        <v>1</v>
      </c>
      <c r="F110" s="189" t="s">
        <v>4276</v>
      </c>
      <c r="G110" s="186"/>
      <c r="H110" s="190">
        <v>4</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4</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301</v>
      </c>
      <c r="D112" s="174" t="s">
        <v>288</v>
      </c>
      <c r="E112" s="175" t="s">
        <v>4277</v>
      </c>
      <c r="F112" s="176" t="s">
        <v>4278</v>
      </c>
      <c r="G112" s="177" t="s">
        <v>362</v>
      </c>
      <c r="H112" s="178">
        <v>10</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305</v>
      </c>
    </row>
    <row r="113" spans="2:65" s="13" customFormat="1" ht="11" x14ac:dyDescent="0.15">
      <c r="B113" s="210"/>
      <c r="C113" s="211"/>
      <c r="D113" s="187" t="s">
        <v>356</v>
      </c>
      <c r="E113" s="212" t="s">
        <v>1</v>
      </c>
      <c r="F113" s="213" t="s">
        <v>4279</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1" customFormat="1" ht="11" x14ac:dyDescent="0.15">
      <c r="B114" s="185"/>
      <c r="C114" s="186"/>
      <c r="D114" s="187" t="s">
        <v>356</v>
      </c>
      <c r="E114" s="188" t="s">
        <v>1</v>
      </c>
      <c r="F114" s="189" t="s">
        <v>4280</v>
      </c>
      <c r="G114" s="186"/>
      <c r="H114" s="190">
        <v>10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10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4281</v>
      </c>
      <c r="F116" s="176" t="s">
        <v>4282</v>
      </c>
      <c r="G116" s="177" t="s">
        <v>308</v>
      </c>
      <c r="H116" s="178">
        <v>100.8</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3" customFormat="1" ht="11" x14ac:dyDescent="0.15">
      <c r="B117" s="210"/>
      <c r="C117" s="211"/>
      <c r="D117" s="187" t="s">
        <v>356</v>
      </c>
      <c r="E117" s="212" t="s">
        <v>1</v>
      </c>
      <c r="F117" s="213" t="s">
        <v>4283</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1" customFormat="1" ht="11" x14ac:dyDescent="0.15">
      <c r="B118" s="185"/>
      <c r="C118" s="186"/>
      <c r="D118" s="187" t="s">
        <v>356</v>
      </c>
      <c r="E118" s="188" t="s">
        <v>1</v>
      </c>
      <c r="F118" s="189" t="s">
        <v>4284</v>
      </c>
      <c r="G118" s="186"/>
      <c r="H118" s="190">
        <v>48</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4285</v>
      </c>
      <c r="G119" s="186"/>
      <c r="H119" s="190">
        <v>14.4</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4286</v>
      </c>
      <c r="G120" s="186"/>
      <c r="H120" s="190">
        <v>14.4</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4287</v>
      </c>
      <c r="G121" s="186"/>
      <c r="H121" s="190">
        <v>24</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100.8</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310</v>
      </c>
      <c r="D123" s="174" t="s">
        <v>288</v>
      </c>
      <c r="E123" s="175" t="s">
        <v>4288</v>
      </c>
      <c r="F123" s="176" t="s">
        <v>4289</v>
      </c>
      <c r="G123" s="177" t="s">
        <v>308</v>
      </c>
      <c r="H123" s="178">
        <v>375.58</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313</v>
      </c>
    </row>
    <row r="124" spans="2:65" s="13" customFormat="1" ht="11" x14ac:dyDescent="0.15">
      <c r="B124" s="210"/>
      <c r="C124" s="211"/>
      <c r="D124" s="187" t="s">
        <v>356</v>
      </c>
      <c r="E124" s="212" t="s">
        <v>1</v>
      </c>
      <c r="F124" s="213" t="s">
        <v>390</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3" customFormat="1" ht="11" x14ac:dyDescent="0.15">
      <c r="B125" s="210"/>
      <c r="C125" s="211"/>
      <c r="D125" s="187" t="s">
        <v>356</v>
      </c>
      <c r="E125" s="212" t="s">
        <v>1</v>
      </c>
      <c r="F125" s="213" t="s">
        <v>4290</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3" customFormat="1" ht="11" x14ac:dyDescent="0.15">
      <c r="B126" s="210"/>
      <c r="C126" s="211"/>
      <c r="D126" s="187" t="s">
        <v>356</v>
      </c>
      <c r="E126" s="212" t="s">
        <v>1</v>
      </c>
      <c r="F126" s="213" t="s">
        <v>4291</v>
      </c>
      <c r="G126" s="211"/>
      <c r="H126" s="212" t="s">
        <v>1</v>
      </c>
      <c r="I126" s="214"/>
      <c r="J126" s="211"/>
      <c r="K126" s="211"/>
      <c r="L126" s="215"/>
      <c r="M126" s="216"/>
      <c r="N126" s="217"/>
      <c r="O126" s="217"/>
      <c r="P126" s="217"/>
      <c r="Q126" s="217"/>
      <c r="R126" s="217"/>
      <c r="S126" s="217"/>
      <c r="T126" s="218"/>
      <c r="AT126" s="219" t="s">
        <v>356</v>
      </c>
      <c r="AU126" s="219" t="s">
        <v>77</v>
      </c>
      <c r="AV126" s="13" t="s">
        <v>77</v>
      </c>
      <c r="AW126" s="13" t="s">
        <v>33</v>
      </c>
      <c r="AX126" s="13" t="s">
        <v>70</v>
      </c>
      <c r="AY126" s="219" t="s">
        <v>287</v>
      </c>
    </row>
    <row r="127" spans="2:65" s="13" customFormat="1" ht="11" x14ac:dyDescent="0.15">
      <c r="B127" s="210"/>
      <c r="C127" s="211"/>
      <c r="D127" s="187" t="s">
        <v>356</v>
      </c>
      <c r="E127" s="212" t="s">
        <v>1</v>
      </c>
      <c r="F127" s="213" t="s">
        <v>4292</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4293</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51" s="13" customFormat="1" ht="11" x14ac:dyDescent="0.15">
      <c r="B129" s="210"/>
      <c r="C129" s="211"/>
      <c r="D129" s="187" t="s">
        <v>356</v>
      </c>
      <c r="E129" s="212" t="s">
        <v>1</v>
      </c>
      <c r="F129" s="213" t="s">
        <v>4292</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51" s="13" customFormat="1" ht="11" x14ac:dyDescent="0.15">
      <c r="B130" s="210"/>
      <c r="C130" s="211"/>
      <c r="D130" s="187" t="s">
        <v>356</v>
      </c>
      <c r="E130" s="212" t="s">
        <v>1</v>
      </c>
      <c r="F130" s="213" t="s">
        <v>4294</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51" s="13" customFormat="1" ht="11" x14ac:dyDescent="0.15">
      <c r="B131" s="210"/>
      <c r="C131" s="211"/>
      <c r="D131" s="187" t="s">
        <v>356</v>
      </c>
      <c r="E131" s="212" t="s">
        <v>1</v>
      </c>
      <c r="F131" s="213" t="s">
        <v>4295</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51" s="13" customFormat="1" ht="11" x14ac:dyDescent="0.15">
      <c r="B132" s="210"/>
      <c r="C132" s="211"/>
      <c r="D132" s="187" t="s">
        <v>356</v>
      </c>
      <c r="E132" s="212" t="s">
        <v>1</v>
      </c>
      <c r="F132" s="213" t="s">
        <v>4296</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51" s="13" customFormat="1" ht="11" x14ac:dyDescent="0.15">
      <c r="B133" s="210"/>
      <c r="C133" s="211"/>
      <c r="D133" s="187" t="s">
        <v>356</v>
      </c>
      <c r="E133" s="212" t="s">
        <v>1</v>
      </c>
      <c r="F133" s="213" t="s">
        <v>4297</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51" s="13" customFormat="1" ht="11" x14ac:dyDescent="0.15">
      <c r="B134" s="210"/>
      <c r="C134" s="211"/>
      <c r="D134" s="187" t="s">
        <v>356</v>
      </c>
      <c r="E134" s="212" t="s">
        <v>1</v>
      </c>
      <c r="F134" s="213" t="s">
        <v>4298</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51" s="13" customFormat="1" ht="11" x14ac:dyDescent="0.15">
      <c r="B135" s="210"/>
      <c r="C135" s="211"/>
      <c r="D135" s="187" t="s">
        <v>356</v>
      </c>
      <c r="E135" s="212" t="s">
        <v>1</v>
      </c>
      <c r="F135" s="213" t="s">
        <v>4292</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51" s="13" customFormat="1" ht="11" x14ac:dyDescent="0.15">
      <c r="B136" s="210"/>
      <c r="C136" s="211"/>
      <c r="D136" s="187" t="s">
        <v>356</v>
      </c>
      <c r="E136" s="212" t="s">
        <v>1</v>
      </c>
      <c r="F136" s="213" t="s">
        <v>4299</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51" s="13" customFormat="1" ht="11" x14ac:dyDescent="0.15">
      <c r="B137" s="210"/>
      <c r="C137" s="211"/>
      <c r="D137" s="187" t="s">
        <v>356</v>
      </c>
      <c r="E137" s="212" t="s">
        <v>1</v>
      </c>
      <c r="F137" s="213" t="s">
        <v>4292</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51" s="13" customFormat="1" ht="11" x14ac:dyDescent="0.15">
      <c r="B138" s="210"/>
      <c r="C138" s="211"/>
      <c r="D138" s="187" t="s">
        <v>356</v>
      </c>
      <c r="E138" s="212" t="s">
        <v>1</v>
      </c>
      <c r="F138" s="213" t="s">
        <v>4300</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51" s="13" customFormat="1" ht="11" x14ac:dyDescent="0.15">
      <c r="B139" s="210"/>
      <c r="C139" s="211"/>
      <c r="D139" s="187" t="s">
        <v>356</v>
      </c>
      <c r="E139" s="212" t="s">
        <v>1</v>
      </c>
      <c r="F139" s="213" t="s">
        <v>4301</v>
      </c>
      <c r="G139" s="211"/>
      <c r="H139" s="212" t="s">
        <v>1</v>
      </c>
      <c r="I139" s="214"/>
      <c r="J139" s="211"/>
      <c r="K139" s="211"/>
      <c r="L139" s="215"/>
      <c r="M139" s="216"/>
      <c r="N139" s="217"/>
      <c r="O139" s="217"/>
      <c r="P139" s="217"/>
      <c r="Q139" s="217"/>
      <c r="R139" s="217"/>
      <c r="S139" s="217"/>
      <c r="T139" s="218"/>
      <c r="AT139" s="219" t="s">
        <v>356</v>
      </c>
      <c r="AU139" s="219" t="s">
        <v>77</v>
      </c>
      <c r="AV139" s="13" t="s">
        <v>77</v>
      </c>
      <c r="AW139" s="13" t="s">
        <v>33</v>
      </c>
      <c r="AX139" s="13" t="s">
        <v>70</v>
      </c>
      <c r="AY139" s="219" t="s">
        <v>287</v>
      </c>
    </row>
    <row r="140" spans="2:51" s="13" customFormat="1" ht="11" x14ac:dyDescent="0.15">
      <c r="B140" s="210"/>
      <c r="C140" s="211"/>
      <c r="D140" s="187" t="s">
        <v>356</v>
      </c>
      <c r="E140" s="212" t="s">
        <v>1</v>
      </c>
      <c r="F140" s="213" t="s">
        <v>4302</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51" s="13" customFormat="1" ht="11" x14ac:dyDescent="0.15">
      <c r="B141" s="210"/>
      <c r="C141" s="211"/>
      <c r="D141" s="187" t="s">
        <v>356</v>
      </c>
      <c r="E141" s="212" t="s">
        <v>1</v>
      </c>
      <c r="F141" s="213" t="s">
        <v>4303</v>
      </c>
      <c r="G141" s="211"/>
      <c r="H141" s="212" t="s">
        <v>1</v>
      </c>
      <c r="I141" s="214"/>
      <c r="J141" s="211"/>
      <c r="K141" s="211"/>
      <c r="L141" s="215"/>
      <c r="M141" s="216"/>
      <c r="N141" s="217"/>
      <c r="O141" s="217"/>
      <c r="P141" s="217"/>
      <c r="Q141" s="217"/>
      <c r="R141" s="217"/>
      <c r="S141" s="217"/>
      <c r="T141" s="218"/>
      <c r="AT141" s="219" t="s">
        <v>356</v>
      </c>
      <c r="AU141" s="219" t="s">
        <v>77</v>
      </c>
      <c r="AV141" s="13" t="s">
        <v>77</v>
      </c>
      <c r="AW141" s="13" t="s">
        <v>33</v>
      </c>
      <c r="AX141" s="13" t="s">
        <v>70</v>
      </c>
      <c r="AY141" s="219" t="s">
        <v>287</v>
      </c>
    </row>
    <row r="142" spans="2:51" s="13" customFormat="1" ht="11" x14ac:dyDescent="0.15">
      <c r="B142" s="210"/>
      <c r="C142" s="211"/>
      <c r="D142" s="187" t="s">
        <v>356</v>
      </c>
      <c r="E142" s="212" t="s">
        <v>1</v>
      </c>
      <c r="F142" s="213" t="s">
        <v>4304</v>
      </c>
      <c r="G142" s="211"/>
      <c r="H142" s="212" t="s">
        <v>1</v>
      </c>
      <c r="I142" s="214"/>
      <c r="J142" s="211"/>
      <c r="K142" s="211"/>
      <c r="L142" s="215"/>
      <c r="M142" s="216"/>
      <c r="N142" s="217"/>
      <c r="O142" s="217"/>
      <c r="P142" s="217"/>
      <c r="Q142" s="217"/>
      <c r="R142" s="217"/>
      <c r="S142" s="217"/>
      <c r="T142" s="218"/>
      <c r="AT142" s="219" t="s">
        <v>356</v>
      </c>
      <c r="AU142" s="219" t="s">
        <v>77</v>
      </c>
      <c r="AV142" s="13" t="s">
        <v>77</v>
      </c>
      <c r="AW142" s="13" t="s">
        <v>33</v>
      </c>
      <c r="AX142" s="13" t="s">
        <v>70</v>
      </c>
      <c r="AY142" s="219" t="s">
        <v>287</v>
      </c>
    </row>
    <row r="143" spans="2:51" s="13" customFormat="1" ht="11" x14ac:dyDescent="0.15">
      <c r="B143" s="210"/>
      <c r="C143" s="211"/>
      <c r="D143" s="187" t="s">
        <v>356</v>
      </c>
      <c r="E143" s="212" t="s">
        <v>1</v>
      </c>
      <c r="F143" s="213" t="s">
        <v>4305</v>
      </c>
      <c r="G143" s="211"/>
      <c r="H143" s="212" t="s">
        <v>1</v>
      </c>
      <c r="I143" s="214"/>
      <c r="J143" s="211"/>
      <c r="K143" s="211"/>
      <c r="L143" s="215"/>
      <c r="M143" s="216"/>
      <c r="N143" s="217"/>
      <c r="O143" s="217"/>
      <c r="P143" s="217"/>
      <c r="Q143" s="217"/>
      <c r="R143" s="217"/>
      <c r="S143" s="217"/>
      <c r="T143" s="218"/>
      <c r="AT143" s="219" t="s">
        <v>356</v>
      </c>
      <c r="AU143" s="219" t="s">
        <v>77</v>
      </c>
      <c r="AV143" s="13" t="s">
        <v>77</v>
      </c>
      <c r="AW143" s="13" t="s">
        <v>33</v>
      </c>
      <c r="AX143" s="13" t="s">
        <v>70</v>
      </c>
      <c r="AY143" s="219" t="s">
        <v>287</v>
      </c>
    </row>
    <row r="144" spans="2:51" s="13" customFormat="1" ht="11" x14ac:dyDescent="0.15">
      <c r="B144" s="210"/>
      <c r="C144" s="211"/>
      <c r="D144" s="187" t="s">
        <v>356</v>
      </c>
      <c r="E144" s="212" t="s">
        <v>1</v>
      </c>
      <c r="F144" s="213" t="s">
        <v>4306</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51" s="13" customFormat="1" ht="11" x14ac:dyDescent="0.15">
      <c r="B145" s="210"/>
      <c r="C145" s="211"/>
      <c r="D145" s="187" t="s">
        <v>356</v>
      </c>
      <c r="E145" s="212" t="s">
        <v>1</v>
      </c>
      <c r="F145" s="213" t="s">
        <v>4307</v>
      </c>
      <c r="G145" s="211"/>
      <c r="H145" s="212" t="s">
        <v>1</v>
      </c>
      <c r="I145" s="214"/>
      <c r="J145" s="211"/>
      <c r="K145" s="211"/>
      <c r="L145" s="215"/>
      <c r="M145" s="216"/>
      <c r="N145" s="217"/>
      <c r="O145" s="217"/>
      <c r="P145" s="217"/>
      <c r="Q145" s="217"/>
      <c r="R145" s="217"/>
      <c r="S145" s="217"/>
      <c r="T145" s="218"/>
      <c r="AT145" s="219" t="s">
        <v>356</v>
      </c>
      <c r="AU145" s="219" t="s">
        <v>77</v>
      </c>
      <c r="AV145" s="13" t="s">
        <v>77</v>
      </c>
      <c r="AW145" s="13" t="s">
        <v>33</v>
      </c>
      <c r="AX145" s="13" t="s">
        <v>70</v>
      </c>
      <c r="AY145" s="219" t="s">
        <v>287</v>
      </c>
    </row>
    <row r="146" spans="2:51" s="13" customFormat="1" ht="11" x14ac:dyDescent="0.15">
      <c r="B146" s="210"/>
      <c r="C146" s="211"/>
      <c r="D146" s="187" t="s">
        <v>356</v>
      </c>
      <c r="E146" s="212" t="s">
        <v>1</v>
      </c>
      <c r="F146" s="213" t="s">
        <v>4308</v>
      </c>
      <c r="G146" s="211"/>
      <c r="H146" s="212" t="s">
        <v>1</v>
      </c>
      <c r="I146" s="214"/>
      <c r="J146" s="211"/>
      <c r="K146" s="211"/>
      <c r="L146" s="215"/>
      <c r="M146" s="216"/>
      <c r="N146" s="217"/>
      <c r="O146" s="217"/>
      <c r="P146" s="217"/>
      <c r="Q146" s="217"/>
      <c r="R146" s="217"/>
      <c r="S146" s="217"/>
      <c r="T146" s="218"/>
      <c r="AT146" s="219" t="s">
        <v>356</v>
      </c>
      <c r="AU146" s="219" t="s">
        <v>77</v>
      </c>
      <c r="AV146" s="13" t="s">
        <v>77</v>
      </c>
      <c r="AW146" s="13" t="s">
        <v>33</v>
      </c>
      <c r="AX146" s="13" t="s">
        <v>70</v>
      </c>
      <c r="AY146" s="219" t="s">
        <v>287</v>
      </c>
    </row>
    <row r="147" spans="2:51" s="13" customFormat="1" ht="11" x14ac:dyDescent="0.15">
      <c r="B147" s="210"/>
      <c r="C147" s="211"/>
      <c r="D147" s="187" t="s">
        <v>356</v>
      </c>
      <c r="E147" s="212" t="s">
        <v>1</v>
      </c>
      <c r="F147" s="213" t="s">
        <v>4309</v>
      </c>
      <c r="G147" s="211"/>
      <c r="H147" s="212" t="s">
        <v>1</v>
      </c>
      <c r="I147" s="214"/>
      <c r="J147" s="211"/>
      <c r="K147" s="211"/>
      <c r="L147" s="215"/>
      <c r="M147" s="216"/>
      <c r="N147" s="217"/>
      <c r="O147" s="217"/>
      <c r="P147" s="217"/>
      <c r="Q147" s="217"/>
      <c r="R147" s="217"/>
      <c r="S147" s="217"/>
      <c r="T147" s="218"/>
      <c r="AT147" s="219" t="s">
        <v>356</v>
      </c>
      <c r="AU147" s="219" t="s">
        <v>77</v>
      </c>
      <c r="AV147" s="13" t="s">
        <v>77</v>
      </c>
      <c r="AW147" s="13" t="s">
        <v>33</v>
      </c>
      <c r="AX147" s="13" t="s">
        <v>70</v>
      </c>
      <c r="AY147" s="219" t="s">
        <v>287</v>
      </c>
    </row>
    <row r="148" spans="2:51" s="13" customFormat="1" ht="11" x14ac:dyDescent="0.15">
      <c r="B148" s="210"/>
      <c r="C148" s="211"/>
      <c r="D148" s="187" t="s">
        <v>356</v>
      </c>
      <c r="E148" s="212" t="s">
        <v>1</v>
      </c>
      <c r="F148" s="213" t="s">
        <v>4310</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51" s="13" customFormat="1" ht="11" x14ac:dyDescent="0.15">
      <c r="B149" s="210"/>
      <c r="C149" s="211"/>
      <c r="D149" s="187" t="s">
        <v>356</v>
      </c>
      <c r="E149" s="212" t="s">
        <v>1</v>
      </c>
      <c r="F149" s="213" t="s">
        <v>4311</v>
      </c>
      <c r="G149" s="211"/>
      <c r="H149" s="212" t="s">
        <v>1</v>
      </c>
      <c r="I149" s="214"/>
      <c r="J149" s="211"/>
      <c r="K149" s="211"/>
      <c r="L149" s="215"/>
      <c r="M149" s="216"/>
      <c r="N149" s="217"/>
      <c r="O149" s="217"/>
      <c r="P149" s="217"/>
      <c r="Q149" s="217"/>
      <c r="R149" s="217"/>
      <c r="S149" s="217"/>
      <c r="T149" s="218"/>
      <c r="AT149" s="219" t="s">
        <v>356</v>
      </c>
      <c r="AU149" s="219" t="s">
        <v>77</v>
      </c>
      <c r="AV149" s="13" t="s">
        <v>77</v>
      </c>
      <c r="AW149" s="13" t="s">
        <v>33</v>
      </c>
      <c r="AX149" s="13" t="s">
        <v>70</v>
      </c>
      <c r="AY149" s="219" t="s">
        <v>287</v>
      </c>
    </row>
    <row r="150" spans="2:51" s="13" customFormat="1" ht="11" x14ac:dyDescent="0.15">
      <c r="B150" s="210"/>
      <c r="C150" s="211"/>
      <c r="D150" s="187" t="s">
        <v>356</v>
      </c>
      <c r="E150" s="212" t="s">
        <v>1</v>
      </c>
      <c r="F150" s="213" t="s">
        <v>4312</v>
      </c>
      <c r="G150" s="211"/>
      <c r="H150" s="212" t="s">
        <v>1</v>
      </c>
      <c r="I150" s="214"/>
      <c r="J150" s="211"/>
      <c r="K150" s="211"/>
      <c r="L150" s="215"/>
      <c r="M150" s="216"/>
      <c r="N150" s="217"/>
      <c r="O150" s="217"/>
      <c r="P150" s="217"/>
      <c r="Q150" s="217"/>
      <c r="R150" s="217"/>
      <c r="S150" s="217"/>
      <c r="T150" s="218"/>
      <c r="AT150" s="219" t="s">
        <v>356</v>
      </c>
      <c r="AU150" s="219" t="s">
        <v>77</v>
      </c>
      <c r="AV150" s="13" t="s">
        <v>77</v>
      </c>
      <c r="AW150" s="13" t="s">
        <v>33</v>
      </c>
      <c r="AX150" s="13" t="s">
        <v>70</v>
      </c>
      <c r="AY150" s="219" t="s">
        <v>287</v>
      </c>
    </row>
    <row r="151" spans="2:51" s="13" customFormat="1" ht="11" x14ac:dyDescent="0.15">
      <c r="B151" s="210"/>
      <c r="C151" s="211"/>
      <c r="D151" s="187" t="s">
        <v>356</v>
      </c>
      <c r="E151" s="212" t="s">
        <v>1</v>
      </c>
      <c r="F151" s="213" t="s">
        <v>4313</v>
      </c>
      <c r="G151" s="211"/>
      <c r="H151" s="212" t="s">
        <v>1</v>
      </c>
      <c r="I151" s="214"/>
      <c r="J151" s="211"/>
      <c r="K151" s="211"/>
      <c r="L151" s="215"/>
      <c r="M151" s="216"/>
      <c r="N151" s="217"/>
      <c r="O151" s="217"/>
      <c r="P151" s="217"/>
      <c r="Q151" s="217"/>
      <c r="R151" s="217"/>
      <c r="S151" s="217"/>
      <c r="T151" s="218"/>
      <c r="AT151" s="219" t="s">
        <v>356</v>
      </c>
      <c r="AU151" s="219" t="s">
        <v>77</v>
      </c>
      <c r="AV151" s="13" t="s">
        <v>77</v>
      </c>
      <c r="AW151" s="13" t="s">
        <v>33</v>
      </c>
      <c r="AX151" s="13" t="s">
        <v>70</v>
      </c>
      <c r="AY151" s="219" t="s">
        <v>287</v>
      </c>
    </row>
    <row r="152" spans="2:51" s="13" customFormat="1" ht="11" x14ac:dyDescent="0.15">
      <c r="B152" s="210"/>
      <c r="C152" s="211"/>
      <c r="D152" s="187" t="s">
        <v>356</v>
      </c>
      <c r="E152" s="212" t="s">
        <v>1</v>
      </c>
      <c r="F152" s="213" t="s">
        <v>4314</v>
      </c>
      <c r="G152" s="211"/>
      <c r="H152" s="212" t="s">
        <v>1</v>
      </c>
      <c r="I152" s="214"/>
      <c r="J152" s="211"/>
      <c r="K152" s="211"/>
      <c r="L152" s="215"/>
      <c r="M152" s="216"/>
      <c r="N152" s="217"/>
      <c r="O152" s="217"/>
      <c r="P152" s="217"/>
      <c r="Q152" s="217"/>
      <c r="R152" s="217"/>
      <c r="S152" s="217"/>
      <c r="T152" s="218"/>
      <c r="AT152" s="219" t="s">
        <v>356</v>
      </c>
      <c r="AU152" s="219" t="s">
        <v>77</v>
      </c>
      <c r="AV152" s="13" t="s">
        <v>77</v>
      </c>
      <c r="AW152" s="13" t="s">
        <v>33</v>
      </c>
      <c r="AX152" s="13" t="s">
        <v>70</v>
      </c>
      <c r="AY152" s="219" t="s">
        <v>287</v>
      </c>
    </row>
    <row r="153" spans="2:51" s="13" customFormat="1" ht="11" x14ac:dyDescent="0.15">
      <c r="B153" s="210"/>
      <c r="C153" s="211"/>
      <c r="D153" s="187" t="s">
        <v>356</v>
      </c>
      <c r="E153" s="212" t="s">
        <v>1</v>
      </c>
      <c r="F153" s="213" t="s">
        <v>4315</v>
      </c>
      <c r="G153" s="211"/>
      <c r="H153" s="212" t="s">
        <v>1</v>
      </c>
      <c r="I153" s="214"/>
      <c r="J153" s="211"/>
      <c r="K153" s="211"/>
      <c r="L153" s="215"/>
      <c r="M153" s="216"/>
      <c r="N153" s="217"/>
      <c r="O153" s="217"/>
      <c r="P153" s="217"/>
      <c r="Q153" s="217"/>
      <c r="R153" s="217"/>
      <c r="S153" s="217"/>
      <c r="T153" s="218"/>
      <c r="AT153" s="219" t="s">
        <v>356</v>
      </c>
      <c r="AU153" s="219" t="s">
        <v>77</v>
      </c>
      <c r="AV153" s="13" t="s">
        <v>77</v>
      </c>
      <c r="AW153" s="13" t="s">
        <v>33</v>
      </c>
      <c r="AX153" s="13" t="s">
        <v>70</v>
      </c>
      <c r="AY153" s="219" t="s">
        <v>287</v>
      </c>
    </row>
    <row r="154" spans="2:51" s="13" customFormat="1" ht="11" x14ac:dyDescent="0.15">
      <c r="B154" s="210"/>
      <c r="C154" s="211"/>
      <c r="D154" s="187" t="s">
        <v>356</v>
      </c>
      <c r="E154" s="212" t="s">
        <v>1</v>
      </c>
      <c r="F154" s="213" t="s">
        <v>4316</v>
      </c>
      <c r="G154" s="211"/>
      <c r="H154" s="212" t="s">
        <v>1</v>
      </c>
      <c r="I154" s="214"/>
      <c r="J154" s="211"/>
      <c r="K154" s="211"/>
      <c r="L154" s="215"/>
      <c r="M154" s="216"/>
      <c r="N154" s="217"/>
      <c r="O154" s="217"/>
      <c r="P154" s="217"/>
      <c r="Q154" s="217"/>
      <c r="R154" s="217"/>
      <c r="S154" s="217"/>
      <c r="T154" s="218"/>
      <c r="AT154" s="219" t="s">
        <v>356</v>
      </c>
      <c r="AU154" s="219" t="s">
        <v>77</v>
      </c>
      <c r="AV154" s="13" t="s">
        <v>77</v>
      </c>
      <c r="AW154" s="13" t="s">
        <v>33</v>
      </c>
      <c r="AX154" s="13" t="s">
        <v>70</v>
      </c>
      <c r="AY154" s="219" t="s">
        <v>287</v>
      </c>
    </row>
    <row r="155" spans="2:51" s="13" customFormat="1" ht="11" x14ac:dyDescent="0.15">
      <c r="B155" s="210"/>
      <c r="C155" s="211"/>
      <c r="D155" s="187" t="s">
        <v>356</v>
      </c>
      <c r="E155" s="212" t="s">
        <v>1</v>
      </c>
      <c r="F155" s="213" t="s">
        <v>4317</v>
      </c>
      <c r="G155" s="211"/>
      <c r="H155" s="212" t="s">
        <v>1</v>
      </c>
      <c r="I155" s="214"/>
      <c r="J155" s="211"/>
      <c r="K155" s="211"/>
      <c r="L155" s="215"/>
      <c r="M155" s="216"/>
      <c r="N155" s="217"/>
      <c r="O155" s="217"/>
      <c r="P155" s="217"/>
      <c r="Q155" s="217"/>
      <c r="R155" s="217"/>
      <c r="S155" s="217"/>
      <c r="T155" s="218"/>
      <c r="AT155" s="219" t="s">
        <v>356</v>
      </c>
      <c r="AU155" s="219" t="s">
        <v>77</v>
      </c>
      <c r="AV155" s="13" t="s">
        <v>77</v>
      </c>
      <c r="AW155" s="13" t="s">
        <v>33</v>
      </c>
      <c r="AX155" s="13" t="s">
        <v>70</v>
      </c>
      <c r="AY155" s="219" t="s">
        <v>287</v>
      </c>
    </row>
    <row r="156" spans="2:51" s="13" customFormat="1" ht="11" x14ac:dyDescent="0.15">
      <c r="B156" s="210"/>
      <c r="C156" s="211"/>
      <c r="D156" s="187" t="s">
        <v>356</v>
      </c>
      <c r="E156" s="212" t="s">
        <v>1</v>
      </c>
      <c r="F156" s="213" t="s">
        <v>4318</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51" s="13" customFormat="1" ht="11" x14ac:dyDescent="0.15">
      <c r="B157" s="210"/>
      <c r="C157" s="211"/>
      <c r="D157" s="187" t="s">
        <v>356</v>
      </c>
      <c r="E157" s="212" t="s">
        <v>1</v>
      </c>
      <c r="F157" s="213" t="s">
        <v>4319</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51" s="13" customFormat="1" ht="11" x14ac:dyDescent="0.15">
      <c r="B158" s="210"/>
      <c r="C158" s="211"/>
      <c r="D158" s="187" t="s">
        <v>356</v>
      </c>
      <c r="E158" s="212" t="s">
        <v>1</v>
      </c>
      <c r="F158" s="213" t="s">
        <v>4320</v>
      </c>
      <c r="G158" s="211"/>
      <c r="H158" s="212" t="s">
        <v>1</v>
      </c>
      <c r="I158" s="214"/>
      <c r="J158" s="211"/>
      <c r="K158" s="211"/>
      <c r="L158" s="215"/>
      <c r="M158" s="216"/>
      <c r="N158" s="217"/>
      <c r="O158" s="217"/>
      <c r="P158" s="217"/>
      <c r="Q158" s="217"/>
      <c r="R158" s="217"/>
      <c r="S158" s="217"/>
      <c r="T158" s="218"/>
      <c r="AT158" s="219" t="s">
        <v>356</v>
      </c>
      <c r="AU158" s="219" t="s">
        <v>77</v>
      </c>
      <c r="AV158" s="13" t="s">
        <v>77</v>
      </c>
      <c r="AW158" s="13" t="s">
        <v>33</v>
      </c>
      <c r="AX158" s="13" t="s">
        <v>70</v>
      </c>
      <c r="AY158" s="219" t="s">
        <v>287</v>
      </c>
    </row>
    <row r="159" spans="2:51" s="13" customFormat="1" ht="11" x14ac:dyDescent="0.15">
      <c r="B159" s="210"/>
      <c r="C159" s="211"/>
      <c r="D159" s="187" t="s">
        <v>356</v>
      </c>
      <c r="E159" s="212" t="s">
        <v>1</v>
      </c>
      <c r="F159" s="213" t="s">
        <v>4321</v>
      </c>
      <c r="G159" s="211"/>
      <c r="H159" s="212" t="s">
        <v>1</v>
      </c>
      <c r="I159" s="214"/>
      <c r="J159" s="211"/>
      <c r="K159" s="211"/>
      <c r="L159" s="215"/>
      <c r="M159" s="216"/>
      <c r="N159" s="217"/>
      <c r="O159" s="217"/>
      <c r="P159" s="217"/>
      <c r="Q159" s="217"/>
      <c r="R159" s="217"/>
      <c r="S159" s="217"/>
      <c r="T159" s="218"/>
      <c r="AT159" s="219" t="s">
        <v>356</v>
      </c>
      <c r="AU159" s="219" t="s">
        <v>77</v>
      </c>
      <c r="AV159" s="13" t="s">
        <v>77</v>
      </c>
      <c r="AW159" s="13" t="s">
        <v>33</v>
      </c>
      <c r="AX159" s="13" t="s">
        <v>70</v>
      </c>
      <c r="AY159" s="219" t="s">
        <v>287</v>
      </c>
    </row>
    <row r="160" spans="2:51" s="13" customFormat="1" ht="11" x14ac:dyDescent="0.15">
      <c r="B160" s="210"/>
      <c r="C160" s="211"/>
      <c r="D160" s="187" t="s">
        <v>356</v>
      </c>
      <c r="E160" s="212" t="s">
        <v>1</v>
      </c>
      <c r="F160" s="213" t="s">
        <v>4322</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51" s="13" customFormat="1" ht="11" x14ac:dyDescent="0.15">
      <c r="B161" s="210"/>
      <c r="C161" s="211"/>
      <c r="D161" s="187" t="s">
        <v>356</v>
      </c>
      <c r="E161" s="212" t="s">
        <v>1</v>
      </c>
      <c r="F161" s="213" t="s">
        <v>4323</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51" s="13" customFormat="1" ht="11" x14ac:dyDescent="0.15">
      <c r="B162" s="210"/>
      <c r="C162" s="211"/>
      <c r="D162" s="187" t="s">
        <v>356</v>
      </c>
      <c r="E162" s="212" t="s">
        <v>1</v>
      </c>
      <c r="F162" s="213" t="s">
        <v>4324</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51" s="13" customFormat="1" ht="11" x14ac:dyDescent="0.15">
      <c r="B163" s="210"/>
      <c r="C163" s="211"/>
      <c r="D163" s="187" t="s">
        <v>356</v>
      </c>
      <c r="E163" s="212" t="s">
        <v>1</v>
      </c>
      <c r="F163" s="213" t="s">
        <v>4325</v>
      </c>
      <c r="G163" s="211"/>
      <c r="H163" s="212" t="s">
        <v>1</v>
      </c>
      <c r="I163" s="214"/>
      <c r="J163" s="211"/>
      <c r="K163" s="211"/>
      <c r="L163" s="215"/>
      <c r="M163" s="216"/>
      <c r="N163" s="217"/>
      <c r="O163" s="217"/>
      <c r="P163" s="217"/>
      <c r="Q163" s="217"/>
      <c r="R163" s="217"/>
      <c r="S163" s="217"/>
      <c r="T163" s="218"/>
      <c r="AT163" s="219" t="s">
        <v>356</v>
      </c>
      <c r="AU163" s="219" t="s">
        <v>77</v>
      </c>
      <c r="AV163" s="13" t="s">
        <v>77</v>
      </c>
      <c r="AW163" s="13" t="s">
        <v>33</v>
      </c>
      <c r="AX163" s="13" t="s">
        <v>70</v>
      </c>
      <c r="AY163" s="219" t="s">
        <v>287</v>
      </c>
    </row>
    <row r="164" spans="2:51" s="13" customFormat="1" ht="11" x14ac:dyDescent="0.15">
      <c r="B164" s="210"/>
      <c r="C164" s="211"/>
      <c r="D164" s="187" t="s">
        <v>356</v>
      </c>
      <c r="E164" s="212" t="s">
        <v>1</v>
      </c>
      <c r="F164" s="213" t="s">
        <v>4326</v>
      </c>
      <c r="G164" s="211"/>
      <c r="H164" s="212" t="s">
        <v>1</v>
      </c>
      <c r="I164" s="214"/>
      <c r="J164" s="211"/>
      <c r="K164" s="211"/>
      <c r="L164" s="215"/>
      <c r="M164" s="216"/>
      <c r="N164" s="217"/>
      <c r="O164" s="217"/>
      <c r="P164" s="217"/>
      <c r="Q164" s="217"/>
      <c r="R164" s="217"/>
      <c r="S164" s="217"/>
      <c r="T164" s="218"/>
      <c r="AT164" s="219" t="s">
        <v>356</v>
      </c>
      <c r="AU164" s="219" t="s">
        <v>77</v>
      </c>
      <c r="AV164" s="13" t="s">
        <v>77</v>
      </c>
      <c r="AW164" s="13" t="s">
        <v>33</v>
      </c>
      <c r="AX164" s="13" t="s">
        <v>70</v>
      </c>
      <c r="AY164" s="219" t="s">
        <v>287</v>
      </c>
    </row>
    <row r="165" spans="2:51" s="13" customFormat="1" ht="11" x14ac:dyDescent="0.15">
      <c r="B165" s="210"/>
      <c r="C165" s="211"/>
      <c r="D165" s="187" t="s">
        <v>356</v>
      </c>
      <c r="E165" s="212" t="s">
        <v>1</v>
      </c>
      <c r="F165" s="213" t="s">
        <v>4292</v>
      </c>
      <c r="G165" s="211"/>
      <c r="H165" s="212" t="s">
        <v>1</v>
      </c>
      <c r="I165" s="214"/>
      <c r="J165" s="211"/>
      <c r="K165" s="211"/>
      <c r="L165" s="215"/>
      <c r="M165" s="216"/>
      <c r="N165" s="217"/>
      <c r="O165" s="217"/>
      <c r="P165" s="217"/>
      <c r="Q165" s="217"/>
      <c r="R165" s="217"/>
      <c r="S165" s="217"/>
      <c r="T165" s="218"/>
      <c r="AT165" s="219" t="s">
        <v>356</v>
      </c>
      <c r="AU165" s="219" t="s">
        <v>77</v>
      </c>
      <c r="AV165" s="13" t="s">
        <v>77</v>
      </c>
      <c r="AW165" s="13" t="s">
        <v>33</v>
      </c>
      <c r="AX165" s="13" t="s">
        <v>70</v>
      </c>
      <c r="AY165" s="219" t="s">
        <v>287</v>
      </c>
    </row>
    <row r="166" spans="2:51" s="13" customFormat="1" ht="11" x14ac:dyDescent="0.15">
      <c r="B166" s="210"/>
      <c r="C166" s="211"/>
      <c r="D166" s="187" t="s">
        <v>356</v>
      </c>
      <c r="E166" s="212" t="s">
        <v>1</v>
      </c>
      <c r="F166" s="213" t="s">
        <v>4327</v>
      </c>
      <c r="G166" s="211"/>
      <c r="H166" s="212" t="s">
        <v>1</v>
      </c>
      <c r="I166" s="214"/>
      <c r="J166" s="211"/>
      <c r="K166" s="211"/>
      <c r="L166" s="215"/>
      <c r="M166" s="216"/>
      <c r="N166" s="217"/>
      <c r="O166" s="217"/>
      <c r="P166" s="217"/>
      <c r="Q166" s="217"/>
      <c r="R166" s="217"/>
      <c r="S166" s="217"/>
      <c r="T166" s="218"/>
      <c r="AT166" s="219" t="s">
        <v>356</v>
      </c>
      <c r="AU166" s="219" t="s">
        <v>77</v>
      </c>
      <c r="AV166" s="13" t="s">
        <v>77</v>
      </c>
      <c r="AW166" s="13" t="s">
        <v>33</v>
      </c>
      <c r="AX166" s="13" t="s">
        <v>70</v>
      </c>
      <c r="AY166" s="219" t="s">
        <v>287</v>
      </c>
    </row>
    <row r="167" spans="2:51" s="13" customFormat="1" ht="11" x14ac:dyDescent="0.15">
      <c r="B167" s="210"/>
      <c r="C167" s="211"/>
      <c r="D167" s="187" t="s">
        <v>356</v>
      </c>
      <c r="E167" s="212" t="s">
        <v>1</v>
      </c>
      <c r="F167" s="213" t="s">
        <v>4328</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51" s="13" customFormat="1" ht="11" x14ac:dyDescent="0.15">
      <c r="B168" s="210"/>
      <c r="C168" s="211"/>
      <c r="D168" s="187" t="s">
        <v>356</v>
      </c>
      <c r="E168" s="212" t="s">
        <v>1</v>
      </c>
      <c r="F168" s="213" t="s">
        <v>4329</v>
      </c>
      <c r="G168" s="211"/>
      <c r="H168" s="212" t="s">
        <v>1</v>
      </c>
      <c r="I168" s="214"/>
      <c r="J168" s="211"/>
      <c r="K168" s="211"/>
      <c r="L168" s="215"/>
      <c r="M168" s="216"/>
      <c r="N168" s="217"/>
      <c r="O168" s="217"/>
      <c r="P168" s="217"/>
      <c r="Q168" s="217"/>
      <c r="R168" s="217"/>
      <c r="S168" s="217"/>
      <c r="T168" s="218"/>
      <c r="AT168" s="219" t="s">
        <v>356</v>
      </c>
      <c r="AU168" s="219" t="s">
        <v>77</v>
      </c>
      <c r="AV168" s="13" t="s">
        <v>77</v>
      </c>
      <c r="AW168" s="13" t="s">
        <v>33</v>
      </c>
      <c r="AX168" s="13" t="s">
        <v>70</v>
      </c>
      <c r="AY168" s="219" t="s">
        <v>287</v>
      </c>
    </row>
    <row r="169" spans="2:51" s="13" customFormat="1" ht="11" x14ac:dyDescent="0.15">
      <c r="B169" s="210"/>
      <c r="C169" s="211"/>
      <c r="D169" s="187" t="s">
        <v>356</v>
      </c>
      <c r="E169" s="212" t="s">
        <v>1</v>
      </c>
      <c r="F169" s="213" t="s">
        <v>4330</v>
      </c>
      <c r="G169" s="211"/>
      <c r="H169" s="212" t="s">
        <v>1</v>
      </c>
      <c r="I169" s="214"/>
      <c r="J169" s="211"/>
      <c r="K169" s="211"/>
      <c r="L169" s="215"/>
      <c r="M169" s="216"/>
      <c r="N169" s="217"/>
      <c r="O169" s="217"/>
      <c r="P169" s="217"/>
      <c r="Q169" s="217"/>
      <c r="R169" s="217"/>
      <c r="S169" s="217"/>
      <c r="T169" s="218"/>
      <c r="AT169" s="219" t="s">
        <v>356</v>
      </c>
      <c r="AU169" s="219" t="s">
        <v>77</v>
      </c>
      <c r="AV169" s="13" t="s">
        <v>77</v>
      </c>
      <c r="AW169" s="13" t="s">
        <v>33</v>
      </c>
      <c r="AX169" s="13" t="s">
        <v>70</v>
      </c>
      <c r="AY169" s="219" t="s">
        <v>287</v>
      </c>
    </row>
    <row r="170" spans="2:51" s="13" customFormat="1" ht="11" x14ac:dyDescent="0.15">
      <c r="B170" s="210"/>
      <c r="C170" s="211"/>
      <c r="D170" s="187" t="s">
        <v>356</v>
      </c>
      <c r="E170" s="212" t="s">
        <v>1</v>
      </c>
      <c r="F170" s="213" t="s">
        <v>4331</v>
      </c>
      <c r="G170" s="211"/>
      <c r="H170" s="212" t="s">
        <v>1</v>
      </c>
      <c r="I170" s="214"/>
      <c r="J170" s="211"/>
      <c r="K170" s="211"/>
      <c r="L170" s="215"/>
      <c r="M170" s="216"/>
      <c r="N170" s="217"/>
      <c r="O170" s="217"/>
      <c r="P170" s="217"/>
      <c r="Q170" s="217"/>
      <c r="R170" s="217"/>
      <c r="S170" s="217"/>
      <c r="T170" s="218"/>
      <c r="AT170" s="219" t="s">
        <v>356</v>
      </c>
      <c r="AU170" s="219" t="s">
        <v>77</v>
      </c>
      <c r="AV170" s="13" t="s">
        <v>77</v>
      </c>
      <c r="AW170" s="13" t="s">
        <v>33</v>
      </c>
      <c r="AX170" s="13" t="s">
        <v>70</v>
      </c>
      <c r="AY170" s="219" t="s">
        <v>287</v>
      </c>
    </row>
    <row r="171" spans="2:51" s="13" customFormat="1" ht="11" x14ac:dyDescent="0.15">
      <c r="B171" s="210"/>
      <c r="C171" s="211"/>
      <c r="D171" s="187" t="s">
        <v>356</v>
      </c>
      <c r="E171" s="212" t="s">
        <v>1</v>
      </c>
      <c r="F171" s="213" t="s">
        <v>4332</v>
      </c>
      <c r="G171" s="211"/>
      <c r="H171" s="212" t="s">
        <v>1</v>
      </c>
      <c r="I171" s="214"/>
      <c r="J171" s="211"/>
      <c r="K171" s="211"/>
      <c r="L171" s="215"/>
      <c r="M171" s="216"/>
      <c r="N171" s="217"/>
      <c r="O171" s="217"/>
      <c r="P171" s="217"/>
      <c r="Q171" s="217"/>
      <c r="R171" s="217"/>
      <c r="S171" s="217"/>
      <c r="T171" s="218"/>
      <c r="AT171" s="219" t="s">
        <v>356</v>
      </c>
      <c r="AU171" s="219" t="s">
        <v>77</v>
      </c>
      <c r="AV171" s="13" t="s">
        <v>77</v>
      </c>
      <c r="AW171" s="13" t="s">
        <v>33</v>
      </c>
      <c r="AX171" s="13" t="s">
        <v>70</v>
      </c>
      <c r="AY171" s="219" t="s">
        <v>287</v>
      </c>
    </row>
    <row r="172" spans="2:51" s="13" customFormat="1" ht="11" x14ac:dyDescent="0.15">
      <c r="B172" s="210"/>
      <c r="C172" s="211"/>
      <c r="D172" s="187" t="s">
        <v>356</v>
      </c>
      <c r="E172" s="212" t="s">
        <v>1</v>
      </c>
      <c r="F172" s="213" t="s">
        <v>4333</v>
      </c>
      <c r="G172" s="211"/>
      <c r="H172" s="212" t="s">
        <v>1</v>
      </c>
      <c r="I172" s="214"/>
      <c r="J172" s="211"/>
      <c r="K172" s="211"/>
      <c r="L172" s="215"/>
      <c r="M172" s="216"/>
      <c r="N172" s="217"/>
      <c r="O172" s="217"/>
      <c r="P172" s="217"/>
      <c r="Q172" s="217"/>
      <c r="R172" s="217"/>
      <c r="S172" s="217"/>
      <c r="T172" s="218"/>
      <c r="AT172" s="219" t="s">
        <v>356</v>
      </c>
      <c r="AU172" s="219" t="s">
        <v>77</v>
      </c>
      <c r="AV172" s="13" t="s">
        <v>77</v>
      </c>
      <c r="AW172" s="13" t="s">
        <v>33</v>
      </c>
      <c r="AX172" s="13" t="s">
        <v>70</v>
      </c>
      <c r="AY172" s="219" t="s">
        <v>287</v>
      </c>
    </row>
    <row r="173" spans="2:51" s="13" customFormat="1" ht="11" x14ac:dyDescent="0.15">
      <c r="B173" s="210"/>
      <c r="C173" s="211"/>
      <c r="D173" s="187" t="s">
        <v>356</v>
      </c>
      <c r="E173" s="212" t="s">
        <v>1</v>
      </c>
      <c r="F173" s="213" t="s">
        <v>4334</v>
      </c>
      <c r="G173" s="211"/>
      <c r="H173" s="212" t="s">
        <v>1</v>
      </c>
      <c r="I173" s="214"/>
      <c r="J173" s="211"/>
      <c r="K173" s="211"/>
      <c r="L173" s="215"/>
      <c r="M173" s="216"/>
      <c r="N173" s="217"/>
      <c r="O173" s="217"/>
      <c r="P173" s="217"/>
      <c r="Q173" s="217"/>
      <c r="R173" s="217"/>
      <c r="S173" s="217"/>
      <c r="T173" s="218"/>
      <c r="AT173" s="219" t="s">
        <v>356</v>
      </c>
      <c r="AU173" s="219" t="s">
        <v>77</v>
      </c>
      <c r="AV173" s="13" t="s">
        <v>77</v>
      </c>
      <c r="AW173" s="13" t="s">
        <v>33</v>
      </c>
      <c r="AX173" s="13" t="s">
        <v>70</v>
      </c>
      <c r="AY173" s="219" t="s">
        <v>287</v>
      </c>
    </row>
    <row r="174" spans="2:51" s="13" customFormat="1" ht="11" x14ac:dyDescent="0.15">
      <c r="B174" s="210"/>
      <c r="C174" s="211"/>
      <c r="D174" s="187" t="s">
        <v>356</v>
      </c>
      <c r="E174" s="212" t="s">
        <v>1</v>
      </c>
      <c r="F174" s="213" t="s">
        <v>4335</v>
      </c>
      <c r="G174" s="211"/>
      <c r="H174" s="212" t="s">
        <v>1</v>
      </c>
      <c r="I174" s="214"/>
      <c r="J174" s="211"/>
      <c r="K174" s="211"/>
      <c r="L174" s="215"/>
      <c r="M174" s="216"/>
      <c r="N174" s="217"/>
      <c r="O174" s="217"/>
      <c r="P174" s="217"/>
      <c r="Q174" s="217"/>
      <c r="R174" s="217"/>
      <c r="S174" s="217"/>
      <c r="T174" s="218"/>
      <c r="AT174" s="219" t="s">
        <v>356</v>
      </c>
      <c r="AU174" s="219" t="s">
        <v>77</v>
      </c>
      <c r="AV174" s="13" t="s">
        <v>77</v>
      </c>
      <c r="AW174" s="13" t="s">
        <v>33</v>
      </c>
      <c r="AX174" s="13" t="s">
        <v>70</v>
      </c>
      <c r="AY174" s="219" t="s">
        <v>287</v>
      </c>
    </row>
    <row r="175" spans="2:51" s="13" customFormat="1" ht="11" x14ac:dyDescent="0.15">
      <c r="B175" s="210"/>
      <c r="C175" s="211"/>
      <c r="D175" s="187" t="s">
        <v>356</v>
      </c>
      <c r="E175" s="212" t="s">
        <v>1</v>
      </c>
      <c r="F175" s="213" t="s">
        <v>4292</v>
      </c>
      <c r="G175" s="211"/>
      <c r="H175" s="212" t="s">
        <v>1</v>
      </c>
      <c r="I175" s="214"/>
      <c r="J175" s="211"/>
      <c r="K175" s="211"/>
      <c r="L175" s="215"/>
      <c r="M175" s="216"/>
      <c r="N175" s="217"/>
      <c r="O175" s="217"/>
      <c r="P175" s="217"/>
      <c r="Q175" s="217"/>
      <c r="R175" s="217"/>
      <c r="S175" s="217"/>
      <c r="T175" s="218"/>
      <c r="AT175" s="219" t="s">
        <v>356</v>
      </c>
      <c r="AU175" s="219" t="s">
        <v>77</v>
      </c>
      <c r="AV175" s="13" t="s">
        <v>77</v>
      </c>
      <c r="AW175" s="13" t="s">
        <v>33</v>
      </c>
      <c r="AX175" s="13" t="s">
        <v>70</v>
      </c>
      <c r="AY175" s="219" t="s">
        <v>287</v>
      </c>
    </row>
    <row r="176" spans="2:51" s="13" customFormat="1" ht="11" x14ac:dyDescent="0.15">
      <c r="B176" s="210"/>
      <c r="C176" s="211"/>
      <c r="D176" s="187" t="s">
        <v>356</v>
      </c>
      <c r="E176" s="212" t="s">
        <v>1</v>
      </c>
      <c r="F176" s="213" t="s">
        <v>393</v>
      </c>
      <c r="G176" s="211"/>
      <c r="H176" s="212" t="s">
        <v>1</v>
      </c>
      <c r="I176" s="214"/>
      <c r="J176" s="211"/>
      <c r="K176" s="211"/>
      <c r="L176" s="215"/>
      <c r="M176" s="216"/>
      <c r="N176" s="217"/>
      <c r="O176" s="217"/>
      <c r="P176" s="217"/>
      <c r="Q176" s="217"/>
      <c r="R176" s="217"/>
      <c r="S176" s="217"/>
      <c r="T176" s="218"/>
      <c r="AT176" s="219" t="s">
        <v>356</v>
      </c>
      <c r="AU176" s="219" t="s">
        <v>77</v>
      </c>
      <c r="AV176" s="13" t="s">
        <v>77</v>
      </c>
      <c r="AW176" s="13" t="s">
        <v>33</v>
      </c>
      <c r="AX176" s="13" t="s">
        <v>70</v>
      </c>
      <c r="AY176" s="219" t="s">
        <v>287</v>
      </c>
    </row>
    <row r="177" spans="2:65" s="13" customFormat="1" ht="11" x14ac:dyDescent="0.15">
      <c r="B177" s="210"/>
      <c r="C177" s="211"/>
      <c r="D177" s="187" t="s">
        <v>356</v>
      </c>
      <c r="E177" s="212" t="s">
        <v>1</v>
      </c>
      <c r="F177" s="213" t="s">
        <v>4336</v>
      </c>
      <c r="G177" s="211"/>
      <c r="H177" s="212" t="s">
        <v>1</v>
      </c>
      <c r="I177" s="214"/>
      <c r="J177" s="211"/>
      <c r="K177" s="211"/>
      <c r="L177" s="215"/>
      <c r="M177" s="216"/>
      <c r="N177" s="217"/>
      <c r="O177" s="217"/>
      <c r="P177" s="217"/>
      <c r="Q177" s="217"/>
      <c r="R177" s="217"/>
      <c r="S177" s="217"/>
      <c r="T177" s="218"/>
      <c r="AT177" s="219" t="s">
        <v>356</v>
      </c>
      <c r="AU177" s="219" t="s">
        <v>77</v>
      </c>
      <c r="AV177" s="13" t="s">
        <v>77</v>
      </c>
      <c r="AW177" s="13" t="s">
        <v>33</v>
      </c>
      <c r="AX177" s="13" t="s">
        <v>70</v>
      </c>
      <c r="AY177" s="219" t="s">
        <v>287</v>
      </c>
    </row>
    <row r="178" spans="2:65" s="11" customFormat="1" ht="11" x14ac:dyDescent="0.15">
      <c r="B178" s="185"/>
      <c r="C178" s="186"/>
      <c r="D178" s="187" t="s">
        <v>356</v>
      </c>
      <c r="E178" s="188" t="s">
        <v>1</v>
      </c>
      <c r="F178" s="189" t="s">
        <v>4337</v>
      </c>
      <c r="G178" s="186"/>
      <c r="H178" s="190">
        <v>27.17</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1" customFormat="1" ht="11" x14ac:dyDescent="0.15">
      <c r="B179" s="185"/>
      <c r="C179" s="186"/>
      <c r="D179" s="187" t="s">
        <v>356</v>
      </c>
      <c r="E179" s="188" t="s">
        <v>1</v>
      </c>
      <c r="F179" s="189" t="s">
        <v>4338</v>
      </c>
      <c r="G179" s="186"/>
      <c r="H179" s="190">
        <v>52.39</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65" s="11" customFormat="1" ht="11" x14ac:dyDescent="0.15">
      <c r="B180" s="185"/>
      <c r="C180" s="186"/>
      <c r="D180" s="187" t="s">
        <v>356</v>
      </c>
      <c r="E180" s="188" t="s">
        <v>1</v>
      </c>
      <c r="F180" s="189" t="s">
        <v>4339</v>
      </c>
      <c r="G180" s="186"/>
      <c r="H180" s="190">
        <v>138.05000000000001</v>
      </c>
      <c r="I180" s="191"/>
      <c r="J180" s="186"/>
      <c r="K180" s="186"/>
      <c r="L180" s="192"/>
      <c r="M180" s="193"/>
      <c r="N180" s="194"/>
      <c r="O180" s="194"/>
      <c r="P180" s="194"/>
      <c r="Q180" s="194"/>
      <c r="R180" s="194"/>
      <c r="S180" s="194"/>
      <c r="T180" s="195"/>
      <c r="AT180" s="196" t="s">
        <v>356</v>
      </c>
      <c r="AU180" s="196" t="s">
        <v>77</v>
      </c>
      <c r="AV180" s="11" t="s">
        <v>79</v>
      </c>
      <c r="AW180" s="11" t="s">
        <v>33</v>
      </c>
      <c r="AX180" s="11" t="s">
        <v>70</v>
      </c>
      <c r="AY180" s="196" t="s">
        <v>287</v>
      </c>
    </row>
    <row r="181" spans="2:65" s="11" customFormat="1" ht="11" x14ac:dyDescent="0.15">
      <c r="B181" s="185"/>
      <c r="C181" s="186"/>
      <c r="D181" s="187" t="s">
        <v>356</v>
      </c>
      <c r="E181" s="188" t="s">
        <v>1</v>
      </c>
      <c r="F181" s="189" t="s">
        <v>4340</v>
      </c>
      <c r="G181" s="186"/>
      <c r="H181" s="190">
        <v>18.39</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4341</v>
      </c>
      <c r="G182" s="186"/>
      <c r="H182" s="190">
        <v>110.96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4342</v>
      </c>
      <c r="G183" s="186"/>
      <c r="H183" s="190">
        <v>28.62</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375.58</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300</v>
      </c>
      <c r="D185" s="174" t="s">
        <v>288</v>
      </c>
      <c r="E185" s="175" t="s">
        <v>4343</v>
      </c>
      <c r="F185" s="176" t="s">
        <v>4344</v>
      </c>
      <c r="G185" s="177" t="s">
        <v>308</v>
      </c>
      <c r="H185" s="178">
        <v>475.98</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316</v>
      </c>
    </row>
    <row r="186" spans="2:65" s="13" customFormat="1" ht="11" x14ac:dyDescent="0.15">
      <c r="B186" s="210"/>
      <c r="C186" s="211"/>
      <c r="D186" s="187" t="s">
        <v>356</v>
      </c>
      <c r="E186" s="212" t="s">
        <v>1</v>
      </c>
      <c r="F186" s="213" t="s">
        <v>4345</v>
      </c>
      <c r="G186" s="211"/>
      <c r="H186" s="212" t="s">
        <v>1</v>
      </c>
      <c r="I186" s="214"/>
      <c r="J186" s="211"/>
      <c r="K186" s="211"/>
      <c r="L186" s="215"/>
      <c r="M186" s="216"/>
      <c r="N186" s="217"/>
      <c r="O186" s="217"/>
      <c r="P186" s="217"/>
      <c r="Q186" s="217"/>
      <c r="R186" s="217"/>
      <c r="S186" s="217"/>
      <c r="T186" s="218"/>
      <c r="AT186" s="219" t="s">
        <v>356</v>
      </c>
      <c r="AU186" s="219" t="s">
        <v>77</v>
      </c>
      <c r="AV186" s="13" t="s">
        <v>77</v>
      </c>
      <c r="AW186" s="13" t="s">
        <v>33</v>
      </c>
      <c r="AX186" s="13" t="s">
        <v>70</v>
      </c>
      <c r="AY186" s="219" t="s">
        <v>287</v>
      </c>
    </row>
    <row r="187" spans="2:65" s="11" customFormat="1" ht="11" x14ac:dyDescent="0.15">
      <c r="B187" s="185"/>
      <c r="C187" s="186"/>
      <c r="D187" s="187" t="s">
        <v>356</v>
      </c>
      <c r="E187" s="188" t="s">
        <v>1</v>
      </c>
      <c r="F187" s="189" t="s">
        <v>4337</v>
      </c>
      <c r="G187" s="186"/>
      <c r="H187" s="190">
        <v>27.17</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4346</v>
      </c>
      <c r="G188" s="186"/>
      <c r="H188" s="190">
        <v>78.58</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1" customFormat="1" ht="11" x14ac:dyDescent="0.15">
      <c r="B189" s="185"/>
      <c r="C189" s="186"/>
      <c r="D189" s="187" t="s">
        <v>356</v>
      </c>
      <c r="E189" s="188" t="s">
        <v>1</v>
      </c>
      <c r="F189" s="189" t="s">
        <v>4339</v>
      </c>
      <c r="G189" s="186"/>
      <c r="H189" s="190">
        <v>138.05000000000001</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1" customFormat="1" ht="11" x14ac:dyDescent="0.15">
      <c r="B190" s="185"/>
      <c r="C190" s="186"/>
      <c r="D190" s="187" t="s">
        <v>356</v>
      </c>
      <c r="E190" s="188" t="s">
        <v>1</v>
      </c>
      <c r="F190" s="189" t="s">
        <v>4347</v>
      </c>
      <c r="G190" s="186"/>
      <c r="H190" s="190">
        <v>27.58</v>
      </c>
      <c r="I190" s="191"/>
      <c r="J190" s="186"/>
      <c r="K190" s="186"/>
      <c r="L190" s="192"/>
      <c r="M190" s="193"/>
      <c r="N190" s="194"/>
      <c r="O190" s="194"/>
      <c r="P190" s="194"/>
      <c r="Q190" s="194"/>
      <c r="R190" s="194"/>
      <c r="S190" s="194"/>
      <c r="T190" s="195"/>
      <c r="AT190" s="196" t="s">
        <v>356</v>
      </c>
      <c r="AU190" s="196" t="s">
        <v>77</v>
      </c>
      <c r="AV190" s="11" t="s">
        <v>79</v>
      </c>
      <c r="AW190" s="11" t="s">
        <v>33</v>
      </c>
      <c r="AX190" s="11" t="s">
        <v>70</v>
      </c>
      <c r="AY190" s="196" t="s">
        <v>287</v>
      </c>
    </row>
    <row r="191" spans="2:65" s="11" customFormat="1" ht="11" x14ac:dyDescent="0.15">
      <c r="B191" s="185"/>
      <c r="C191" s="186"/>
      <c r="D191" s="187" t="s">
        <v>356</v>
      </c>
      <c r="E191" s="188" t="s">
        <v>1</v>
      </c>
      <c r="F191" s="189" t="s">
        <v>4348</v>
      </c>
      <c r="G191" s="186"/>
      <c r="H191" s="190">
        <v>166.44</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1" customFormat="1" ht="11" x14ac:dyDescent="0.15">
      <c r="B192" s="185"/>
      <c r="C192" s="186"/>
      <c r="D192" s="187" t="s">
        <v>356</v>
      </c>
      <c r="E192" s="188" t="s">
        <v>1</v>
      </c>
      <c r="F192" s="189" t="s">
        <v>4349</v>
      </c>
      <c r="G192" s="186"/>
      <c r="H192" s="190">
        <v>38.159999999999997</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475.98</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317</v>
      </c>
      <c r="D194" s="174" t="s">
        <v>288</v>
      </c>
      <c r="E194" s="175" t="s">
        <v>4350</v>
      </c>
      <c r="F194" s="176" t="s">
        <v>4351</v>
      </c>
      <c r="G194" s="177" t="s">
        <v>308</v>
      </c>
      <c r="H194" s="178">
        <v>2.34</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320</v>
      </c>
    </row>
    <row r="195" spans="2:65" s="11" customFormat="1" ht="11" x14ac:dyDescent="0.15">
      <c r="B195" s="185"/>
      <c r="C195" s="186"/>
      <c r="D195" s="187" t="s">
        <v>356</v>
      </c>
      <c r="E195" s="188" t="s">
        <v>1</v>
      </c>
      <c r="F195" s="189" t="s">
        <v>4352</v>
      </c>
      <c r="G195" s="186"/>
      <c r="H195" s="190">
        <v>2.34</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2.34</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305</v>
      </c>
      <c r="D197" s="174" t="s">
        <v>288</v>
      </c>
      <c r="E197" s="175" t="s">
        <v>4353</v>
      </c>
      <c r="F197" s="176" t="s">
        <v>4354</v>
      </c>
      <c r="G197" s="177" t="s">
        <v>308</v>
      </c>
      <c r="H197" s="178">
        <v>124.81</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323</v>
      </c>
    </row>
    <row r="198" spans="2:65" s="13" customFormat="1" ht="11" x14ac:dyDescent="0.15">
      <c r="B198" s="210"/>
      <c r="C198" s="211"/>
      <c r="D198" s="187" t="s">
        <v>356</v>
      </c>
      <c r="E198" s="212" t="s">
        <v>1</v>
      </c>
      <c r="F198" s="213" t="s">
        <v>4355</v>
      </c>
      <c r="G198" s="211"/>
      <c r="H198" s="212" t="s">
        <v>1</v>
      </c>
      <c r="I198" s="214"/>
      <c r="J198" s="211"/>
      <c r="K198" s="211"/>
      <c r="L198" s="215"/>
      <c r="M198" s="216"/>
      <c r="N198" s="217"/>
      <c r="O198" s="217"/>
      <c r="P198" s="217"/>
      <c r="Q198" s="217"/>
      <c r="R198" s="217"/>
      <c r="S198" s="217"/>
      <c r="T198" s="218"/>
      <c r="AT198" s="219" t="s">
        <v>356</v>
      </c>
      <c r="AU198" s="219" t="s">
        <v>77</v>
      </c>
      <c r="AV198" s="13" t="s">
        <v>77</v>
      </c>
      <c r="AW198" s="13" t="s">
        <v>33</v>
      </c>
      <c r="AX198" s="13" t="s">
        <v>70</v>
      </c>
      <c r="AY198" s="219" t="s">
        <v>287</v>
      </c>
    </row>
    <row r="199" spans="2:65" s="11" customFormat="1" ht="11" x14ac:dyDescent="0.15">
      <c r="B199" s="185"/>
      <c r="C199" s="186"/>
      <c r="D199" s="187" t="s">
        <v>356</v>
      </c>
      <c r="E199" s="188" t="s">
        <v>1</v>
      </c>
      <c r="F199" s="189" t="s">
        <v>4337</v>
      </c>
      <c r="G199" s="186"/>
      <c r="H199" s="190">
        <v>27.17</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1" customFormat="1" ht="11" x14ac:dyDescent="0.15">
      <c r="B200" s="185"/>
      <c r="C200" s="186"/>
      <c r="D200" s="187" t="s">
        <v>356</v>
      </c>
      <c r="E200" s="188" t="s">
        <v>1</v>
      </c>
      <c r="F200" s="189" t="s">
        <v>4356</v>
      </c>
      <c r="G200" s="186"/>
      <c r="H200" s="190">
        <v>69.02</v>
      </c>
      <c r="I200" s="191"/>
      <c r="J200" s="186"/>
      <c r="K200" s="186"/>
      <c r="L200" s="192"/>
      <c r="M200" s="193"/>
      <c r="N200" s="194"/>
      <c r="O200" s="194"/>
      <c r="P200" s="194"/>
      <c r="Q200" s="194"/>
      <c r="R200" s="194"/>
      <c r="S200" s="194"/>
      <c r="T200" s="195"/>
      <c r="AT200" s="196" t="s">
        <v>356</v>
      </c>
      <c r="AU200" s="196" t="s">
        <v>77</v>
      </c>
      <c r="AV200" s="11" t="s">
        <v>79</v>
      </c>
      <c r="AW200" s="11" t="s">
        <v>33</v>
      </c>
      <c r="AX200" s="11" t="s">
        <v>70</v>
      </c>
      <c r="AY200" s="196" t="s">
        <v>287</v>
      </c>
    </row>
    <row r="201" spans="2:65" s="11" customFormat="1" ht="11" x14ac:dyDescent="0.15">
      <c r="B201" s="185"/>
      <c r="C201" s="186"/>
      <c r="D201" s="187" t="s">
        <v>356</v>
      </c>
      <c r="E201" s="188" t="s">
        <v>1</v>
      </c>
      <c r="F201" s="189" t="s">
        <v>4357</v>
      </c>
      <c r="G201" s="186"/>
      <c r="H201" s="190">
        <v>28.62</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124.81</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 customFormat="1" ht="16.5" customHeight="1" x14ac:dyDescent="0.15">
      <c r="B203" s="33"/>
      <c r="C203" s="174" t="s">
        <v>324</v>
      </c>
      <c r="D203" s="174" t="s">
        <v>288</v>
      </c>
      <c r="E203" s="175" t="s">
        <v>4358</v>
      </c>
      <c r="F203" s="176" t="s">
        <v>4359</v>
      </c>
      <c r="G203" s="177" t="s">
        <v>308</v>
      </c>
      <c r="H203" s="178">
        <v>27.17</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327</v>
      </c>
    </row>
    <row r="204" spans="2:65" s="13" customFormat="1" ht="11" x14ac:dyDescent="0.15">
      <c r="B204" s="210"/>
      <c r="C204" s="211"/>
      <c r="D204" s="187" t="s">
        <v>356</v>
      </c>
      <c r="E204" s="212" t="s">
        <v>1</v>
      </c>
      <c r="F204" s="213" t="s">
        <v>4355</v>
      </c>
      <c r="G204" s="211"/>
      <c r="H204" s="212" t="s">
        <v>1</v>
      </c>
      <c r="I204" s="214"/>
      <c r="J204" s="211"/>
      <c r="K204" s="211"/>
      <c r="L204" s="215"/>
      <c r="M204" s="216"/>
      <c r="N204" s="217"/>
      <c r="O204" s="217"/>
      <c r="P204" s="217"/>
      <c r="Q204" s="217"/>
      <c r="R204" s="217"/>
      <c r="S204" s="217"/>
      <c r="T204" s="218"/>
      <c r="AT204" s="219" t="s">
        <v>356</v>
      </c>
      <c r="AU204" s="219" t="s">
        <v>77</v>
      </c>
      <c r="AV204" s="13" t="s">
        <v>77</v>
      </c>
      <c r="AW204" s="13" t="s">
        <v>33</v>
      </c>
      <c r="AX204" s="13" t="s">
        <v>70</v>
      </c>
      <c r="AY204" s="219" t="s">
        <v>287</v>
      </c>
    </row>
    <row r="205" spans="2:65" s="11" customFormat="1" ht="11" x14ac:dyDescent="0.15">
      <c r="B205" s="185"/>
      <c r="C205" s="186"/>
      <c r="D205" s="187" t="s">
        <v>356</v>
      </c>
      <c r="E205" s="188" t="s">
        <v>1</v>
      </c>
      <c r="F205" s="189" t="s">
        <v>4337</v>
      </c>
      <c r="G205" s="186"/>
      <c r="H205" s="190">
        <v>27.17</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2" customFormat="1" ht="11" x14ac:dyDescent="0.15">
      <c r="B206" s="197"/>
      <c r="C206" s="198"/>
      <c r="D206" s="187" t="s">
        <v>356</v>
      </c>
      <c r="E206" s="199" t="s">
        <v>1</v>
      </c>
      <c r="F206" s="200" t="s">
        <v>359</v>
      </c>
      <c r="G206" s="198"/>
      <c r="H206" s="201">
        <v>27.17</v>
      </c>
      <c r="I206" s="202"/>
      <c r="J206" s="198"/>
      <c r="K206" s="198"/>
      <c r="L206" s="203"/>
      <c r="M206" s="204"/>
      <c r="N206" s="205"/>
      <c r="O206" s="205"/>
      <c r="P206" s="205"/>
      <c r="Q206" s="205"/>
      <c r="R206" s="205"/>
      <c r="S206" s="205"/>
      <c r="T206" s="206"/>
      <c r="AT206" s="207" t="s">
        <v>356</v>
      </c>
      <c r="AU206" s="207" t="s">
        <v>77</v>
      </c>
      <c r="AV206" s="12" t="s">
        <v>99</v>
      </c>
      <c r="AW206" s="12" t="s">
        <v>33</v>
      </c>
      <c r="AX206" s="12" t="s">
        <v>77</v>
      </c>
      <c r="AY206" s="207" t="s">
        <v>287</v>
      </c>
    </row>
    <row r="207" spans="2:65" s="1" customFormat="1" ht="16.5" customHeight="1" x14ac:dyDescent="0.15">
      <c r="B207" s="33"/>
      <c r="C207" s="174" t="s">
        <v>309</v>
      </c>
      <c r="D207" s="174" t="s">
        <v>288</v>
      </c>
      <c r="E207" s="175" t="s">
        <v>4360</v>
      </c>
      <c r="F207" s="176" t="s">
        <v>4361</v>
      </c>
      <c r="G207" s="177" t="s">
        <v>291</v>
      </c>
      <c r="H207" s="178">
        <v>1322.74</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330</v>
      </c>
    </row>
    <row r="208" spans="2:65" s="11" customFormat="1" ht="11" x14ac:dyDescent="0.15">
      <c r="B208" s="185"/>
      <c r="C208" s="186"/>
      <c r="D208" s="187" t="s">
        <v>356</v>
      </c>
      <c r="E208" s="188" t="s">
        <v>1</v>
      </c>
      <c r="F208" s="189" t="s">
        <v>4362</v>
      </c>
      <c r="G208" s="186"/>
      <c r="H208" s="190">
        <v>200.91</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51" s="13" customFormat="1" ht="11" x14ac:dyDescent="0.15">
      <c r="B209" s="210"/>
      <c r="C209" s="211"/>
      <c r="D209" s="187" t="s">
        <v>356</v>
      </c>
      <c r="E209" s="212" t="s">
        <v>1</v>
      </c>
      <c r="F209" s="213" t="s">
        <v>4363</v>
      </c>
      <c r="G209" s="211"/>
      <c r="H209" s="212" t="s">
        <v>1</v>
      </c>
      <c r="I209" s="214"/>
      <c r="J209" s="211"/>
      <c r="K209" s="211"/>
      <c r="L209" s="215"/>
      <c r="M209" s="216"/>
      <c r="N209" s="217"/>
      <c r="O209" s="217"/>
      <c r="P209" s="217"/>
      <c r="Q209" s="217"/>
      <c r="R209" s="217"/>
      <c r="S209" s="217"/>
      <c r="T209" s="218"/>
      <c r="AT209" s="219" t="s">
        <v>356</v>
      </c>
      <c r="AU209" s="219" t="s">
        <v>77</v>
      </c>
      <c r="AV209" s="13" t="s">
        <v>77</v>
      </c>
      <c r="AW209" s="13" t="s">
        <v>33</v>
      </c>
      <c r="AX209" s="13" t="s">
        <v>70</v>
      </c>
      <c r="AY209" s="219" t="s">
        <v>287</v>
      </c>
    </row>
    <row r="210" spans="2:51" s="11" customFormat="1" ht="11" x14ac:dyDescent="0.15">
      <c r="B210" s="185"/>
      <c r="C210" s="186"/>
      <c r="D210" s="187" t="s">
        <v>356</v>
      </c>
      <c r="E210" s="188" t="s">
        <v>1</v>
      </c>
      <c r="F210" s="189" t="s">
        <v>4364</v>
      </c>
      <c r="G210" s="186"/>
      <c r="H210" s="190">
        <v>30.03</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51" s="11" customFormat="1" ht="11" x14ac:dyDescent="0.15">
      <c r="B211" s="185"/>
      <c r="C211" s="186"/>
      <c r="D211" s="187" t="s">
        <v>356</v>
      </c>
      <c r="E211" s="188" t="s">
        <v>1</v>
      </c>
      <c r="F211" s="189" t="s">
        <v>4365</v>
      </c>
      <c r="G211" s="186"/>
      <c r="H211" s="190">
        <v>181.53</v>
      </c>
      <c r="I211" s="191"/>
      <c r="J211" s="186"/>
      <c r="K211" s="186"/>
      <c r="L211" s="192"/>
      <c r="M211" s="193"/>
      <c r="N211" s="194"/>
      <c r="O211" s="194"/>
      <c r="P211" s="194"/>
      <c r="Q211" s="194"/>
      <c r="R211" s="194"/>
      <c r="S211" s="194"/>
      <c r="T211" s="195"/>
      <c r="AT211" s="196" t="s">
        <v>356</v>
      </c>
      <c r="AU211" s="196" t="s">
        <v>77</v>
      </c>
      <c r="AV211" s="11" t="s">
        <v>79</v>
      </c>
      <c r="AW211" s="11" t="s">
        <v>33</v>
      </c>
      <c r="AX211" s="11" t="s">
        <v>70</v>
      </c>
      <c r="AY211" s="196" t="s">
        <v>287</v>
      </c>
    </row>
    <row r="212" spans="2:51" s="11" customFormat="1" ht="11" x14ac:dyDescent="0.15">
      <c r="B212" s="185"/>
      <c r="C212" s="186"/>
      <c r="D212" s="187" t="s">
        <v>356</v>
      </c>
      <c r="E212" s="188" t="s">
        <v>1</v>
      </c>
      <c r="F212" s="189" t="s">
        <v>4366</v>
      </c>
      <c r="G212" s="186"/>
      <c r="H212" s="190">
        <v>216.47</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51" s="11" customFormat="1" ht="11" x14ac:dyDescent="0.15">
      <c r="B213" s="185"/>
      <c r="C213" s="186"/>
      <c r="D213" s="187" t="s">
        <v>356</v>
      </c>
      <c r="E213" s="188" t="s">
        <v>1</v>
      </c>
      <c r="F213" s="189" t="s">
        <v>4367</v>
      </c>
      <c r="G213" s="186"/>
      <c r="H213" s="190">
        <v>77.849999999999994</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51" s="13" customFormat="1" ht="11" x14ac:dyDescent="0.15">
      <c r="B214" s="210"/>
      <c r="C214" s="211"/>
      <c r="D214" s="187" t="s">
        <v>356</v>
      </c>
      <c r="E214" s="212" t="s">
        <v>1</v>
      </c>
      <c r="F214" s="213" t="s">
        <v>4368</v>
      </c>
      <c r="G214" s="211"/>
      <c r="H214" s="212" t="s">
        <v>1</v>
      </c>
      <c r="I214" s="214"/>
      <c r="J214" s="211"/>
      <c r="K214" s="211"/>
      <c r="L214" s="215"/>
      <c r="M214" s="216"/>
      <c r="N214" s="217"/>
      <c r="O214" s="217"/>
      <c r="P214" s="217"/>
      <c r="Q214" s="217"/>
      <c r="R214" s="217"/>
      <c r="S214" s="217"/>
      <c r="T214" s="218"/>
      <c r="AT214" s="219" t="s">
        <v>356</v>
      </c>
      <c r="AU214" s="219" t="s">
        <v>77</v>
      </c>
      <c r="AV214" s="13" t="s">
        <v>77</v>
      </c>
      <c r="AW214" s="13" t="s">
        <v>33</v>
      </c>
      <c r="AX214" s="13" t="s">
        <v>70</v>
      </c>
      <c r="AY214" s="219" t="s">
        <v>287</v>
      </c>
    </row>
    <row r="215" spans="2:51" s="11" customFormat="1" ht="11" x14ac:dyDescent="0.15">
      <c r="B215" s="185"/>
      <c r="C215" s="186"/>
      <c r="D215" s="187" t="s">
        <v>356</v>
      </c>
      <c r="E215" s="188" t="s">
        <v>1</v>
      </c>
      <c r="F215" s="189" t="s">
        <v>4369</v>
      </c>
      <c r="G215" s="186"/>
      <c r="H215" s="190">
        <v>6.9</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51" s="11" customFormat="1" ht="11" x14ac:dyDescent="0.15">
      <c r="B216" s="185"/>
      <c r="C216" s="186"/>
      <c r="D216" s="187" t="s">
        <v>356</v>
      </c>
      <c r="E216" s="188" t="s">
        <v>1</v>
      </c>
      <c r="F216" s="189" t="s">
        <v>4370</v>
      </c>
      <c r="G216" s="186"/>
      <c r="H216" s="190">
        <v>8.51</v>
      </c>
      <c r="I216" s="191"/>
      <c r="J216" s="186"/>
      <c r="K216" s="186"/>
      <c r="L216" s="192"/>
      <c r="M216" s="193"/>
      <c r="N216" s="194"/>
      <c r="O216" s="194"/>
      <c r="P216" s="194"/>
      <c r="Q216" s="194"/>
      <c r="R216" s="194"/>
      <c r="S216" s="194"/>
      <c r="T216" s="195"/>
      <c r="AT216" s="196" t="s">
        <v>356</v>
      </c>
      <c r="AU216" s="196" t="s">
        <v>77</v>
      </c>
      <c r="AV216" s="11" t="s">
        <v>79</v>
      </c>
      <c r="AW216" s="11" t="s">
        <v>33</v>
      </c>
      <c r="AX216" s="11" t="s">
        <v>70</v>
      </c>
      <c r="AY216" s="196" t="s">
        <v>287</v>
      </c>
    </row>
    <row r="217" spans="2:51" s="11" customFormat="1" ht="11" x14ac:dyDescent="0.15">
      <c r="B217" s="185"/>
      <c r="C217" s="186"/>
      <c r="D217" s="187" t="s">
        <v>356</v>
      </c>
      <c r="E217" s="188" t="s">
        <v>1</v>
      </c>
      <c r="F217" s="189" t="s">
        <v>4371</v>
      </c>
      <c r="G217" s="186"/>
      <c r="H217" s="190">
        <v>21.08</v>
      </c>
      <c r="I217" s="191"/>
      <c r="J217" s="186"/>
      <c r="K217" s="186"/>
      <c r="L217" s="192"/>
      <c r="M217" s="193"/>
      <c r="N217" s="194"/>
      <c r="O217" s="194"/>
      <c r="P217" s="194"/>
      <c r="Q217" s="194"/>
      <c r="R217" s="194"/>
      <c r="S217" s="194"/>
      <c r="T217" s="195"/>
      <c r="AT217" s="196" t="s">
        <v>356</v>
      </c>
      <c r="AU217" s="196" t="s">
        <v>77</v>
      </c>
      <c r="AV217" s="11" t="s">
        <v>79</v>
      </c>
      <c r="AW217" s="11" t="s">
        <v>33</v>
      </c>
      <c r="AX217" s="11" t="s">
        <v>70</v>
      </c>
      <c r="AY217" s="196" t="s">
        <v>287</v>
      </c>
    </row>
    <row r="218" spans="2:51" s="11" customFormat="1" ht="11" x14ac:dyDescent="0.15">
      <c r="B218" s="185"/>
      <c r="C218" s="186"/>
      <c r="D218" s="187" t="s">
        <v>356</v>
      </c>
      <c r="E218" s="188" t="s">
        <v>1</v>
      </c>
      <c r="F218" s="189" t="s">
        <v>4372</v>
      </c>
      <c r="G218" s="186"/>
      <c r="H218" s="190">
        <v>44.75</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51" s="11" customFormat="1" ht="11" x14ac:dyDescent="0.15">
      <c r="B219" s="185"/>
      <c r="C219" s="186"/>
      <c r="D219" s="187" t="s">
        <v>356</v>
      </c>
      <c r="E219" s="188" t="s">
        <v>1</v>
      </c>
      <c r="F219" s="189" t="s">
        <v>4373</v>
      </c>
      <c r="G219" s="186"/>
      <c r="H219" s="190">
        <v>55.81</v>
      </c>
      <c r="I219" s="191"/>
      <c r="J219" s="186"/>
      <c r="K219" s="186"/>
      <c r="L219" s="192"/>
      <c r="M219" s="193"/>
      <c r="N219" s="194"/>
      <c r="O219" s="194"/>
      <c r="P219" s="194"/>
      <c r="Q219" s="194"/>
      <c r="R219" s="194"/>
      <c r="S219" s="194"/>
      <c r="T219" s="195"/>
      <c r="AT219" s="196" t="s">
        <v>356</v>
      </c>
      <c r="AU219" s="196" t="s">
        <v>77</v>
      </c>
      <c r="AV219" s="11" t="s">
        <v>79</v>
      </c>
      <c r="AW219" s="11" t="s">
        <v>33</v>
      </c>
      <c r="AX219" s="11" t="s">
        <v>70</v>
      </c>
      <c r="AY219" s="196" t="s">
        <v>287</v>
      </c>
    </row>
    <row r="220" spans="2:51" s="11" customFormat="1" ht="11" x14ac:dyDescent="0.15">
      <c r="B220" s="185"/>
      <c r="C220" s="186"/>
      <c r="D220" s="187" t="s">
        <v>356</v>
      </c>
      <c r="E220" s="188" t="s">
        <v>1</v>
      </c>
      <c r="F220" s="189" t="s">
        <v>4374</v>
      </c>
      <c r="G220" s="186"/>
      <c r="H220" s="190">
        <v>10.92</v>
      </c>
      <c r="I220" s="191"/>
      <c r="J220" s="186"/>
      <c r="K220" s="186"/>
      <c r="L220" s="192"/>
      <c r="M220" s="193"/>
      <c r="N220" s="194"/>
      <c r="O220" s="194"/>
      <c r="P220" s="194"/>
      <c r="Q220" s="194"/>
      <c r="R220" s="194"/>
      <c r="S220" s="194"/>
      <c r="T220" s="195"/>
      <c r="AT220" s="196" t="s">
        <v>356</v>
      </c>
      <c r="AU220" s="196" t="s">
        <v>77</v>
      </c>
      <c r="AV220" s="11" t="s">
        <v>79</v>
      </c>
      <c r="AW220" s="11" t="s">
        <v>33</v>
      </c>
      <c r="AX220" s="11" t="s">
        <v>70</v>
      </c>
      <c r="AY220" s="196" t="s">
        <v>287</v>
      </c>
    </row>
    <row r="221" spans="2:51" s="11" customFormat="1" ht="11" x14ac:dyDescent="0.15">
      <c r="B221" s="185"/>
      <c r="C221" s="186"/>
      <c r="D221" s="187" t="s">
        <v>356</v>
      </c>
      <c r="E221" s="188" t="s">
        <v>1</v>
      </c>
      <c r="F221" s="189" t="s">
        <v>4375</v>
      </c>
      <c r="G221" s="186"/>
      <c r="H221" s="190">
        <v>11.7</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51" s="11" customFormat="1" ht="11" x14ac:dyDescent="0.15">
      <c r="B222" s="185"/>
      <c r="C222" s="186"/>
      <c r="D222" s="187" t="s">
        <v>356</v>
      </c>
      <c r="E222" s="188" t="s">
        <v>1</v>
      </c>
      <c r="F222" s="189" t="s">
        <v>4376</v>
      </c>
      <c r="G222" s="186"/>
      <c r="H222" s="190">
        <v>14.1</v>
      </c>
      <c r="I222" s="191"/>
      <c r="J222" s="186"/>
      <c r="K222" s="186"/>
      <c r="L222" s="192"/>
      <c r="M222" s="193"/>
      <c r="N222" s="194"/>
      <c r="O222" s="194"/>
      <c r="P222" s="194"/>
      <c r="Q222" s="194"/>
      <c r="R222" s="194"/>
      <c r="S222" s="194"/>
      <c r="T222" s="195"/>
      <c r="AT222" s="196" t="s">
        <v>356</v>
      </c>
      <c r="AU222" s="196" t="s">
        <v>77</v>
      </c>
      <c r="AV222" s="11" t="s">
        <v>79</v>
      </c>
      <c r="AW222" s="11" t="s">
        <v>33</v>
      </c>
      <c r="AX222" s="11" t="s">
        <v>70</v>
      </c>
      <c r="AY222" s="196" t="s">
        <v>287</v>
      </c>
    </row>
    <row r="223" spans="2:51" s="11" customFormat="1" ht="11" x14ac:dyDescent="0.15">
      <c r="B223" s="185"/>
      <c r="C223" s="186"/>
      <c r="D223" s="187" t="s">
        <v>356</v>
      </c>
      <c r="E223" s="188" t="s">
        <v>1</v>
      </c>
      <c r="F223" s="189" t="s">
        <v>4377</v>
      </c>
      <c r="G223" s="186"/>
      <c r="H223" s="190">
        <v>30.02</v>
      </c>
      <c r="I223" s="191"/>
      <c r="J223" s="186"/>
      <c r="K223" s="186"/>
      <c r="L223" s="192"/>
      <c r="M223" s="193"/>
      <c r="N223" s="194"/>
      <c r="O223" s="194"/>
      <c r="P223" s="194"/>
      <c r="Q223" s="194"/>
      <c r="R223" s="194"/>
      <c r="S223" s="194"/>
      <c r="T223" s="195"/>
      <c r="AT223" s="196" t="s">
        <v>356</v>
      </c>
      <c r="AU223" s="196" t="s">
        <v>77</v>
      </c>
      <c r="AV223" s="11" t="s">
        <v>79</v>
      </c>
      <c r="AW223" s="11" t="s">
        <v>33</v>
      </c>
      <c r="AX223" s="11" t="s">
        <v>70</v>
      </c>
      <c r="AY223" s="196" t="s">
        <v>287</v>
      </c>
    </row>
    <row r="224" spans="2:51" s="11" customFormat="1" ht="11" x14ac:dyDescent="0.15">
      <c r="B224" s="185"/>
      <c r="C224" s="186"/>
      <c r="D224" s="187" t="s">
        <v>356</v>
      </c>
      <c r="E224" s="188" t="s">
        <v>1</v>
      </c>
      <c r="F224" s="189" t="s">
        <v>4378</v>
      </c>
      <c r="G224" s="186"/>
      <c r="H224" s="190">
        <v>6.9</v>
      </c>
      <c r="I224" s="191"/>
      <c r="J224" s="186"/>
      <c r="K224" s="186"/>
      <c r="L224" s="192"/>
      <c r="M224" s="193"/>
      <c r="N224" s="194"/>
      <c r="O224" s="194"/>
      <c r="P224" s="194"/>
      <c r="Q224" s="194"/>
      <c r="R224" s="194"/>
      <c r="S224" s="194"/>
      <c r="T224" s="195"/>
      <c r="AT224" s="196" t="s">
        <v>356</v>
      </c>
      <c r="AU224" s="196" t="s">
        <v>77</v>
      </c>
      <c r="AV224" s="11" t="s">
        <v>79</v>
      </c>
      <c r="AW224" s="11" t="s">
        <v>33</v>
      </c>
      <c r="AX224" s="11" t="s">
        <v>70</v>
      </c>
      <c r="AY224" s="196" t="s">
        <v>287</v>
      </c>
    </row>
    <row r="225" spans="2:51" s="11" customFormat="1" ht="11" x14ac:dyDescent="0.15">
      <c r="B225" s="185"/>
      <c r="C225" s="186"/>
      <c r="D225" s="187" t="s">
        <v>356</v>
      </c>
      <c r="E225" s="188" t="s">
        <v>1</v>
      </c>
      <c r="F225" s="189" t="s">
        <v>4379</v>
      </c>
      <c r="G225" s="186"/>
      <c r="H225" s="190">
        <v>12.17</v>
      </c>
      <c r="I225" s="191"/>
      <c r="J225" s="186"/>
      <c r="K225" s="186"/>
      <c r="L225" s="192"/>
      <c r="M225" s="193"/>
      <c r="N225" s="194"/>
      <c r="O225" s="194"/>
      <c r="P225" s="194"/>
      <c r="Q225" s="194"/>
      <c r="R225" s="194"/>
      <c r="S225" s="194"/>
      <c r="T225" s="195"/>
      <c r="AT225" s="196" t="s">
        <v>356</v>
      </c>
      <c r="AU225" s="196" t="s">
        <v>77</v>
      </c>
      <c r="AV225" s="11" t="s">
        <v>79</v>
      </c>
      <c r="AW225" s="11" t="s">
        <v>33</v>
      </c>
      <c r="AX225" s="11" t="s">
        <v>70</v>
      </c>
      <c r="AY225" s="196" t="s">
        <v>287</v>
      </c>
    </row>
    <row r="226" spans="2:51" s="11" customFormat="1" ht="11" x14ac:dyDescent="0.15">
      <c r="B226" s="185"/>
      <c r="C226" s="186"/>
      <c r="D226" s="187" t="s">
        <v>356</v>
      </c>
      <c r="E226" s="188" t="s">
        <v>1</v>
      </c>
      <c r="F226" s="189" t="s">
        <v>4380</v>
      </c>
      <c r="G226" s="186"/>
      <c r="H226" s="190">
        <v>12.89</v>
      </c>
      <c r="I226" s="191"/>
      <c r="J226" s="186"/>
      <c r="K226" s="186"/>
      <c r="L226" s="192"/>
      <c r="M226" s="193"/>
      <c r="N226" s="194"/>
      <c r="O226" s="194"/>
      <c r="P226" s="194"/>
      <c r="Q226" s="194"/>
      <c r="R226" s="194"/>
      <c r="S226" s="194"/>
      <c r="T226" s="195"/>
      <c r="AT226" s="196" t="s">
        <v>356</v>
      </c>
      <c r="AU226" s="196" t="s">
        <v>77</v>
      </c>
      <c r="AV226" s="11" t="s">
        <v>79</v>
      </c>
      <c r="AW226" s="11" t="s">
        <v>33</v>
      </c>
      <c r="AX226" s="11" t="s">
        <v>70</v>
      </c>
      <c r="AY226" s="196" t="s">
        <v>287</v>
      </c>
    </row>
    <row r="227" spans="2:51" s="11" customFormat="1" ht="11" x14ac:dyDescent="0.15">
      <c r="B227" s="185"/>
      <c r="C227" s="186"/>
      <c r="D227" s="187" t="s">
        <v>356</v>
      </c>
      <c r="E227" s="188" t="s">
        <v>1</v>
      </c>
      <c r="F227" s="189" t="s">
        <v>4381</v>
      </c>
      <c r="G227" s="186"/>
      <c r="H227" s="190">
        <v>9.57</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51" s="11" customFormat="1" ht="11" x14ac:dyDescent="0.15">
      <c r="B228" s="185"/>
      <c r="C228" s="186"/>
      <c r="D228" s="187" t="s">
        <v>356</v>
      </c>
      <c r="E228" s="188" t="s">
        <v>1</v>
      </c>
      <c r="F228" s="189" t="s">
        <v>4382</v>
      </c>
      <c r="G228" s="186"/>
      <c r="H228" s="190">
        <v>15.51</v>
      </c>
      <c r="I228" s="191"/>
      <c r="J228" s="186"/>
      <c r="K228" s="186"/>
      <c r="L228" s="192"/>
      <c r="M228" s="193"/>
      <c r="N228" s="194"/>
      <c r="O228" s="194"/>
      <c r="P228" s="194"/>
      <c r="Q228" s="194"/>
      <c r="R228" s="194"/>
      <c r="S228" s="194"/>
      <c r="T228" s="195"/>
      <c r="AT228" s="196" t="s">
        <v>356</v>
      </c>
      <c r="AU228" s="196" t="s">
        <v>77</v>
      </c>
      <c r="AV228" s="11" t="s">
        <v>79</v>
      </c>
      <c r="AW228" s="11" t="s">
        <v>33</v>
      </c>
      <c r="AX228" s="11" t="s">
        <v>70</v>
      </c>
      <c r="AY228" s="196" t="s">
        <v>287</v>
      </c>
    </row>
    <row r="229" spans="2:51" s="11" customFormat="1" ht="11" x14ac:dyDescent="0.15">
      <c r="B229" s="185"/>
      <c r="C229" s="186"/>
      <c r="D229" s="187" t="s">
        <v>356</v>
      </c>
      <c r="E229" s="188" t="s">
        <v>1</v>
      </c>
      <c r="F229" s="189" t="s">
        <v>4383</v>
      </c>
      <c r="G229" s="186"/>
      <c r="H229" s="190">
        <v>14.48</v>
      </c>
      <c r="I229" s="191"/>
      <c r="J229" s="186"/>
      <c r="K229" s="186"/>
      <c r="L229" s="192"/>
      <c r="M229" s="193"/>
      <c r="N229" s="194"/>
      <c r="O229" s="194"/>
      <c r="P229" s="194"/>
      <c r="Q229" s="194"/>
      <c r="R229" s="194"/>
      <c r="S229" s="194"/>
      <c r="T229" s="195"/>
      <c r="AT229" s="196" t="s">
        <v>356</v>
      </c>
      <c r="AU229" s="196" t="s">
        <v>77</v>
      </c>
      <c r="AV229" s="11" t="s">
        <v>79</v>
      </c>
      <c r="AW229" s="11" t="s">
        <v>33</v>
      </c>
      <c r="AX229" s="11" t="s">
        <v>70</v>
      </c>
      <c r="AY229" s="196" t="s">
        <v>287</v>
      </c>
    </row>
    <row r="230" spans="2:51" s="11" customFormat="1" ht="11" x14ac:dyDescent="0.15">
      <c r="B230" s="185"/>
      <c r="C230" s="186"/>
      <c r="D230" s="187" t="s">
        <v>356</v>
      </c>
      <c r="E230" s="188" t="s">
        <v>1</v>
      </c>
      <c r="F230" s="189" t="s">
        <v>4384</v>
      </c>
      <c r="G230" s="186"/>
      <c r="H230" s="190">
        <v>37.25</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51" s="11" customFormat="1" ht="11" x14ac:dyDescent="0.15">
      <c r="B231" s="185"/>
      <c r="C231" s="186"/>
      <c r="D231" s="187" t="s">
        <v>356</v>
      </c>
      <c r="E231" s="188" t="s">
        <v>1</v>
      </c>
      <c r="F231" s="189" t="s">
        <v>4385</v>
      </c>
      <c r="G231" s="186"/>
      <c r="H231" s="190">
        <v>8.27</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51" s="11" customFormat="1" ht="11" x14ac:dyDescent="0.15">
      <c r="B232" s="185"/>
      <c r="C232" s="186"/>
      <c r="D232" s="187" t="s">
        <v>356</v>
      </c>
      <c r="E232" s="188" t="s">
        <v>1</v>
      </c>
      <c r="F232" s="189" t="s">
        <v>4386</v>
      </c>
      <c r="G232" s="186"/>
      <c r="H232" s="190">
        <v>11.31</v>
      </c>
      <c r="I232" s="191"/>
      <c r="J232" s="186"/>
      <c r="K232" s="186"/>
      <c r="L232" s="192"/>
      <c r="M232" s="193"/>
      <c r="N232" s="194"/>
      <c r="O232" s="194"/>
      <c r="P232" s="194"/>
      <c r="Q232" s="194"/>
      <c r="R232" s="194"/>
      <c r="S232" s="194"/>
      <c r="T232" s="195"/>
      <c r="AT232" s="196" t="s">
        <v>356</v>
      </c>
      <c r="AU232" s="196" t="s">
        <v>77</v>
      </c>
      <c r="AV232" s="11" t="s">
        <v>79</v>
      </c>
      <c r="AW232" s="11" t="s">
        <v>33</v>
      </c>
      <c r="AX232" s="11" t="s">
        <v>70</v>
      </c>
      <c r="AY232" s="196" t="s">
        <v>287</v>
      </c>
    </row>
    <row r="233" spans="2:51" s="11" customFormat="1" ht="11" x14ac:dyDescent="0.15">
      <c r="B233" s="185"/>
      <c r="C233" s="186"/>
      <c r="D233" s="187" t="s">
        <v>356</v>
      </c>
      <c r="E233" s="188" t="s">
        <v>1</v>
      </c>
      <c r="F233" s="189" t="s">
        <v>4387</v>
      </c>
      <c r="G233" s="186"/>
      <c r="H233" s="190">
        <v>12.76</v>
      </c>
      <c r="I233" s="191"/>
      <c r="J233" s="186"/>
      <c r="K233" s="186"/>
      <c r="L233" s="192"/>
      <c r="M233" s="193"/>
      <c r="N233" s="194"/>
      <c r="O233" s="194"/>
      <c r="P233" s="194"/>
      <c r="Q233" s="194"/>
      <c r="R233" s="194"/>
      <c r="S233" s="194"/>
      <c r="T233" s="195"/>
      <c r="AT233" s="196" t="s">
        <v>356</v>
      </c>
      <c r="AU233" s="196" t="s">
        <v>77</v>
      </c>
      <c r="AV233" s="11" t="s">
        <v>79</v>
      </c>
      <c r="AW233" s="11" t="s">
        <v>33</v>
      </c>
      <c r="AX233" s="11" t="s">
        <v>70</v>
      </c>
      <c r="AY233" s="196" t="s">
        <v>287</v>
      </c>
    </row>
    <row r="234" spans="2:51" s="11" customFormat="1" ht="11" x14ac:dyDescent="0.15">
      <c r="B234" s="185"/>
      <c r="C234" s="186"/>
      <c r="D234" s="187" t="s">
        <v>356</v>
      </c>
      <c r="E234" s="188" t="s">
        <v>1</v>
      </c>
      <c r="F234" s="189" t="s">
        <v>4388</v>
      </c>
      <c r="G234" s="186"/>
      <c r="H234" s="190">
        <v>15.6</v>
      </c>
      <c r="I234" s="191"/>
      <c r="J234" s="186"/>
      <c r="K234" s="186"/>
      <c r="L234" s="192"/>
      <c r="M234" s="193"/>
      <c r="N234" s="194"/>
      <c r="O234" s="194"/>
      <c r="P234" s="194"/>
      <c r="Q234" s="194"/>
      <c r="R234" s="194"/>
      <c r="S234" s="194"/>
      <c r="T234" s="195"/>
      <c r="AT234" s="196" t="s">
        <v>356</v>
      </c>
      <c r="AU234" s="196" t="s">
        <v>77</v>
      </c>
      <c r="AV234" s="11" t="s">
        <v>79</v>
      </c>
      <c r="AW234" s="11" t="s">
        <v>33</v>
      </c>
      <c r="AX234" s="11" t="s">
        <v>70</v>
      </c>
      <c r="AY234" s="196" t="s">
        <v>287</v>
      </c>
    </row>
    <row r="235" spans="2:51" s="11" customFormat="1" ht="11" x14ac:dyDescent="0.15">
      <c r="B235" s="185"/>
      <c r="C235" s="186"/>
      <c r="D235" s="187" t="s">
        <v>356</v>
      </c>
      <c r="E235" s="188" t="s">
        <v>1</v>
      </c>
      <c r="F235" s="189" t="s">
        <v>4389</v>
      </c>
      <c r="G235" s="186"/>
      <c r="H235" s="190">
        <v>34.58</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51" s="11" customFormat="1" ht="11" x14ac:dyDescent="0.15">
      <c r="B236" s="185"/>
      <c r="C236" s="186"/>
      <c r="D236" s="187" t="s">
        <v>356</v>
      </c>
      <c r="E236" s="188" t="s">
        <v>1</v>
      </c>
      <c r="F236" s="189" t="s">
        <v>4390</v>
      </c>
      <c r="G236" s="186"/>
      <c r="H236" s="190">
        <v>30.74</v>
      </c>
      <c r="I236" s="191"/>
      <c r="J236" s="186"/>
      <c r="K236" s="186"/>
      <c r="L236" s="192"/>
      <c r="M236" s="193"/>
      <c r="N236" s="194"/>
      <c r="O236" s="194"/>
      <c r="P236" s="194"/>
      <c r="Q236" s="194"/>
      <c r="R236" s="194"/>
      <c r="S236" s="194"/>
      <c r="T236" s="195"/>
      <c r="AT236" s="196" t="s">
        <v>356</v>
      </c>
      <c r="AU236" s="196" t="s">
        <v>77</v>
      </c>
      <c r="AV236" s="11" t="s">
        <v>79</v>
      </c>
      <c r="AW236" s="11" t="s">
        <v>33</v>
      </c>
      <c r="AX236" s="11" t="s">
        <v>70</v>
      </c>
      <c r="AY236" s="196" t="s">
        <v>287</v>
      </c>
    </row>
    <row r="237" spans="2:51" s="11" customFormat="1" ht="11" x14ac:dyDescent="0.15">
      <c r="B237" s="185"/>
      <c r="C237" s="186"/>
      <c r="D237" s="187" t="s">
        <v>356</v>
      </c>
      <c r="E237" s="188" t="s">
        <v>1</v>
      </c>
      <c r="F237" s="189" t="s">
        <v>4391</v>
      </c>
      <c r="G237" s="186"/>
      <c r="H237" s="190">
        <v>11.22</v>
      </c>
      <c r="I237" s="191"/>
      <c r="J237" s="186"/>
      <c r="K237" s="186"/>
      <c r="L237" s="192"/>
      <c r="M237" s="193"/>
      <c r="N237" s="194"/>
      <c r="O237" s="194"/>
      <c r="P237" s="194"/>
      <c r="Q237" s="194"/>
      <c r="R237" s="194"/>
      <c r="S237" s="194"/>
      <c r="T237" s="195"/>
      <c r="AT237" s="196" t="s">
        <v>356</v>
      </c>
      <c r="AU237" s="196" t="s">
        <v>77</v>
      </c>
      <c r="AV237" s="11" t="s">
        <v>79</v>
      </c>
      <c r="AW237" s="11" t="s">
        <v>33</v>
      </c>
      <c r="AX237" s="11" t="s">
        <v>70</v>
      </c>
      <c r="AY237" s="196" t="s">
        <v>287</v>
      </c>
    </row>
    <row r="238" spans="2:51" s="11" customFormat="1" ht="11" x14ac:dyDescent="0.15">
      <c r="B238" s="185"/>
      <c r="C238" s="186"/>
      <c r="D238" s="187" t="s">
        <v>356</v>
      </c>
      <c r="E238" s="188" t="s">
        <v>1</v>
      </c>
      <c r="F238" s="189" t="s">
        <v>4392</v>
      </c>
      <c r="G238" s="186"/>
      <c r="H238" s="190">
        <v>24.78</v>
      </c>
      <c r="I238" s="191"/>
      <c r="J238" s="186"/>
      <c r="K238" s="186"/>
      <c r="L238" s="192"/>
      <c r="M238" s="193"/>
      <c r="N238" s="194"/>
      <c r="O238" s="194"/>
      <c r="P238" s="194"/>
      <c r="Q238" s="194"/>
      <c r="R238" s="194"/>
      <c r="S238" s="194"/>
      <c r="T238" s="195"/>
      <c r="AT238" s="196" t="s">
        <v>356</v>
      </c>
      <c r="AU238" s="196" t="s">
        <v>77</v>
      </c>
      <c r="AV238" s="11" t="s">
        <v>79</v>
      </c>
      <c r="AW238" s="11" t="s">
        <v>33</v>
      </c>
      <c r="AX238" s="11" t="s">
        <v>70</v>
      </c>
      <c r="AY238" s="196" t="s">
        <v>287</v>
      </c>
    </row>
    <row r="239" spans="2:51" s="11" customFormat="1" ht="11" x14ac:dyDescent="0.15">
      <c r="B239" s="185"/>
      <c r="C239" s="186"/>
      <c r="D239" s="187" t="s">
        <v>356</v>
      </c>
      <c r="E239" s="188" t="s">
        <v>1</v>
      </c>
      <c r="F239" s="189" t="s">
        <v>4393</v>
      </c>
      <c r="G239" s="186"/>
      <c r="H239" s="190">
        <v>12.14</v>
      </c>
      <c r="I239" s="191"/>
      <c r="J239" s="186"/>
      <c r="K239" s="186"/>
      <c r="L239" s="192"/>
      <c r="M239" s="193"/>
      <c r="N239" s="194"/>
      <c r="O239" s="194"/>
      <c r="P239" s="194"/>
      <c r="Q239" s="194"/>
      <c r="R239" s="194"/>
      <c r="S239" s="194"/>
      <c r="T239" s="195"/>
      <c r="AT239" s="196" t="s">
        <v>356</v>
      </c>
      <c r="AU239" s="196" t="s">
        <v>77</v>
      </c>
      <c r="AV239" s="11" t="s">
        <v>79</v>
      </c>
      <c r="AW239" s="11" t="s">
        <v>33</v>
      </c>
      <c r="AX239" s="11" t="s">
        <v>70</v>
      </c>
      <c r="AY239" s="196" t="s">
        <v>287</v>
      </c>
    </row>
    <row r="240" spans="2:51" s="11" customFormat="1" ht="11" x14ac:dyDescent="0.15">
      <c r="B240" s="185"/>
      <c r="C240" s="186"/>
      <c r="D240" s="187" t="s">
        <v>356</v>
      </c>
      <c r="E240" s="188" t="s">
        <v>1</v>
      </c>
      <c r="F240" s="189" t="s">
        <v>4394</v>
      </c>
      <c r="G240" s="186"/>
      <c r="H240" s="190">
        <v>30.41</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1" customFormat="1" ht="11" x14ac:dyDescent="0.15">
      <c r="B241" s="185"/>
      <c r="C241" s="186"/>
      <c r="D241" s="187" t="s">
        <v>356</v>
      </c>
      <c r="E241" s="188" t="s">
        <v>1</v>
      </c>
      <c r="F241" s="189" t="s">
        <v>4395</v>
      </c>
      <c r="G241" s="186"/>
      <c r="H241" s="190">
        <v>6.24</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1" customFormat="1" ht="11" x14ac:dyDescent="0.15">
      <c r="B242" s="185"/>
      <c r="C242" s="186"/>
      <c r="D242" s="187" t="s">
        <v>356</v>
      </c>
      <c r="E242" s="188" t="s">
        <v>1</v>
      </c>
      <c r="F242" s="189" t="s">
        <v>4396</v>
      </c>
      <c r="G242" s="186"/>
      <c r="H242" s="190">
        <v>23.15</v>
      </c>
      <c r="I242" s="191"/>
      <c r="J242" s="186"/>
      <c r="K242" s="186"/>
      <c r="L242" s="192"/>
      <c r="M242" s="193"/>
      <c r="N242" s="194"/>
      <c r="O242" s="194"/>
      <c r="P242" s="194"/>
      <c r="Q242" s="194"/>
      <c r="R242" s="194"/>
      <c r="S242" s="194"/>
      <c r="T242" s="195"/>
      <c r="AT242" s="196" t="s">
        <v>356</v>
      </c>
      <c r="AU242" s="196" t="s">
        <v>77</v>
      </c>
      <c r="AV242" s="11" t="s">
        <v>79</v>
      </c>
      <c r="AW242" s="11" t="s">
        <v>33</v>
      </c>
      <c r="AX242" s="11" t="s">
        <v>70</v>
      </c>
      <c r="AY242" s="196" t="s">
        <v>287</v>
      </c>
    </row>
    <row r="243" spans="2:65" s="11" customFormat="1" ht="11" x14ac:dyDescent="0.15">
      <c r="B243" s="185"/>
      <c r="C243" s="186"/>
      <c r="D243" s="187" t="s">
        <v>356</v>
      </c>
      <c r="E243" s="188" t="s">
        <v>1</v>
      </c>
      <c r="F243" s="189" t="s">
        <v>4397</v>
      </c>
      <c r="G243" s="186"/>
      <c r="H243" s="190">
        <v>22.49</v>
      </c>
      <c r="I243" s="191"/>
      <c r="J243" s="186"/>
      <c r="K243" s="186"/>
      <c r="L243" s="192"/>
      <c r="M243" s="193"/>
      <c r="N243" s="194"/>
      <c r="O243" s="194"/>
      <c r="P243" s="194"/>
      <c r="Q243" s="194"/>
      <c r="R243" s="194"/>
      <c r="S243" s="194"/>
      <c r="T243" s="195"/>
      <c r="AT243" s="196" t="s">
        <v>356</v>
      </c>
      <c r="AU243" s="196" t="s">
        <v>77</v>
      </c>
      <c r="AV243" s="11" t="s">
        <v>79</v>
      </c>
      <c r="AW243" s="11" t="s">
        <v>33</v>
      </c>
      <c r="AX243" s="11" t="s">
        <v>70</v>
      </c>
      <c r="AY243" s="196" t="s">
        <v>287</v>
      </c>
    </row>
    <row r="244" spans="2:65" s="11" customFormat="1" ht="11" x14ac:dyDescent="0.15">
      <c r="B244" s="185"/>
      <c r="C244" s="186"/>
      <c r="D244" s="187" t="s">
        <v>356</v>
      </c>
      <c r="E244" s="188" t="s">
        <v>1</v>
      </c>
      <c r="F244" s="189" t="s">
        <v>4398</v>
      </c>
      <c r="G244" s="186"/>
      <c r="H244" s="190">
        <v>59.7</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1322.74</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331</v>
      </c>
      <c r="D246" s="174" t="s">
        <v>288</v>
      </c>
      <c r="E246" s="175" t="s">
        <v>4399</v>
      </c>
      <c r="F246" s="176" t="s">
        <v>4400</v>
      </c>
      <c r="G246" s="177" t="s">
        <v>291</v>
      </c>
      <c r="H246" s="178">
        <v>175.06</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334</v>
      </c>
    </row>
    <row r="247" spans="2:65" s="11" customFormat="1" ht="11" x14ac:dyDescent="0.15">
      <c r="B247" s="185"/>
      <c r="C247" s="186"/>
      <c r="D247" s="187" t="s">
        <v>356</v>
      </c>
      <c r="E247" s="188" t="s">
        <v>1</v>
      </c>
      <c r="F247" s="189" t="s">
        <v>4401</v>
      </c>
      <c r="G247" s="186"/>
      <c r="H247" s="190">
        <v>113.2</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3" customFormat="1" ht="11" x14ac:dyDescent="0.15">
      <c r="B248" s="210"/>
      <c r="C248" s="211"/>
      <c r="D248" s="187" t="s">
        <v>356</v>
      </c>
      <c r="E248" s="212" t="s">
        <v>1</v>
      </c>
      <c r="F248" s="213" t="s">
        <v>4368</v>
      </c>
      <c r="G248" s="211"/>
      <c r="H248" s="212" t="s">
        <v>1</v>
      </c>
      <c r="I248" s="214"/>
      <c r="J248" s="211"/>
      <c r="K248" s="211"/>
      <c r="L248" s="215"/>
      <c r="M248" s="216"/>
      <c r="N248" s="217"/>
      <c r="O248" s="217"/>
      <c r="P248" s="217"/>
      <c r="Q248" s="217"/>
      <c r="R248" s="217"/>
      <c r="S248" s="217"/>
      <c r="T248" s="218"/>
      <c r="AT248" s="219" t="s">
        <v>356</v>
      </c>
      <c r="AU248" s="219" t="s">
        <v>77</v>
      </c>
      <c r="AV248" s="13" t="s">
        <v>77</v>
      </c>
      <c r="AW248" s="13" t="s">
        <v>33</v>
      </c>
      <c r="AX248" s="13" t="s">
        <v>70</v>
      </c>
      <c r="AY248" s="219" t="s">
        <v>287</v>
      </c>
    </row>
    <row r="249" spans="2:65" s="11" customFormat="1" ht="11" x14ac:dyDescent="0.15">
      <c r="B249" s="185"/>
      <c r="C249" s="186"/>
      <c r="D249" s="187" t="s">
        <v>356</v>
      </c>
      <c r="E249" s="188" t="s">
        <v>1</v>
      </c>
      <c r="F249" s="189" t="s">
        <v>4402</v>
      </c>
      <c r="G249" s="186"/>
      <c r="H249" s="190">
        <v>9.66</v>
      </c>
      <c r="I249" s="191"/>
      <c r="J249" s="186"/>
      <c r="K249" s="186"/>
      <c r="L249" s="192"/>
      <c r="M249" s="193"/>
      <c r="N249" s="194"/>
      <c r="O249" s="194"/>
      <c r="P249" s="194"/>
      <c r="Q249" s="194"/>
      <c r="R249" s="194"/>
      <c r="S249" s="194"/>
      <c r="T249" s="195"/>
      <c r="AT249" s="196" t="s">
        <v>356</v>
      </c>
      <c r="AU249" s="196" t="s">
        <v>77</v>
      </c>
      <c r="AV249" s="11" t="s">
        <v>79</v>
      </c>
      <c r="AW249" s="11" t="s">
        <v>33</v>
      </c>
      <c r="AX249" s="11" t="s">
        <v>70</v>
      </c>
      <c r="AY249" s="196" t="s">
        <v>287</v>
      </c>
    </row>
    <row r="250" spans="2:65" s="11" customFormat="1" ht="11" x14ac:dyDescent="0.15">
      <c r="B250" s="185"/>
      <c r="C250" s="186"/>
      <c r="D250" s="187" t="s">
        <v>356</v>
      </c>
      <c r="E250" s="188" t="s">
        <v>1</v>
      </c>
      <c r="F250" s="189" t="s">
        <v>4403</v>
      </c>
      <c r="G250" s="186"/>
      <c r="H250" s="190">
        <v>16.38</v>
      </c>
      <c r="I250" s="191"/>
      <c r="J250" s="186"/>
      <c r="K250" s="186"/>
      <c r="L250" s="192"/>
      <c r="M250" s="193"/>
      <c r="N250" s="194"/>
      <c r="O250" s="194"/>
      <c r="P250" s="194"/>
      <c r="Q250" s="194"/>
      <c r="R250" s="194"/>
      <c r="S250" s="194"/>
      <c r="T250" s="195"/>
      <c r="AT250" s="196" t="s">
        <v>356</v>
      </c>
      <c r="AU250" s="196" t="s">
        <v>77</v>
      </c>
      <c r="AV250" s="11" t="s">
        <v>79</v>
      </c>
      <c r="AW250" s="11" t="s">
        <v>33</v>
      </c>
      <c r="AX250" s="11" t="s">
        <v>70</v>
      </c>
      <c r="AY250" s="196" t="s">
        <v>287</v>
      </c>
    </row>
    <row r="251" spans="2:65" s="11" customFormat="1" ht="11" x14ac:dyDescent="0.15">
      <c r="B251" s="185"/>
      <c r="C251" s="186"/>
      <c r="D251" s="187" t="s">
        <v>356</v>
      </c>
      <c r="E251" s="188" t="s">
        <v>1</v>
      </c>
      <c r="F251" s="189" t="s">
        <v>4404</v>
      </c>
      <c r="G251" s="186"/>
      <c r="H251" s="190">
        <v>20.16</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1" customFormat="1" ht="11" x14ac:dyDescent="0.15">
      <c r="B252" s="185"/>
      <c r="C252" s="186"/>
      <c r="D252" s="187" t="s">
        <v>356</v>
      </c>
      <c r="E252" s="188" t="s">
        <v>1</v>
      </c>
      <c r="F252" s="189" t="s">
        <v>4405</v>
      </c>
      <c r="G252" s="186"/>
      <c r="H252" s="190">
        <v>15.66</v>
      </c>
      <c r="I252" s="191"/>
      <c r="J252" s="186"/>
      <c r="K252" s="186"/>
      <c r="L252" s="192"/>
      <c r="M252" s="193"/>
      <c r="N252" s="194"/>
      <c r="O252" s="194"/>
      <c r="P252" s="194"/>
      <c r="Q252" s="194"/>
      <c r="R252" s="194"/>
      <c r="S252" s="194"/>
      <c r="T252" s="195"/>
      <c r="AT252" s="196" t="s">
        <v>356</v>
      </c>
      <c r="AU252" s="196" t="s">
        <v>77</v>
      </c>
      <c r="AV252" s="11" t="s">
        <v>79</v>
      </c>
      <c r="AW252" s="11" t="s">
        <v>33</v>
      </c>
      <c r="AX252" s="11" t="s">
        <v>70</v>
      </c>
      <c r="AY252" s="196" t="s">
        <v>287</v>
      </c>
    </row>
    <row r="253" spans="2:65" s="12" customFormat="1" ht="11" x14ac:dyDescent="0.15">
      <c r="B253" s="197"/>
      <c r="C253" s="198"/>
      <c r="D253" s="187" t="s">
        <v>356</v>
      </c>
      <c r="E253" s="199" t="s">
        <v>1</v>
      </c>
      <c r="F253" s="200" t="s">
        <v>359</v>
      </c>
      <c r="G253" s="198"/>
      <c r="H253" s="201">
        <v>175.06</v>
      </c>
      <c r="I253" s="202"/>
      <c r="J253" s="198"/>
      <c r="K253" s="198"/>
      <c r="L253" s="203"/>
      <c r="M253" s="204"/>
      <c r="N253" s="205"/>
      <c r="O253" s="205"/>
      <c r="P253" s="205"/>
      <c r="Q253" s="205"/>
      <c r="R253" s="205"/>
      <c r="S253" s="205"/>
      <c r="T253" s="206"/>
      <c r="AT253" s="207" t="s">
        <v>356</v>
      </c>
      <c r="AU253" s="207" t="s">
        <v>77</v>
      </c>
      <c r="AV253" s="12" t="s">
        <v>99</v>
      </c>
      <c r="AW253" s="12" t="s">
        <v>33</v>
      </c>
      <c r="AX253" s="12" t="s">
        <v>77</v>
      </c>
      <c r="AY253" s="207" t="s">
        <v>287</v>
      </c>
    </row>
    <row r="254" spans="2:65" s="1" customFormat="1" ht="16.5" customHeight="1" x14ac:dyDescent="0.15">
      <c r="B254" s="33"/>
      <c r="C254" s="174" t="s">
        <v>313</v>
      </c>
      <c r="D254" s="174" t="s">
        <v>288</v>
      </c>
      <c r="E254" s="175" t="s">
        <v>4406</v>
      </c>
      <c r="F254" s="176" t="s">
        <v>4407</v>
      </c>
      <c r="G254" s="177" t="s">
        <v>291</v>
      </c>
      <c r="H254" s="178">
        <v>129.71</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337</v>
      </c>
    </row>
    <row r="255" spans="2:65" s="13" customFormat="1" ht="11" x14ac:dyDescent="0.15">
      <c r="B255" s="210"/>
      <c r="C255" s="211"/>
      <c r="D255" s="187" t="s">
        <v>356</v>
      </c>
      <c r="E255" s="212" t="s">
        <v>1</v>
      </c>
      <c r="F255" s="213" t="s">
        <v>4408</v>
      </c>
      <c r="G255" s="211"/>
      <c r="H255" s="212" t="s">
        <v>1</v>
      </c>
      <c r="I255" s="214"/>
      <c r="J255" s="211"/>
      <c r="K255" s="211"/>
      <c r="L255" s="215"/>
      <c r="M255" s="216"/>
      <c r="N255" s="217"/>
      <c r="O255" s="217"/>
      <c r="P255" s="217"/>
      <c r="Q255" s="217"/>
      <c r="R255" s="217"/>
      <c r="S255" s="217"/>
      <c r="T255" s="218"/>
      <c r="AT255" s="219" t="s">
        <v>356</v>
      </c>
      <c r="AU255" s="219" t="s">
        <v>77</v>
      </c>
      <c r="AV255" s="13" t="s">
        <v>77</v>
      </c>
      <c r="AW255" s="13" t="s">
        <v>33</v>
      </c>
      <c r="AX255" s="13" t="s">
        <v>70</v>
      </c>
      <c r="AY255" s="219" t="s">
        <v>287</v>
      </c>
    </row>
    <row r="256" spans="2:65" s="11" customFormat="1" ht="11" x14ac:dyDescent="0.15">
      <c r="B256" s="185"/>
      <c r="C256" s="186"/>
      <c r="D256" s="187" t="s">
        <v>356</v>
      </c>
      <c r="E256" s="188" t="s">
        <v>1</v>
      </c>
      <c r="F256" s="189" t="s">
        <v>4409</v>
      </c>
      <c r="G256" s="186"/>
      <c r="H256" s="190">
        <v>129.71</v>
      </c>
      <c r="I256" s="191"/>
      <c r="J256" s="186"/>
      <c r="K256" s="186"/>
      <c r="L256" s="192"/>
      <c r="M256" s="193"/>
      <c r="N256" s="194"/>
      <c r="O256" s="194"/>
      <c r="P256" s="194"/>
      <c r="Q256" s="194"/>
      <c r="R256" s="194"/>
      <c r="S256" s="194"/>
      <c r="T256" s="195"/>
      <c r="AT256" s="196" t="s">
        <v>356</v>
      </c>
      <c r="AU256" s="196" t="s">
        <v>77</v>
      </c>
      <c r="AV256" s="11" t="s">
        <v>79</v>
      </c>
      <c r="AW256" s="11" t="s">
        <v>33</v>
      </c>
      <c r="AX256" s="11" t="s">
        <v>70</v>
      </c>
      <c r="AY256" s="196" t="s">
        <v>287</v>
      </c>
    </row>
    <row r="257" spans="2:65" s="12" customFormat="1" ht="11" x14ac:dyDescent="0.15">
      <c r="B257" s="197"/>
      <c r="C257" s="198"/>
      <c r="D257" s="187" t="s">
        <v>356</v>
      </c>
      <c r="E257" s="199" t="s">
        <v>1</v>
      </c>
      <c r="F257" s="200" t="s">
        <v>359</v>
      </c>
      <c r="G257" s="198"/>
      <c r="H257" s="201">
        <v>129.71</v>
      </c>
      <c r="I257" s="202"/>
      <c r="J257" s="198"/>
      <c r="K257" s="198"/>
      <c r="L257" s="203"/>
      <c r="M257" s="204"/>
      <c r="N257" s="205"/>
      <c r="O257" s="205"/>
      <c r="P257" s="205"/>
      <c r="Q257" s="205"/>
      <c r="R257" s="205"/>
      <c r="S257" s="205"/>
      <c r="T257" s="206"/>
      <c r="AT257" s="207" t="s">
        <v>356</v>
      </c>
      <c r="AU257" s="207" t="s">
        <v>77</v>
      </c>
      <c r="AV257" s="12" t="s">
        <v>99</v>
      </c>
      <c r="AW257" s="12" t="s">
        <v>33</v>
      </c>
      <c r="AX257" s="12" t="s">
        <v>77</v>
      </c>
      <c r="AY257" s="207" t="s">
        <v>287</v>
      </c>
    </row>
    <row r="258" spans="2:65" s="1" customFormat="1" ht="16.5" customHeight="1" x14ac:dyDescent="0.15">
      <c r="B258" s="33"/>
      <c r="C258" s="174" t="s">
        <v>8</v>
      </c>
      <c r="D258" s="174" t="s">
        <v>288</v>
      </c>
      <c r="E258" s="175" t="s">
        <v>4410</v>
      </c>
      <c r="F258" s="176" t="s">
        <v>4411</v>
      </c>
      <c r="G258" s="177" t="s">
        <v>291</v>
      </c>
      <c r="H258" s="178">
        <v>1322.73</v>
      </c>
      <c r="I258" s="179"/>
      <c r="J258" s="178">
        <f>ROUND(I258*H258,2)</f>
        <v>0</v>
      </c>
      <c r="K258" s="176" t="s">
        <v>1</v>
      </c>
      <c r="L258" s="37"/>
      <c r="M258" s="180" t="s">
        <v>1</v>
      </c>
      <c r="N258" s="181" t="s">
        <v>41</v>
      </c>
      <c r="O258" s="59"/>
      <c r="P258" s="182">
        <f>O258*H258</f>
        <v>0</v>
      </c>
      <c r="Q258" s="182">
        <v>0</v>
      </c>
      <c r="R258" s="182">
        <f>Q258*H258</f>
        <v>0</v>
      </c>
      <c r="S258" s="182">
        <v>0</v>
      </c>
      <c r="T258" s="183">
        <f>S258*H258</f>
        <v>0</v>
      </c>
      <c r="AR258" s="16" t="s">
        <v>99</v>
      </c>
      <c r="AT258" s="16" t="s">
        <v>288</v>
      </c>
      <c r="AU258" s="16" t="s">
        <v>77</v>
      </c>
      <c r="AY258" s="16" t="s">
        <v>287</v>
      </c>
      <c r="BE258" s="184">
        <f>IF(N258="základní",J258,0)</f>
        <v>0</v>
      </c>
      <c r="BF258" s="184">
        <f>IF(N258="snížená",J258,0)</f>
        <v>0</v>
      </c>
      <c r="BG258" s="184">
        <f>IF(N258="zákl. přenesená",J258,0)</f>
        <v>0</v>
      </c>
      <c r="BH258" s="184">
        <f>IF(N258="sníž. přenesená",J258,0)</f>
        <v>0</v>
      </c>
      <c r="BI258" s="184">
        <f>IF(N258="nulová",J258,0)</f>
        <v>0</v>
      </c>
      <c r="BJ258" s="16" t="s">
        <v>77</v>
      </c>
      <c r="BK258" s="184">
        <f>ROUND(I258*H258,2)</f>
        <v>0</v>
      </c>
      <c r="BL258" s="16" t="s">
        <v>99</v>
      </c>
      <c r="BM258" s="16" t="s">
        <v>340</v>
      </c>
    </row>
    <row r="259" spans="2:65" s="1" customFormat="1" ht="16.5" customHeight="1" x14ac:dyDescent="0.15">
      <c r="B259" s="33"/>
      <c r="C259" s="174" t="s">
        <v>316</v>
      </c>
      <c r="D259" s="174" t="s">
        <v>288</v>
      </c>
      <c r="E259" s="175" t="s">
        <v>4412</v>
      </c>
      <c r="F259" s="176" t="s">
        <v>4413</v>
      </c>
      <c r="G259" s="177" t="s">
        <v>291</v>
      </c>
      <c r="H259" s="178">
        <v>175.06</v>
      </c>
      <c r="I259" s="179"/>
      <c r="J259" s="178">
        <f>ROUND(I259*H259,2)</f>
        <v>0</v>
      </c>
      <c r="K259" s="176" t="s">
        <v>1</v>
      </c>
      <c r="L259" s="37"/>
      <c r="M259" s="180" t="s">
        <v>1</v>
      </c>
      <c r="N259" s="181" t="s">
        <v>41</v>
      </c>
      <c r="O259" s="59"/>
      <c r="P259" s="182">
        <f>O259*H259</f>
        <v>0</v>
      </c>
      <c r="Q259" s="182">
        <v>0</v>
      </c>
      <c r="R259" s="182">
        <f>Q259*H259</f>
        <v>0</v>
      </c>
      <c r="S259" s="182">
        <v>0</v>
      </c>
      <c r="T259" s="183">
        <f>S259*H259</f>
        <v>0</v>
      </c>
      <c r="AR259" s="16" t="s">
        <v>99</v>
      </c>
      <c r="AT259" s="16" t="s">
        <v>288</v>
      </c>
      <c r="AU259" s="16" t="s">
        <v>77</v>
      </c>
      <c r="AY259" s="16" t="s">
        <v>287</v>
      </c>
      <c r="BE259" s="184">
        <f>IF(N259="základní",J259,0)</f>
        <v>0</v>
      </c>
      <c r="BF259" s="184">
        <f>IF(N259="snížená",J259,0)</f>
        <v>0</v>
      </c>
      <c r="BG259" s="184">
        <f>IF(N259="zákl. přenesená",J259,0)</f>
        <v>0</v>
      </c>
      <c r="BH259" s="184">
        <f>IF(N259="sníž. přenesená",J259,0)</f>
        <v>0</v>
      </c>
      <c r="BI259" s="184">
        <f>IF(N259="nulová",J259,0)</f>
        <v>0</v>
      </c>
      <c r="BJ259" s="16" t="s">
        <v>77</v>
      </c>
      <c r="BK259" s="184">
        <f>ROUND(I259*H259,2)</f>
        <v>0</v>
      </c>
      <c r="BL259" s="16" t="s">
        <v>99</v>
      </c>
      <c r="BM259" s="16" t="s">
        <v>343</v>
      </c>
    </row>
    <row r="260" spans="2:65" s="1" customFormat="1" ht="16.5" customHeight="1" x14ac:dyDescent="0.15">
      <c r="B260" s="33"/>
      <c r="C260" s="174" t="s">
        <v>344</v>
      </c>
      <c r="D260" s="174" t="s">
        <v>288</v>
      </c>
      <c r="E260" s="175" t="s">
        <v>4414</v>
      </c>
      <c r="F260" s="176" t="s">
        <v>4415</v>
      </c>
      <c r="G260" s="177" t="s">
        <v>291</v>
      </c>
      <c r="H260" s="178">
        <v>129.71</v>
      </c>
      <c r="I260" s="179"/>
      <c r="J260" s="178">
        <f>ROUND(I260*H260,2)</f>
        <v>0</v>
      </c>
      <c r="K260" s="176" t="s">
        <v>1</v>
      </c>
      <c r="L260" s="37"/>
      <c r="M260" s="180" t="s">
        <v>1</v>
      </c>
      <c r="N260" s="181" t="s">
        <v>41</v>
      </c>
      <c r="O260" s="59"/>
      <c r="P260" s="182">
        <f>O260*H260</f>
        <v>0</v>
      </c>
      <c r="Q260" s="182">
        <v>0</v>
      </c>
      <c r="R260" s="182">
        <f>Q260*H260</f>
        <v>0</v>
      </c>
      <c r="S260" s="182">
        <v>0</v>
      </c>
      <c r="T260" s="183">
        <f>S260*H260</f>
        <v>0</v>
      </c>
      <c r="AR260" s="16" t="s">
        <v>99</v>
      </c>
      <c r="AT260" s="16" t="s">
        <v>288</v>
      </c>
      <c r="AU260" s="16" t="s">
        <v>77</v>
      </c>
      <c r="AY260" s="16" t="s">
        <v>287</v>
      </c>
      <c r="BE260" s="184">
        <f>IF(N260="základní",J260,0)</f>
        <v>0</v>
      </c>
      <c r="BF260" s="184">
        <f>IF(N260="snížená",J260,0)</f>
        <v>0</v>
      </c>
      <c r="BG260" s="184">
        <f>IF(N260="zákl. přenesená",J260,0)</f>
        <v>0</v>
      </c>
      <c r="BH260" s="184">
        <f>IF(N260="sníž. přenesená",J260,0)</f>
        <v>0</v>
      </c>
      <c r="BI260" s="184">
        <f>IF(N260="nulová",J260,0)</f>
        <v>0</v>
      </c>
      <c r="BJ260" s="16" t="s">
        <v>77</v>
      </c>
      <c r="BK260" s="184">
        <f>ROUND(I260*H260,2)</f>
        <v>0</v>
      </c>
      <c r="BL260" s="16" t="s">
        <v>99</v>
      </c>
      <c r="BM260" s="16" t="s">
        <v>347</v>
      </c>
    </row>
    <row r="261" spans="2:65" s="1" customFormat="1" ht="16.5" customHeight="1" x14ac:dyDescent="0.15">
      <c r="B261" s="33"/>
      <c r="C261" s="174" t="s">
        <v>320</v>
      </c>
      <c r="D261" s="174" t="s">
        <v>288</v>
      </c>
      <c r="E261" s="175" t="s">
        <v>325</v>
      </c>
      <c r="F261" s="176" t="s">
        <v>326</v>
      </c>
      <c r="G261" s="177" t="s">
        <v>308</v>
      </c>
      <c r="H261" s="178">
        <v>398.6</v>
      </c>
      <c r="I261" s="179"/>
      <c r="J261" s="178">
        <f>ROUND(I261*H261,2)</f>
        <v>0</v>
      </c>
      <c r="K261" s="176" t="s">
        <v>1</v>
      </c>
      <c r="L261" s="37"/>
      <c r="M261" s="180" t="s">
        <v>1</v>
      </c>
      <c r="N261" s="181" t="s">
        <v>41</v>
      </c>
      <c r="O261" s="59"/>
      <c r="P261" s="182">
        <f>O261*H261</f>
        <v>0</v>
      </c>
      <c r="Q261" s="182">
        <v>0</v>
      </c>
      <c r="R261" s="182">
        <f>Q261*H261</f>
        <v>0</v>
      </c>
      <c r="S261" s="182">
        <v>0</v>
      </c>
      <c r="T261" s="183">
        <f>S261*H261</f>
        <v>0</v>
      </c>
      <c r="AR261" s="16" t="s">
        <v>99</v>
      </c>
      <c r="AT261" s="16" t="s">
        <v>288</v>
      </c>
      <c r="AU261" s="16" t="s">
        <v>77</v>
      </c>
      <c r="AY261" s="16" t="s">
        <v>287</v>
      </c>
      <c r="BE261" s="184">
        <f>IF(N261="základní",J261,0)</f>
        <v>0</v>
      </c>
      <c r="BF261" s="184">
        <f>IF(N261="snížená",J261,0)</f>
        <v>0</v>
      </c>
      <c r="BG261" s="184">
        <f>IF(N261="zákl. přenesená",J261,0)</f>
        <v>0</v>
      </c>
      <c r="BH261" s="184">
        <f>IF(N261="sníž. přenesená",J261,0)</f>
        <v>0</v>
      </c>
      <c r="BI261" s="184">
        <f>IF(N261="nulová",J261,0)</f>
        <v>0</v>
      </c>
      <c r="BJ261" s="16" t="s">
        <v>77</v>
      </c>
      <c r="BK261" s="184">
        <f>ROUND(I261*H261,2)</f>
        <v>0</v>
      </c>
      <c r="BL261" s="16" t="s">
        <v>99</v>
      </c>
      <c r="BM261" s="16" t="s">
        <v>350</v>
      </c>
    </row>
    <row r="262" spans="2:65" s="1" customFormat="1" ht="16.5" customHeight="1" x14ac:dyDescent="0.15">
      <c r="B262" s="33"/>
      <c r="C262" s="174" t="s">
        <v>352</v>
      </c>
      <c r="D262" s="174" t="s">
        <v>288</v>
      </c>
      <c r="E262" s="175" t="s">
        <v>328</v>
      </c>
      <c r="F262" s="176" t="s">
        <v>329</v>
      </c>
      <c r="G262" s="177" t="s">
        <v>308</v>
      </c>
      <c r="H262" s="178">
        <v>32.61</v>
      </c>
      <c r="I262" s="179"/>
      <c r="J262" s="178">
        <f>ROUND(I262*H262,2)</f>
        <v>0</v>
      </c>
      <c r="K262" s="176" t="s">
        <v>1</v>
      </c>
      <c r="L262" s="37"/>
      <c r="M262" s="180" t="s">
        <v>1</v>
      </c>
      <c r="N262" s="181" t="s">
        <v>41</v>
      </c>
      <c r="O262" s="59"/>
      <c r="P262" s="182">
        <f>O262*H262</f>
        <v>0</v>
      </c>
      <c r="Q262" s="182">
        <v>0</v>
      </c>
      <c r="R262" s="182">
        <f>Q262*H262</f>
        <v>0</v>
      </c>
      <c r="S262" s="182">
        <v>0</v>
      </c>
      <c r="T262" s="183">
        <f>S262*H262</f>
        <v>0</v>
      </c>
      <c r="AR262" s="16" t="s">
        <v>99</v>
      </c>
      <c r="AT262" s="16" t="s">
        <v>288</v>
      </c>
      <c r="AU262" s="16" t="s">
        <v>77</v>
      </c>
      <c r="AY262" s="16" t="s">
        <v>287</v>
      </c>
      <c r="BE262" s="184">
        <f>IF(N262="základní",J262,0)</f>
        <v>0</v>
      </c>
      <c r="BF262" s="184">
        <f>IF(N262="snížená",J262,0)</f>
        <v>0</v>
      </c>
      <c r="BG262" s="184">
        <f>IF(N262="zákl. přenesená",J262,0)</f>
        <v>0</v>
      </c>
      <c r="BH262" s="184">
        <f>IF(N262="sníž. přenesená",J262,0)</f>
        <v>0</v>
      </c>
      <c r="BI262" s="184">
        <f>IF(N262="nulová",J262,0)</f>
        <v>0</v>
      </c>
      <c r="BJ262" s="16" t="s">
        <v>77</v>
      </c>
      <c r="BK262" s="184">
        <f>ROUND(I262*H262,2)</f>
        <v>0</v>
      </c>
      <c r="BL262" s="16" t="s">
        <v>99</v>
      </c>
      <c r="BM262" s="16" t="s">
        <v>355</v>
      </c>
    </row>
    <row r="263" spans="2:65" s="13" customFormat="1" ht="11" x14ac:dyDescent="0.15">
      <c r="B263" s="210"/>
      <c r="C263" s="211"/>
      <c r="D263" s="187" t="s">
        <v>356</v>
      </c>
      <c r="E263" s="212" t="s">
        <v>1</v>
      </c>
      <c r="F263" s="213" t="s">
        <v>4416</v>
      </c>
      <c r="G263" s="211"/>
      <c r="H263" s="212" t="s">
        <v>1</v>
      </c>
      <c r="I263" s="214"/>
      <c r="J263" s="211"/>
      <c r="K263" s="211"/>
      <c r="L263" s="215"/>
      <c r="M263" s="216"/>
      <c r="N263" s="217"/>
      <c r="O263" s="217"/>
      <c r="P263" s="217"/>
      <c r="Q263" s="217"/>
      <c r="R263" s="217"/>
      <c r="S263" s="217"/>
      <c r="T263" s="218"/>
      <c r="AT263" s="219" t="s">
        <v>356</v>
      </c>
      <c r="AU263" s="219" t="s">
        <v>77</v>
      </c>
      <c r="AV263" s="13" t="s">
        <v>77</v>
      </c>
      <c r="AW263" s="13" t="s">
        <v>33</v>
      </c>
      <c r="AX263" s="13" t="s">
        <v>70</v>
      </c>
      <c r="AY263" s="219" t="s">
        <v>287</v>
      </c>
    </row>
    <row r="264" spans="2:65" s="11" customFormat="1" ht="11" x14ac:dyDescent="0.15">
      <c r="B264" s="185"/>
      <c r="C264" s="186"/>
      <c r="D264" s="187" t="s">
        <v>356</v>
      </c>
      <c r="E264" s="188" t="s">
        <v>1</v>
      </c>
      <c r="F264" s="189" t="s">
        <v>4417</v>
      </c>
      <c r="G264" s="186"/>
      <c r="H264" s="190">
        <v>32.61</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2" customFormat="1" ht="11" x14ac:dyDescent="0.15">
      <c r="B265" s="197"/>
      <c r="C265" s="198"/>
      <c r="D265" s="187" t="s">
        <v>356</v>
      </c>
      <c r="E265" s="199" t="s">
        <v>1</v>
      </c>
      <c r="F265" s="200" t="s">
        <v>359</v>
      </c>
      <c r="G265" s="198"/>
      <c r="H265" s="201">
        <v>32.61</v>
      </c>
      <c r="I265" s="202"/>
      <c r="J265" s="198"/>
      <c r="K265" s="198"/>
      <c r="L265" s="203"/>
      <c r="M265" s="204"/>
      <c r="N265" s="205"/>
      <c r="O265" s="205"/>
      <c r="P265" s="205"/>
      <c r="Q265" s="205"/>
      <c r="R265" s="205"/>
      <c r="S265" s="205"/>
      <c r="T265" s="206"/>
      <c r="AT265" s="207" t="s">
        <v>356</v>
      </c>
      <c r="AU265" s="207" t="s">
        <v>77</v>
      </c>
      <c r="AV265" s="12" t="s">
        <v>99</v>
      </c>
      <c r="AW265" s="12" t="s">
        <v>33</v>
      </c>
      <c r="AX265" s="12" t="s">
        <v>77</v>
      </c>
      <c r="AY265" s="207" t="s">
        <v>287</v>
      </c>
    </row>
    <row r="266" spans="2:65" s="1" customFormat="1" ht="16.5" customHeight="1" x14ac:dyDescent="0.15">
      <c r="B266" s="33"/>
      <c r="C266" s="174" t="s">
        <v>323</v>
      </c>
      <c r="D266" s="174" t="s">
        <v>288</v>
      </c>
      <c r="E266" s="175" t="s">
        <v>1230</v>
      </c>
      <c r="F266" s="176" t="s">
        <v>1231</v>
      </c>
      <c r="G266" s="177" t="s">
        <v>308</v>
      </c>
      <c r="H266" s="178">
        <v>48.82</v>
      </c>
      <c r="I266" s="179"/>
      <c r="J266" s="178">
        <f>ROUND(I266*H266,2)</f>
        <v>0</v>
      </c>
      <c r="K266" s="176" t="s">
        <v>1</v>
      </c>
      <c r="L266" s="37"/>
      <c r="M266" s="180" t="s">
        <v>1</v>
      </c>
      <c r="N266" s="181" t="s">
        <v>41</v>
      </c>
      <c r="O266" s="59"/>
      <c r="P266" s="182">
        <f>O266*H266</f>
        <v>0</v>
      </c>
      <c r="Q266" s="182">
        <v>0</v>
      </c>
      <c r="R266" s="182">
        <f>Q266*H266</f>
        <v>0</v>
      </c>
      <c r="S266" s="182">
        <v>0</v>
      </c>
      <c r="T266" s="183">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363</v>
      </c>
    </row>
    <row r="267" spans="2:65" s="1" customFormat="1" ht="16.5" customHeight="1" x14ac:dyDescent="0.15">
      <c r="B267" s="33"/>
      <c r="C267" s="174" t="s">
        <v>7</v>
      </c>
      <c r="D267" s="174" t="s">
        <v>288</v>
      </c>
      <c r="E267" s="175" t="s">
        <v>4418</v>
      </c>
      <c r="F267" s="176" t="s">
        <v>4419</v>
      </c>
      <c r="G267" s="177" t="s">
        <v>308</v>
      </c>
      <c r="H267" s="178">
        <v>34.950000000000003</v>
      </c>
      <c r="I267" s="179"/>
      <c r="J267" s="178">
        <f>ROUND(I267*H267,2)</f>
        <v>0</v>
      </c>
      <c r="K267" s="176" t="s">
        <v>1</v>
      </c>
      <c r="L267" s="37"/>
      <c r="M267" s="180" t="s">
        <v>1</v>
      </c>
      <c r="N267" s="181" t="s">
        <v>41</v>
      </c>
      <c r="O267" s="59"/>
      <c r="P267" s="182">
        <f>O267*H267</f>
        <v>0</v>
      </c>
      <c r="Q267" s="182">
        <v>0</v>
      </c>
      <c r="R267" s="182">
        <f>Q267*H267</f>
        <v>0</v>
      </c>
      <c r="S267" s="182">
        <v>0</v>
      </c>
      <c r="T267" s="183">
        <f>S267*H267</f>
        <v>0</v>
      </c>
      <c r="AR267" s="16" t="s">
        <v>99</v>
      </c>
      <c r="AT267" s="16" t="s">
        <v>288</v>
      </c>
      <c r="AU267" s="16" t="s">
        <v>77</v>
      </c>
      <c r="AY267" s="16" t="s">
        <v>287</v>
      </c>
      <c r="BE267" s="184">
        <f>IF(N267="základní",J267,0)</f>
        <v>0</v>
      </c>
      <c r="BF267" s="184">
        <f>IF(N267="snížená",J267,0)</f>
        <v>0</v>
      </c>
      <c r="BG267" s="184">
        <f>IF(N267="zákl. přenesená",J267,0)</f>
        <v>0</v>
      </c>
      <c r="BH267" s="184">
        <f>IF(N267="sníž. přenesená",J267,0)</f>
        <v>0</v>
      </c>
      <c r="BI267" s="184">
        <f>IF(N267="nulová",J267,0)</f>
        <v>0</v>
      </c>
      <c r="BJ267" s="16" t="s">
        <v>77</v>
      </c>
      <c r="BK267" s="184">
        <f>ROUND(I267*H267,2)</f>
        <v>0</v>
      </c>
      <c r="BL267" s="16" t="s">
        <v>99</v>
      </c>
      <c r="BM267" s="16" t="s">
        <v>367</v>
      </c>
    </row>
    <row r="268" spans="2:65" s="13" customFormat="1" ht="11" x14ac:dyDescent="0.15">
      <c r="B268" s="210"/>
      <c r="C268" s="211"/>
      <c r="D268" s="187" t="s">
        <v>356</v>
      </c>
      <c r="E268" s="212" t="s">
        <v>1</v>
      </c>
      <c r="F268" s="213" t="s">
        <v>4416</v>
      </c>
      <c r="G268" s="211"/>
      <c r="H268" s="212" t="s">
        <v>1</v>
      </c>
      <c r="I268" s="214"/>
      <c r="J268" s="211"/>
      <c r="K268" s="211"/>
      <c r="L268" s="215"/>
      <c r="M268" s="216"/>
      <c r="N268" s="217"/>
      <c r="O268" s="217"/>
      <c r="P268" s="217"/>
      <c r="Q268" s="217"/>
      <c r="R268" s="217"/>
      <c r="S268" s="217"/>
      <c r="T268" s="218"/>
      <c r="AT268" s="219" t="s">
        <v>356</v>
      </c>
      <c r="AU268" s="219" t="s">
        <v>77</v>
      </c>
      <c r="AV268" s="13" t="s">
        <v>77</v>
      </c>
      <c r="AW268" s="13" t="s">
        <v>33</v>
      </c>
      <c r="AX268" s="13" t="s">
        <v>70</v>
      </c>
      <c r="AY268" s="219" t="s">
        <v>287</v>
      </c>
    </row>
    <row r="269" spans="2:65" s="11" customFormat="1" ht="11" x14ac:dyDescent="0.15">
      <c r="B269" s="185"/>
      <c r="C269" s="186"/>
      <c r="D269" s="187" t="s">
        <v>356</v>
      </c>
      <c r="E269" s="188" t="s">
        <v>1</v>
      </c>
      <c r="F269" s="189" t="s">
        <v>4420</v>
      </c>
      <c r="G269" s="186"/>
      <c r="H269" s="190">
        <v>32.61</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1" customFormat="1" ht="11" x14ac:dyDescent="0.15">
      <c r="B270" s="185"/>
      <c r="C270" s="186"/>
      <c r="D270" s="187" t="s">
        <v>356</v>
      </c>
      <c r="E270" s="188" t="s">
        <v>1</v>
      </c>
      <c r="F270" s="189" t="s">
        <v>4421</v>
      </c>
      <c r="G270" s="186"/>
      <c r="H270" s="190">
        <v>2.34</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2" customFormat="1" ht="11" x14ac:dyDescent="0.15">
      <c r="B271" s="197"/>
      <c r="C271" s="198"/>
      <c r="D271" s="187" t="s">
        <v>356</v>
      </c>
      <c r="E271" s="199" t="s">
        <v>1</v>
      </c>
      <c r="F271" s="200" t="s">
        <v>359</v>
      </c>
      <c r="G271" s="198"/>
      <c r="H271" s="201">
        <v>34.950000000000003</v>
      </c>
      <c r="I271" s="202"/>
      <c r="J271" s="198"/>
      <c r="K271" s="198"/>
      <c r="L271" s="203"/>
      <c r="M271" s="204"/>
      <c r="N271" s="205"/>
      <c r="O271" s="205"/>
      <c r="P271" s="205"/>
      <c r="Q271" s="205"/>
      <c r="R271" s="205"/>
      <c r="S271" s="205"/>
      <c r="T271" s="206"/>
      <c r="AT271" s="207" t="s">
        <v>356</v>
      </c>
      <c r="AU271" s="207" t="s">
        <v>77</v>
      </c>
      <c r="AV271" s="12" t="s">
        <v>99</v>
      </c>
      <c r="AW271" s="12" t="s">
        <v>33</v>
      </c>
      <c r="AX271" s="12" t="s">
        <v>77</v>
      </c>
      <c r="AY271" s="207" t="s">
        <v>287</v>
      </c>
    </row>
    <row r="272" spans="2:65" s="1" customFormat="1" ht="16.5" customHeight="1" x14ac:dyDescent="0.15">
      <c r="B272" s="33"/>
      <c r="C272" s="174" t="s">
        <v>327</v>
      </c>
      <c r="D272" s="174" t="s">
        <v>288</v>
      </c>
      <c r="E272" s="175" t="s">
        <v>332</v>
      </c>
      <c r="F272" s="176" t="s">
        <v>333</v>
      </c>
      <c r="G272" s="177" t="s">
        <v>308</v>
      </c>
      <c r="H272" s="178">
        <v>260.47000000000003</v>
      </c>
      <c r="I272" s="179"/>
      <c r="J272" s="178">
        <f>ROUND(I272*H272,2)</f>
        <v>0</v>
      </c>
      <c r="K272" s="176" t="s">
        <v>1</v>
      </c>
      <c r="L272" s="37"/>
      <c r="M272" s="180" t="s">
        <v>1</v>
      </c>
      <c r="N272" s="181" t="s">
        <v>41</v>
      </c>
      <c r="O272" s="59"/>
      <c r="P272" s="182">
        <f>O272*H272</f>
        <v>0</v>
      </c>
      <c r="Q272" s="182">
        <v>0</v>
      </c>
      <c r="R272" s="182">
        <f>Q272*H272</f>
        <v>0</v>
      </c>
      <c r="S272" s="182">
        <v>0</v>
      </c>
      <c r="T272" s="183">
        <f>S272*H272</f>
        <v>0</v>
      </c>
      <c r="AR272" s="16" t="s">
        <v>99</v>
      </c>
      <c r="AT272" s="16" t="s">
        <v>288</v>
      </c>
      <c r="AU272" s="16" t="s">
        <v>77</v>
      </c>
      <c r="AY272" s="16" t="s">
        <v>287</v>
      </c>
      <c r="BE272" s="184">
        <f>IF(N272="základní",J272,0)</f>
        <v>0</v>
      </c>
      <c r="BF272" s="184">
        <f>IF(N272="snížená",J272,0)</f>
        <v>0</v>
      </c>
      <c r="BG272" s="184">
        <f>IF(N272="zákl. přenesená",J272,0)</f>
        <v>0</v>
      </c>
      <c r="BH272" s="184">
        <f>IF(N272="sníž. přenesená",J272,0)</f>
        <v>0</v>
      </c>
      <c r="BI272" s="184">
        <f>IF(N272="nulová",J272,0)</f>
        <v>0</v>
      </c>
      <c r="BJ272" s="16" t="s">
        <v>77</v>
      </c>
      <c r="BK272" s="184">
        <f>ROUND(I272*H272,2)</f>
        <v>0</v>
      </c>
      <c r="BL272" s="16" t="s">
        <v>99</v>
      </c>
      <c r="BM272" s="16" t="s">
        <v>371</v>
      </c>
    </row>
    <row r="273" spans="2:65" s="1" customFormat="1" ht="16.5" customHeight="1" x14ac:dyDescent="0.15">
      <c r="B273" s="33"/>
      <c r="C273" s="174" t="s">
        <v>374</v>
      </c>
      <c r="D273" s="174" t="s">
        <v>288</v>
      </c>
      <c r="E273" s="175" t="s">
        <v>1234</v>
      </c>
      <c r="F273" s="176" t="s">
        <v>1235</v>
      </c>
      <c r="G273" s="177" t="s">
        <v>308</v>
      </c>
      <c r="H273" s="178">
        <v>174.55</v>
      </c>
      <c r="I273" s="179"/>
      <c r="J273" s="178">
        <f>ROUND(I273*H273,2)</f>
        <v>0</v>
      </c>
      <c r="K273" s="176" t="s">
        <v>1</v>
      </c>
      <c r="L273" s="37"/>
      <c r="M273" s="180" t="s">
        <v>1</v>
      </c>
      <c r="N273" s="181" t="s">
        <v>41</v>
      </c>
      <c r="O273" s="59"/>
      <c r="P273" s="182">
        <f>O273*H273</f>
        <v>0</v>
      </c>
      <c r="Q273" s="182">
        <v>0</v>
      </c>
      <c r="R273" s="182">
        <f>Q273*H273</f>
        <v>0</v>
      </c>
      <c r="S273" s="182">
        <v>0</v>
      </c>
      <c r="T273" s="183">
        <f>S273*H273</f>
        <v>0</v>
      </c>
      <c r="AR273" s="16" t="s">
        <v>99</v>
      </c>
      <c r="AT273" s="16" t="s">
        <v>288</v>
      </c>
      <c r="AU273" s="16" t="s">
        <v>77</v>
      </c>
      <c r="AY273" s="16" t="s">
        <v>287</v>
      </c>
      <c r="BE273" s="184">
        <f>IF(N273="základní",J273,0)</f>
        <v>0</v>
      </c>
      <c r="BF273" s="184">
        <f>IF(N273="snížená",J273,0)</f>
        <v>0</v>
      </c>
      <c r="BG273" s="184">
        <f>IF(N273="zákl. přenesená",J273,0)</f>
        <v>0</v>
      </c>
      <c r="BH273" s="184">
        <f>IF(N273="sníž. přenesená",J273,0)</f>
        <v>0</v>
      </c>
      <c r="BI273" s="184">
        <f>IF(N273="nulová",J273,0)</f>
        <v>0</v>
      </c>
      <c r="BJ273" s="16" t="s">
        <v>77</v>
      </c>
      <c r="BK273" s="184">
        <f>ROUND(I273*H273,2)</f>
        <v>0</v>
      </c>
      <c r="BL273" s="16" t="s">
        <v>99</v>
      </c>
      <c r="BM273" s="16" t="s">
        <v>377</v>
      </c>
    </row>
    <row r="274" spans="2:65" s="1" customFormat="1" ht="16.5" customHeight="1" x14ac:dyDescent="0.15">
      <c r="B274" s="33"/>
      <c r="C274" s="174" t="s">
        <v>330</v>
      </c>
      <c r="D274" s="174" t="s">
        <v>288</v>
      </c>
      <c r="E274" s="175" t="s">
        <v>335</v>
      </c>
      <c r="F274" s="176" t="s">
        <v>336</v>
      </c>
      <c r="G274" s="177" t="s">
        <v>308</v>
      </c>
      <c r="H274" s="178">
        <v>260.47000000000003</v>
      </c>
      <c r="I274" s="179"/>
      <c r="J274" s="178">
        <f>ROUND(I274*H274,2)</f>
        <v>0</v>
      </c>
      <c r="K274" s="176" t="s">
        <v>1</v>
      </c>
      <c r="L274" s="37"/>
      <c r="M274" s="180" t="s">
        <v>1</v>
      </c>
      <c r="N274" s="181" t="s">
        <v>41</v>
      </c>
      <c r="O274" s="59"/>
      <c r="P274" s="182">
        <f>O274*H274</f>
        <v>0</v>
      </c>
      <c r="Q274" s="182">
        <v>0</v>
      </c>
      <c r="R274" s="182">
        <f>Q274*H274</f>
        <v>0</v>
      </c>
      <c r="S274" s="182">
        <v>0</v>
      </c>
      <c r="T274" s="183">
        <f>S274*H274</f>
        <v>0</v>
      </c>
      <c r="AR274" s="16" t="s">
        <v>99</v>
      </c>
      <c r="AT274" s="16" t="s">
        <v>288</v>
      </c>
      <c r="AU274" s="16" t="s">
        <v>77</v>
      </c>
      <c r="AY274" s="16" t="s">
        <v>287</v>
      </c>
      <c r="BE274" s="184">
        <f>IF(N274="základní",J274,0)</f>
        <v>0</v>
      </c>
      <c r="BF274" s="184">
        <f>IF(N274="snížená",J274,0)</f>
        <v>0</v>
      </c>
      <c r="BG274" s="184">
        <f>IF(N274="zákl. přenesená",J274,0)</f>
        <v>0</v>
      </c>
      <c r="BH274" s="184">
        <f>IF(N274="sníž. přenesená",J274,0)</f>
        <v>0</v>
      </c>
      <c r="BI274" s="184">
        <f>IF(N274="nulová",J274,0)</f>
        <v>0</v>
      </c>
      <c r="BJ274" s="16" t="s">
        <v>77</v>
      </c>
      <c r="BK274" s="184">
        <f>ROUND(I274*H274,2)</f>
        <v>0</v>
      </c>
      <c r="BL274" s="16" t="s">
        <v>99</v>
      </c>
      <c r="BM274" s="16" t="s">
        <v>382</v>
      </c>
    </row>
    <row r="275" spans="2:65" s="11" customFormat="1" ht="11" x14ac:dyDescent="0.15">
      <c r="B275" s="185"/>
      <c r="C275" s="186"/>
      <c r="D275" s="187" t="s">
        <v>356</v>
      </c>
      <c r="E275" s="188" t="s">
        <v>1</v>
      </c>
      <c r="F275" s="189" t="s">
        <v>4422</v>
      </c>
      <c r="G275" s="186"/>
      <c r="H275" s="190">
        <v>260.47000000000003</v>
      </c>
      <c r="I275" s="191"/>
      <c r="J275" s="186"/>
      <c r="K275" s="186"/>
      <c r="L275" s="192"/>
      <c r="M275" s="193"/>
      <c r="N275" s="194"/>
      <c r="O275" s="194"/>
      <c r="P275" s="194"/>
      <c r="Q275" s="194"/>
      <c r="R275" s="194"/>
      <c r="S275" s="194"/>
      <c r="T275" s="195"/>
      <c r="AT275" s="196" t="s">
        <v>356</v>
      </c>
      <c r="AU275" s="196" t="s">
        <v>77</v>
      </c>
      <c r="AV275" s="11" t="s">
        <v>79</v>
      </c>
      <c r="AW275" s="11" t="s">
        <v>33</v>
      </c>
      <c r="AX275" s="11" t="s">
        <v>70</v>
      </c>
      <c r="AY275" s="196" t="s">
        <v>287</v>
      </c>
    </row>
    <row r="276" spans="2:65" s="12" customFormat="1" ht="11" x14ac:dyDescent="0.15">
      <c r="B276" s="197"/>
      <c r="C276" s="198"/>
      <c r="D276" s="187" t="s">
        <v>356</v>
      </c>
      <c r="E276" s="199" t="s">
        <v>1</v>
      </c>
      <c r="F276" s="200" t="s">
        <v>359</v>
      </c>
      <c r="G276" s="198"/>
      <c r="H276" s="201">
        <v>260.47000000000003</v>
      </c>
      <c r="I276" s="202"/>
      <c r="J276" s="198"/>
      <c r="K276" s="198"/>
      <c r="L276" s="203"/>
      <c r="M276" s="204"/>
      <c r="N276" s="205"/>
      <c r="O276" s="205"/>
      <c r="P276" s="205"/>
      <c r="Q276" s="205"/>
      <c r="R276" s="205"/>
      <c r="S276" s="205"/>
      <c r="T276" s="206"/>
      <c r="AT276" s="207" t="s">
        <v>356</v>
      </c>
      <c r="AU276" s="207" t="s">
        <v>77</v>
      </c>
      <c r="AV276" s="12" t="s">
        <v>99</v>
      </c>
      <c r="AW276" s="12" t="s">
        <v>33</v>
      </c>
      <c r="AX276" s="12" t="s">
        <v>77</v>
      </c>
      <c r="AY276" s="207" t="s">
        <v>287</v>
      </c>
    </row>
    <row r="277" spans="2:65" s="1" customFormat="1" ht="16.5" customHeight="1" x14ac:dyDescent="0.15">
      <c r="B277" s="33"/>
      <c r="C277" s="174" t="s">
        <v>385</v>
      </c>
      <c r="D277" s="174" t="s">
        <v>288</v>
      </c>
      <c r="E277" s="175" t="s">
        <v>4423</v>
      </c>
      <c r="F277" s="176" t="s">
        <v>4424</v>
      </c>
      <c r="G277" s="177" t="s">
        <v>308</v>
      </c>
      <c r="H277" s="178">
        <v>174.55</v>
      </c>
      <c r="I277" s="179"/>
      <c r="J277" s="178">
        <f>ROUND(I277*H277,2)</f>
        <v>0</v>
      </c>
      <c r="K277" s="176" t="s">
        <v>1</v>
      </c>
      <c r="L277" s="37"/>
      <c r="M277" s="180" t="s">
        <v>1</v>
      </c>
      <c r="N277" s="181" t="s">
        <v>41</v>
      </c>
      <c r="O277" s="59"/>
      <c r="P277" s="182">
        <f>O277*H277</f>
        <v>0</v>
      </c>
      <c r="Q277" s="182">
        <v>0</v>
      </c>
      <c r="R277" s="182">
        <f>Q277*H277</f>
        <v>0</v>
      </c>
      <c r="S277" s="182">
        <v>0</v>
      </c>
      <c r="T277" s="183">
        <f>S277*H277</f>
        <v>0</v>
      </c>
      <c r="AR277" s="16" t="s">
        <v>99</v>
      </c>
      <c r="AT277" s="16" t="s">
        <v>288</v>
      </c>
      <c r="AU277" s="16" t="s">
        <v>77</v>
      </c>
      <c r="AY277" s="16" t="s">
        <v>287</v>
      </c>
      <c r="BE277" s="184">
        <f>IF(N277="základní",J277,0)</f>
        <v>0</v>
      </c>
      <c r="BF277" s="184">
        <f>IF(N277="snížená",J277,0)</f>
        <v>0</v>
      </c>
      <c r="BG277" s="184">
        <f>IF(N277="zákl. přenesená",J277,0)</f>
        <v>0</v>
      </c>
      <c r="BH277" s="184">
        <f>IF(N277="sníž. přenesená",J277,0)</f>
        <v>0</v>
      </c>
      <c r="BI277" s="184">
        <f>IF(N277="nulová",J277,0)</f>
        <v>0</v>
      </c>
      <c r="BJ277" s="16" t="s">
        <v>77</v>
      </c>
      <c r="BK277" s="184">
        <f>ROUND(I277*H277,2)</f>
        <v>0</v>
      </c>
      <c r="BL277" s="16" t="s">
        <v>99</v>
      </c>
      <c r="BM277" s="16" t="s">
        <v>389</v>
      </c>
    </row>
    <row r="278" spans="2:65" s="1" customFormat="1" ht="16.5" customHeight="1" x14ac:dyDescent="0.15">
      <c r="B278" s="33"/>
      <c r="C278" s="174" t="s">
        <v>334</v>
      </c>
      <c r="D278" s="174" t="s">
        <v>288</v>
      </c>
      <c r="E278" s="175" t="s">
        <v>338</v>
      </c>
      <c r="F278" s="176" t="s">
        <v>339</v>
      </c>
      <c r="G278" s="177" t="s">
        <v>308</v>
      </c>
      <c r="H278" s="178">
        <v>435.02</v>
      </c>
      <c r="I278" s="179"/>
      <c r="J278" s="178">
        <f>ROUND(I278*H278,2)</f>
        <v>0</v>
      </c>
      <c r="K278" s="176" t="s">
        <v>1</v>
      </c>
      <c r="L278" s="37"/>
      <c r="M278" s="180" t="s">
        <v>1</v>
      </c>
      <c r="N278" s="181" t="s">
        <v>41</v>
      </c>
      <c r="O278" s="59"/>
      <c r="P278" s="182">
        <f>O278*H278</f>
        <v>0</v>
      </c>
      <c r="Q278" s="182">
        <v>0</v>
      </c>
      <c r="R278" s="182">
        <f>Q278*H278</f>
        <v>0</v>
      </c>
      <c r="S278" s="182">
        <v>0</v>
      </c>
      <c r="T278" s="183">
        <f>S278*H278</f>
        <v>0</v>
      </c>
      <c r="AR278" s="16" t="s">
        <v>99</v>
      </c>
      <c r="AT278" s="16" t="s">
        <v>288</v>
      </c>
      <c r="AU278" s="16" t="s">
        <v>77</v>
      </c>
      <c r="AY278" s="16" t="s">
        <v>287</v>
      </c>
      <c r="BE278" s="184">
        <f>IF(N278="základní",J278,0)</f>
        <v>0</v>
      </c>
      <c r="BF278" s="184">
        <f>IF(N278="snížená",J278,0)</f>
        <v>0</v>
      </c>
      <c r="BG278" s="184">
        <f>IF(N278="zákl. přenesená",J278,0)</f>
        <v>0</v>
      </c>
      <c r="BH278" s="184">
        <f>IF(N278="sníž. přenesená",J278,0)</f>
        <v>0</v>
      </c>
      <c r="BI278" s="184">
        <f>IF(N278="nulová",J278,0)</f>
        <v>0</v>
      </c>
      <c r="BJ278" s="16" t="s">
        <v>77</v>
      </c>
      <c r="BK278" s="184">
        <f>ROUND(I278*H278,2)</f>
        <v>0</v>
      </c>
      <c r="BL278" s="16" t="s">
        <v>99</v>
      </c>
      <c r="BM278" s="16" t="s">
        <v>397</v>
      </c>
    </row>
    <row r="279" spans="2:65" s="11" customFormat="1" ht="11" x14ac:dyDescent="0.15">
      <c r="B279" s="185"/>
      <c r="C279" s="186"/>
      <c r="D279" s="187" t="s">
        <v>356</v>
      </c>
      <c r="E279" s="188" t="s">
        <v>1</v>
      </c>
      <c r="F279" s="189" t="s">
        <v>4425</v>
      </c>
      <c r="G279" s="186"/>
      <c r="H279" s="190">
        <v>435.02</v>
      </c>
      <c r="I279" s="191"/>
      <c r="J279" s="186"/>
      <c r="K279" s="186"/>
      <c r="L279" s="192"/>
      <c r="M279" s="193"/>
      <c r="N279" s="194"/>
      <c r="O279" s="194"/>
      <c r="P279" s="194"/>
      <c r="Q279" s="194"/>
      <c r="R279" s="194"/>
      <c r="S279" s="194"/>
      <c r="T279" s="195"/>
      <c r="AT279" s="196" t="s">
        <v>356</v>
      </c>
      <c r="AU279" s="196" t="s">
        <v>77</v>
      </c>
      <c r="AV279" s="11" t="s">
        <v>79</v>
      </c>
      <c r="AW279" s="11" t="s">
        <v>33</v>
      </c>
      <c r="AX279" s="11" t="s">
        <v>70</v>
      </c>
      <c r="AY279" s="196" t="s">
        <v>287</v>
      </c>
    </row>
    <row r="280" spans="2:65" s="12" customFormat="1" ht="11" x14ac:dyDescent="0.15">
      <c r="B280" s="197"/>
      <c r="C280" s="198"/>
      <c r="D280" s="187" t="s">
        <v>356</v>
      </c>
      <c r="E280" s="199" t="s">
        <v>1</v>
      </c>
      <c r="F280" s="200" t="s">
        <v>359</v>
      </c>
      <c r="G280" s="198"/>
      <c r="H280" s="201">
        <v>435.02</v>
      </c>
      <c r="I280" s="202"/>
      <c r="J280" s="198"/>
      <c r="K280" s="198"/>
      <c r="L280" s="203"/>
      <c r="M280" s="204"/>
      <c r="N280" s="205"/>
      <c r="O280" s="205"/>
      <c r="P280" s="205"/>
      <c r="Q280" s="205"/>
      <c r="R280" s="205"/>
      <c r="S280" s="205"/>
      <c r="T280" s="206"/>
      <c r="AT280" s="207" t="s">
        <v>356</v>
      </c>
      <c r="AU280" s="207" t="s">
        <v>77</v>
      </c>
      <c r="AV280" s="12" t="s">
        <v>99</v>
      </c>
      <c r="AW280" s="12" t="s">
        <v>33</v>
      </c>
      <c r="AX280" s="12" t="s">
        <v>77</v>
      </c>
      <c r="AY280" s="207" t="s">
        <v>287</v>
      </c>
    </row>
    <row r="281" spans="2:65" s="1" customFormat="1" ht="16.5" customHeight="1" x14ac:dyDescent="0.15">
      <c r="B281" s="33"/>
      <c r="C281" s="174" t="s">
        <v>401</v>
      </c>
      <c r="D281" s="174" t="s">
        <v>288</v>
      </c>
      <c r="E281" s="175" t="s">
        <v>4426</v>
      </c>
      <c r="F281" s="176" t="s">
        <v>4427</v>
      </c>
      <c r="G281" s="177" t="s">
        <v>388</v>
      </c>
      <c r="H281" s="178">
        <v>783.04</v>
      </c>
      <c r="I281" s="179"/>
      <c r="J281" s="178">
        <f>ROUND(I281*H281,2)</f>
        <v>0</v>
      </c>
      <c r="K281" s="176" t="s">
        <v>1</v>
      </c>
      <c r="L281" s="37"/>
      <c r="M281" s="180" t="s">
        <v>1</v>
      </c>
      <c r="N281" s="181" t="s">
        <v>41</v>
      </c>
      <c r="O281" s="59"/>
      <c r="P281" s="182">
        <f>O281*H281</f>
        <v>0</v>
      </c>
      <c r="Q281" s="182">
        <v>0</v>
      </c>
      <c r="R281" s="182">
        <f>Q281*H281</f>
        <v>0</v>
      </c>
      <c r="S281" s="182">
        <v>0</v>
      </c>
      <c r="T281" s="183">
        <f>S281*H281</f>
        <v>0</v>
      </c>
      <c r="AR281" s="16" t="s">
        <v>99</v>
      </c>
      <c r="AT281" s="16" t="s">
        <v>288</v>
      </c>
      <c r="AU281" s="16" t="s">
        <v>77</v>
      </c>
      <c r="AY281" s="16" t="s">
        <v>287</v>
      </c>
      <c r="BE281" s="184">
        <f>IF(N281="základní",J281,0)</f>
        <v>0</v>
      </c>
      <c r="BF281" s="184">
        <f>IF(N281="snížená",J281,0)</f>
        <v>0</v>
      </c>
      <c r="BG281" s="184">
        <f>IF(N281="zákl. přenesená",J281,0)</f>
        <v>0</v>
      </c>
      <c r="BH281" s="184">
        <f>IF(N281="sníž. přenesená",J281,0)</f>
        <v>0</v>
      </c>
      <c r="BI281" s="184">
        <f>IF(N281="nulová",J281,0)</f>
        <v>0</v>
      </c>
      <c r="BJ281" s="16" t="s">
        <v>77</v>
      </c>
      <c r="BK281" s="184">
        <f>ROUND(I281*H281,2)</f>
        <v>0</v>
      </c>
      <c r="BL281" s="16" t="s">
        <v>99</v>
      </c>
      <c r="BM281" s="16" t="s">
        <v>404</v>
      </c>
    </row>
    <row r="282" spans="2:65" s="11" customFormat="1" ht="11" x14ac:dyDescent="0.15">
      <c r="B282" s="185"/>
      <c r="C282" s="186"/>
      <c r="D282" s="187" t="s">
        <v>356</v>
      </c>
      <c r="E282" s="188" t="s">
        <v>1</v>
      </c>
      <c r="F282" s="189" t="s">
        <v>4428</v>
      </c>
      <c r="G282" s="186"/>
      <c r="H282" s="190">
        <v>783.04</v>
      </c>
      <c r="I282" s="191"/>
      <c r="J282" s="186"/>
      <c r="K282" s="186"/>
      <c r="L282" s="192"/>
      <c r="M282" s="193"/>
      <c r="N282" s="194"/>
      <c r="O282" s="194"/>
      <c r="P282" s="194"/>
      <c r="Q282" s="194"/>
      <c r="R282" s="194"/>
      <c r="S282" s="194"/>
      <c r="T282" s="195"/>
      <c r="AT282" s="196" t="s">
        <v>356</v>
      </c>
      <c r="AU282" s="196" t="s">
        <v>77</v>
      </c>
      <c r="AV282" s="11" t="s">
        <v>79</v>
      </c>
      <c r="AW282" s="11" t="s">
        <v>33</v>
      </c>
      <c r="AX282" s="11" t="s">
        <v>70</v>
      </c>
      <c r="AY282" s="196" t="s">
        <v>287</v>
      </c>
    </row>
    <row r="283" spans="2:65" s="12" customFormat="1" ht="11" x14ac:dyDescent="0.15">
      <c r="B283" s="197"/>
      <c r="C283" s="198"/>
      <c r="D283" s="187" t="s">
        <v>356</v>
      </c>
      <c r="E283" s="199" t="s">
        <v>1</v>
      </c>
      <c r="F283" s="200" t="s">
        <v>359</v>
      </c>
      <c r="G283" s="198"/>
      <c r="H283" s="201">
        <v>783.04</v>
      </c>
      <c r="I283" s="202"/>
      <c r="J283" s="198"/>
      <c r="K283" s="198"/>
      <c r="L283" s="203"/>
      <c r="M283" s="204"/>
      <c r="N283" s="205"/>
      <c r="O283" s="205"/>
      <c r="P283" s="205"/>
      <c r="Q283" s="205"/>
      <c r="R283" s="205"/>
      <c r="S283" s="205"/>
      <c r="T283" s="206"/>
      <c r="AT283" s="207" t="s">
        <v>356</v>
      </c>
      <c r="AU283" s="207" t="s">
        <v>77</v>
      </c>
      <c r="AV283" s="12" t="s">
        <v>99</v>
      </c>
      <c r="AW283" s="12" t="s">
        <v>33</v>
      </c>
      <c r="AX283" s="12" t="s">
        <v>77</v>
      </c>
      <c r="AY283" s="207" t="s">
        <v>287</v>
      </c>
    </row>
    <row r="284" spans="2:65" s="1" customFormat="1" ht="16.5" customHeight="1" x14ac:dyDescent="0.15">
      <c r="B284" s="33"/>
      <c r="C284" s="174" t="s">
        <v>337</v>
      </c>
      <c r="D284" s="174" t="s">
        <v>288</v>
      </c>
      <c r="E284" s="175" t="s">
        <v>1240</v>
      </c>
      <c r="F284" s="176" t="s">
        <v>1241</v>
      </c>
      <c r="G284" s="177" t="s">
        <v>308</v>
      </c>
      <c r="H284" s="178">
        <v>568.53</v>
      </c>
      <c r="I284" s="179"/>
      <c r="J284" s="178">
        <f>ROUND(I284*H284,2)</f>
        <v>0</v>
      </c>
      <c r="K284" s="176" t="s">
        <v>1</v>
      </c>
      <c r="L284" s="37"/>
      <c r="M284" s="180" t="s">
        <v>1</v>
      </c>
      <c r="N284" s="181" t="s">
        <v>41</v>
      </c>
      <c r="O284" s="59"/>
      <c r="P284" s="182">
        <f>O284*H284</f>
        <v>0</v>
      </c>
      <c r="Q284" s="182">
        <v>0</v>
      </c>
      <c r="R284" s="182">
        <f>Q284*H284</f>
        <v>0</v>
      </c>
      <c r="S284" s="182">
        <v>0</v>
      </c>
      <c r="T284" s="183">
        <f>S284*H284</f>
        <v>0</v>
      </c>
      <c r="AR284" s="16" t="s">
        <v>99</v>
      </c>
      <c r="AT284" s="16" t="s">
        <v>288</v>
      </c>
      <c r="AU284" s="16" t="s">
        <v>77</v>
      </c>
      <c r="AY284" s="16" t="s">
        <v>287</v>
      </c>
      <c r="BE284" s="184">
        <f>IF(N284="základní",J284,0)</f>
        <v>0</v>
      </c>
      <c r="BF284" s="184">
        <f>IF(N284="snížená",J284,0)</f>
        <v>0</v>
      </c>
      <c r="BG284" s="184">
        <f>IF(N284="zákl. přenesená",J284,0)</f>
        <v>0</v>
      </c>
      <c r="BH284" s="184">
        <f>IF(N284="sníž. přenesená",J284,0)</f>
        <v>0</v>
      </c>
      <c r="BI284" s="184">
        <f>IF(N284="nulová",J284,0)</f>
        <v>0</v>
      </c>
      <c r="BJ284" s="16" t="s">
        <v>77</v>
      </c>
      <c r="BK284" s="184">
        <f>ROUND(I284*H284,2)</f>
        <v>0</v>
      </c>
      <c r="BL284" s="16" t="s">
        <v>99</v>
      </c>
      <c r="BM284" s="16" t="s">
        <v>408</v>
      </c>
    </row>
    <row r="285" spans="2:65" s="11" customFormat="1" ht="11" x14ac:dyDescent="0.15">
      <c r="B285" s="185"/>
      <c r="C285" s="186"/>
      <c r="D285" s="187" t="s">
        <v>356</v>
      </c>
      <c r="E285" s="188" t="s">
        <v>1</v>
      </c>
      <c r="F285" s="189" t="s">
        <v>4429</v>
      </c>
      <c r="G285" s="186"/>
      <c r="H285" s="190">
        <v>1003.55</v>
      </c>
      <c r="I285" s="191"/>
      <c r="J285" s="186"/>
      <c r="K285" s="186"/>
      <c r="L285" s="192"/>
      <c r="M285" s="193"/>
      <c r="N285" s="194"/>
      <c r="O285" s="194"/>
      <c r="P285" s="194"/>
      <c r="Q285" s="194"/>
      <c r="R285" s="194"/>
      <c r="S285" s="194"/>
      <c r="T285" s="195"/>
      <c r="AT285" s="196" t="s">
        <v>356</v>
      </c>
      <c r="AU285" s="196" t="s">
        <v>77</v>
      </c>
      <c r="AV285" s="11" t="s">
        <v>79</v>
      </c>
      <c r="AW285" s="11" t="s">
        <v>33</v>
      </c>
      <c r="AX285" s="11" t="s">
        <v>70</v>
      </c>
      <c r="AY285" s="196" t="s">
        <v>287</v>
      </c>
    </row>
    <row r="286" spans="2:65" s="11" customFormat="1" ht="11" x14ac:dyDescent="0.15">
      <c r="B286" s="185"/>
      <c r="C286" s="186"/>
      <c r="D286" s="187" t="s">
        <v>356</v>
      </c>
      <c r="E286" s="188" t="s">
        <v>1</v>
      </c>
      <c r="F286" s="189" t="s">
        <v>4430</v>
      </c>
      <c r="G286" s="186"/>
      <c r="H286" s="190">
        <v>-435.02</v>
      </c>
      <c r="I286" s="191"/>
      <c r="J286" s="186"/>
      <c r="K286" s="186"/>
      <c r="L286" s="192"/>
      <c r="M286" s="193"/>
      <c r="N286" s="194"/>
      <c r="O286" s="194"/>
      <c r="P286" s="194"/>
      <c r="Q286" s="194"/>
      <c r="R286" s="194"/>
      <c r="S286" s="194"/>
      <c r="T286" s="195"/>
      <c r="AT286" s="196" t="s">
        <v>356</v>
      </c>
      <c r="AU286" s="196" t="s">
        <v>77</v>
      </c>
      <c r="AV286" s="11" t="s">
        <v>79</v>
      </c>
      <c r="AW286" s="11" t="s">
        <v>33</v>
      </c>
      <c r="AX286" s="11" t="s">
        <v>70</v>
      </c>
      <c r="AY286" s="196" t="s">
        <v>287</v>
      </c>
    </row>
    <row r="287" spans="2:65" s="12" customFormat="1" ht="11" x14ac:dyDescent="0.15">
      <c r="B287" s="197"/>
      <c r="C287" s="198"/>
      <c r="D287" s="187" t="s">
        <v>356</v>
      </c>
      <c r="E287" s="199" t="s">
        <v>1</v>
      </c>
      <c r="F287" s="200" t="s">
        <v>359</v>
      </c>
      <c r="G287" s="198"/>
      <c r="H287" s="201">
        <v>568.53</v>
      </c>
      <c r="I287" s="202"/>
      <c r="J287" s="198"/>
      <c r="K287" s="198"/>
      <c r="L287" s="203"/>
      <c r="M287" s="204"/>
      <c r="N287" s="205"/>
      <c r="O287" s="205"/>
      <c r="P287" s="205"/>
      <c r="Q287" s="205"/>
      <c r="R287" s="205"/>
      <c r="S287" s="205"/>
      <c r="T287" s="206"/>
      <c r="AT287" s="207" t="s">
        <v>356</v>
      </c>
      <c r="AU287" s="207" t="s">
        <v>77</v>
      </c>
      <c r="AV287" s="12" t="s">
        <v>99</v>
      </c>
      <c r="AW287" s="12" t="s">
        <v>33</v>
      </c>
      <c r="AX287" s="12" t="s">
        <v>77</v>
      </c>
      <c r="AY287" s="207" t="s">
        <v>287</v>
      </c>
    </row>
    <row r="288" spans="2:65" s="1" customFormat="1" ht="16.5" customHeight="1" x14ac:dyDescent="0.15">
      <c r="B288" s="33"/>
      <c r="C288" s="174" t="s">
        <v>412</v>
      </c>
      <c r="D288" s="174" t="s">
        <v>288</v>
      </c>
      <c r="E288" s="175" t="s">
        <v>4431</v>
      </c>
      <c r="F288" s="176" t="s">
        <v>4432</v>
      </c>
      <c r="G288" s="177" t="s">
        <v>308</v>
      </c>
      <c r="H288" s="178">
        <v>239.22</v>
      </c>
      <c r="I288" s="179"/>
      <c r="J288" s="178">
        <f>ROUND(I288*H288,2)</f>
        <v>0</v>
      </c>
      <c r="K288" s="176" t="s">
        <v>1</v>
      </c>
      <c r="L288" s="37"/>
      <c r="M288" s="180" t="s">
        <v>1</v>
      </c>
      <c r="N288" s="181" t="s">
        <v>41</v>
      </c>
      <c r="O288" s="59"/>
      <c r="P288" s="182">
        <f>O288*H288</f>
        <v>0</v>
      </c>
      <c r="Q288" s="182">
        <v>0</v>
      </c>
      <c r="R288" s="182">
        <f>Q288*H288</f>
        <v>0</v>
      </c>
      <c r="S288" s="182">
        <v>0</v>
      </c>
      <c r="T288" s="183">
        <f>S288*H288</f>
        <v>0</v>
      </c>
      <c r="AR288" s="16" t="s">
        <v>99</v>
      </c>
      <c r="AT288" s="16" t="s">
        <v>288</v>
      </c>
      <c r="AU288" s="16" t="s">
        <v>77</v>
      </c>
      <c r="AY288" s="16" t="s">
        <v>287</v>
      </c>
      <c r="BE288" s="184">
        <f>IF(N288="základní",J288,0)</f>
        <v>0</v>
      </c>
      <c r="BF288" s="184">
        <f>IF(N288="snížená",J288,0)</f>
        <v>0</v>
      </c>
      <c r="BG288" s="184">
        <f>IF(N288="zákl. přenesená",J288,0)</f>
        <v>0</v>
      </c>
      <c r="BH288" s="184">
        <f>IF(N288="sníž. přenesená",J288,0)</f>
        <v>0</v>
      </c>
      <c r="BI288" s="184">
        <f>IF(N288="nulová",J288,0)</f>
        <v>0</v>
      </c>
      <c r="BJ288" s="16" t="s">
        <v>77</v>
      </c>
      <c r="BK288" s="184">
        <f>ROUND(I288*H288,2)</f>
        <v>0</v>
      </c>
      <c r="BL288" s="16" t="s">
        <v>99</v>
      </c>
      <c r="BM288" s="16" t="s">
        <v>415</v>
      </c>
    </row>
    <row r="289" spans="2:65" s="13" customFormat="1" ht="11" x14ac:dyDescent="0.15">
      <c r="B289" s="210"/>
      <c r="C289" s="211"/>
      <c r="D289" s="187" t="s">
        <v>356</v>
      </c>
      <c r="E289" s="212" t="s">
        <v>1</v>
      </c>
      <c r="F289" s="213" t="s">
        <v>4433</v>
      </c>
      <c r="G289" s="211"/>
      <c r="H289" s="212" t="s">
        <v>1</v>
      </c>
      <c r="I289" s="214"/>
      <c r="J289" s="211"/>
      <c r="K289" s="211"/>
      <c r="L289" s="215"/>
      <c r="M289" s="216"/>
      <c r="N289" s="217"/>
      <c r="O289" s="217"/>
      <c r="P289" s="217"/>
      <c r="Q289" s="217"/>
      <c r="R289" s="217"/>
      <c r="S289" s="217"/>
      <c r="T289" s="218"/>
      <c r="AT289" s="219" t="s">
        <v>356</v>
      </c>
      <c r="AU289" s="219" t="s">
        <v>77</v>
      </c>
      <c r="AV289" s="13" t="s">
        <v>77</v>
      </c>
      <c r="AW289" s="13" t="s">
        <v>33</v>
      </c>
      <c r="AX289" s="13" t="s">
        <v>70</v>
      </c>
      <c r="AY289" s="219" t="s">
        <v>287</v>
      </c>
    </row>
    <row r="290" spans="2:65" s="13" customFormat="1" ht="11" x14ac:dyDescent="0.15">
      <c r="B290" s="210"/>
      <c r="C290" s="211"/>
      <c r="D290" s="187" t="s">
        <v>356</v>
      </c>
      <c r="E290" s="212" t="s">
        <v>1</v>
      </c>
      <c r="F290" s="213" t="s">
        <v>4434</v>
      </c>
      <c r="G290" s="211"/>
      <c r="H290" s="212" t="s">
        <v>1</v>
      </c>
      <c r="I290" s="214"/>
      <c r="J290" s="211"/>
      <c r="K290" s="211"/>
      <c r="L290" s="215"/>
      <c r="M290" s="216"/>
      <c r="N290" s="217"/>
      <c r="O290" s="217"/>
      <c r="P290" s="217"/>
      <c r="Q290" s="217"/>
      <c r="R290" s="217"/>
      <c r="S290" s="217"/>
      <c r="T290" s="218"/>
      <c r="AT290" s="219" t="s">
        <v>356</v>
      </c>
      <c r="AU290" s="219" t="s">
        <v>77</v>
      </c>
      <c r="AV290" s="13" t="s">
        <v>77</v>
      </c>
      <c r="AW290" s="13" t="s">
        <v>33</v>
      </c>
      <c r="AX290" s="13" t="s">
        <v>70</v>
      </c>
      <c r="AY290" s="219" t="s">
        <v>287</v>
      </c>
    </row>
    <row r="291" spans="2:65" s="13" customFormat="1" ht="11" x14ac:dyDescent="0.15">
      <c r="B291" s="210"/>
      <c r="C291" s="211"/>
      <c r="D291" s="187" t="s">
        <v>356</v>
      </c>
      <c r="E291" s="212" t="s">
        <v>1</v>
      </c>
      <c r="F291" s="213" t="s">
        <v>4435</v>
      </c>
      <c r="G291" s="211"/>
      <c r="H291" s="212" t="s">
        <v>1</v>
      </c>
      <c r="I291" s="214"/>
      <c r="J291" s="211"/>
      <c r="K291" s="211"/>
      <c r="L291" s="215"/>
      <c r="M291" s="216"/>
      <c r="N291" s="217"/>
      <c r="O291" s="217"/>
      <c r="P291" s="217"/>
      <c r="Q291" s="217"/>
      <c r="R291" s="217"/>
      <c r="S291" s="217"/>
      <c r="T291" s="218"/>
      <c r="AT291" s="219" t="s">
        <v>356</v>
      </c>
      <c r="AU291" s="219" t="s">
        <v>77</v>
      </c>
      <c r="AV291" s="13" t="s">
        <v>77</v>
      </c>
      <c r="AW291" s="13" t="s">
        <v>33</v>
      </c>
      <c r="AX291" s="13" t="s">
        <v>70</v>
      </c>
      <c r="AY291" s="219" t="s">
        <v>287</v>
      </c>
    </row>
    <row r="292" spans="2:65" s="13" customFormat="1" ht="11" x14ac:dyDescent="0.15">
      <c r="B292" s="210"/>
      <c r="C292" s="211"/>
      <c r="D292" s="187" t="s">
        <v>356</v>
      </c>
      <c r="E292" s="212" t="s">
        <v>1</v>
      </c>
      <c r="F292" s="213" t="s">
        <v>4436</v>
      </c>
      <c r="G292" s="211"/>
      <c r="H292" s="212" t="s">
        <v>1</v>
      </c>
      <c r="I292" s="214"/>
      <c r="J292" s="211"/>
      <c r="K292" s="211"/>
      <c r="L292" s="215"/>
      <c r="M292" s="216"/>
      <c r="N292" s="217"/>
      <c r="O292" s="217"/>
      <c r="P292" s="217"/>
      <c r="Q292" s="217"/>
      <c r="R292" s="217"/>
      <c r="S292" s="217"/>
      <c r="T292" s="218"/>
      <c r="AT292" s="219" t="s">
        <v>356</v>
      </c>
      <c r="AU292" s="219" t="s">
        <v>77</v>
      </c>
      <c r="AV292" s="13" t="s">
        <v>77</v>
      </c>
      <c r="AW292" s="13" t="s">
        <v>33</v>
      </c>
      <c r="AX292" s="13" t="s">
        <v>70</v>
      </c>
      <c r="AY292" s="219" t="s">
        <v>287</v>
      </c>
    </row>
    <row r="293" spans="2:65" s="13" customFormat="1" ht="11" x14ac:dyDescent="0.15">
      <c r="B293" s="210"/>
      <c r="C293" s="211"/>
      <c r="D293" s="187" t="s">
        <v>356</v>
      </c>
      <c r="E293" s="212" t="s">
        <v>1</v>
      </c>
      <c r="F293" s="213" t="s">
        <v>4437</v>
      </c>
      <c r="G293" s="211"/>
      <c r="H293" s="212" t="s">
        <v>1</v>
      </c>
      <c r="I293" s="214"/>
      <c r="J293" s="211"/>
      <c r="K293" s="211"/>
      <c r="L293" s="215"/>
      <c r="M293" s="216"/>
      <c r="N293" s="217"/>
      <c r="O293" s="217"/>
      <c r="P293" s="217"/>
      <c r="Q293" s="217"/>
      <c r="R293" s="217"/>
      <c r="S293" s="217"/>
      <c r="T293" s="218"/>
      <c r="AT293" s="219" t="s">
        <v>356</v>
      </c>
      <c r="AU293" s="219" t="s">
        <v>77</v>
      </c>
      <c r="AV293" s="13" t="s">
        <v>77</v>
      </c>
      <c r="AW293" s="13" t="s">
        <v>33</v>
      </c>
      <c r="AX293" s="13" t="s">
        <v>70</v>
      </c>
      <c r="AY293" s="219" t="s">
        <v>287</v>
      </c>
    </row>
    <row r="294" spans="2:65" s="13" customFormat="1" ht="11" x14ac:dyDescent="0.15">
      <c r="B294" s="210"/>
      <c r="C294" s="211"/>
      <c r="D294" s="187" t="s">
        <v>356</v>
      </c>
      <c r="E294" s="212" t="s">
        <v>1</v>
      </c>
      <c r="F294" s="213" t="s">
        <v>4438</v>
      </c>
      <c r="G294" s="211"/>
      <c r="H294" s="212" t="s">
        <v>1</v>
      </c>
      <c r="I294" s="214"/>
      <c r="J294" s="211"/>
      <c r="K294" s="211"/>
      <c r="L294" s="215"/>
      <c r="M294" s="216"/>
      <c r="N294" s="217"/>
      <c r="O294" s="217"/>
      <c r="P294" s="217"/>
      <c r="Q294" s="217"/>
      <c r="R294" s="217"/>
      <c r="S294" s="217"/>
      <c r="T294" s="218"/>
      <c r="AT294" s="219" t="s">
        <v>356</v>
      </c>
      <c r="AU294" s="219" t="s">
        <v>77</v>
      </c>
      <c r="AV294" s="13" t="s">
        <v>77</v>
      </c>
      <c r="AW294" s="13" t="s">
        <v>33</v>
      </c>
      <c r="AX294" s="13" t="s">
        <v>70</v>
      </c>
      <c r="AY294" s="219" t="s">
        <v>287</v>
      </c>
    </row>
    <row r="295" spans="2:65" s="13" customFormat="1" ht="11" x14ac:dyDescent="0.15">
      <c r="B295" s="210"/>
      <c r="C295" s="211"/>
      <c r="D295" s="187" t="s">
        <v>356</v>
      </c>
      <c r="E295" s="212" t="s">
        <v>1</v>
      </c>
      <c r="F295" s="213" t="s">
        <v>4439</v>
      </c>
      <c r="G295" s="211"/>
      <c r="H295" s="212" t="s">
        <v>1</v>
      </c>
      <c r="I295" s="214"/>
      <c r="J295" s="211"/>
      <c r="K295" s="211"/>
      <c r="L295" s="215"/>
      <c r="M295" s="216"/>
      <c r="N295" s="217"/>
      <c r="O295" s="217"/>
      <c r="P295" s="217"/>
      <c r="Q295" s="217"/>
      <c r="R295" s="217"/>
      <c r="S295" s="217"/>
      <c r="T295" s="218"/>
      <c r="AT295" s="219" t="s">
        <v>356</v>
      </c>
      <c r="AU295" s="219" t="s">
        <v>77</v>
      </c>
      <c r="AV295" s="13" t="s">
        <v>77</v>
      </c>
      <c r="AW295" s="13" t="s">
        <v>33</v>
      </c>
      <c r="AX295" s="13" t="s">
        <v>70</v>
      </c>
      <c r="AY295" s="219" t="s">
        <v>287</v>
      </c>
    </row>
    <row r="296" spans="2:65" s="11" customFormat="1" ht="11" x14ac:dyDescent="0.15">
      <c r="B296" s="185"/>
      <c r="C296" s="186"/>
      <c r="D296" s="187" t="s">
        <v>356</v>
      </c>
      <c r="E296" s="188" t="s">
        <v>1</v>
      </c>
      <c r="F296" s="189" t="s">
        <v>4440</v>
      </c>
      <c r="G296" s="186"/>
      <c r="H296" s="190">
        <v>239.22</v>
      </c>
      <c r="I296" s="191"/>
      <c r="J296" s="186"/>
      <c r="K296" s="186"/>
      <c r="L296" s="192"/>
      <c r="M296" s="193"/>
      <c r="N296" s="194"/>
      <c r="O296" s="194"/>
      <c r="P296" s="194"/>
      <c r="Q296" s="194"/>
      <c r="R296" s="194"/>
      <c r="S296" s="194"/>
      <c r="T296" s="195"/>
      <c r="AT296" s="196" t="s">
        <v>356</v>
      </c>
      <c r="AU296" s="196" t="s">
        <v>77</v>
      </c>
      <c r="AV296" s="11" t="s">
        <v>79</v>
      </c>
      <c r="AW296" s="11" t="s">
        <v>33</v>
      </c>
      <c r="AX296" s="11" t="s">
        <v>70</v>
      </c>
      <c r="AY296" s="196" t="s">
        <v>287</v>
      </c>
    </row>
    <row r="297" spans="2:65" s="12" customFormat="1" ht="11" x14ac:dyDescent="0.15">
      <c r="B297" s="197"/>
      <c r="C297" s="198"/>
      <c r="D297" s="187" t="s">
        <v>356</v>
      </c>
      <c r="E297" s="199" t="s">
        <v>1</v>
      </c>
      <c r="F297" s="200" t="s">
        <v>359</v>
      </c>
      <c r="G297" s="198"/>
      <c r="H297" s="201">
        <v>239.22</v>
      </c>
      <c r="I297" s="202"/>
      <c r="J297" s="198"/>
      <c r="K297" s="198"/>
      <c r="L297" s="203"/>
      <c r="M297" s="204"/>
      <c r="N297" s="205"/>
      <c r="O297" s="205"/>
      <c r="P297" s="205"/>
      <c r="Q297" s="205"/>
      <c r="R297" s="205"/>
      <c r="S297" s="205"/>
      <c r="T297" s="206"/>
      <c r="AT297" s="207" t="s">
        <v>356</v>
      </c>
      <c r="AU297" s="207" t="s">
        <v>77</v>
      </c>
      <c r="AV297" s="12" t="s">
        <v>99</v>
      </c>
      <c r="AW297" s="12" t="s">
        <v>33</v>
      </c>
      <c r="AX297" s="12" t="s">
        <v>77</v>
      </c>
      <c r="AY297" s="207" t="s">
        <v>287</v>
      </c>
    </row>
    <row r="298" spans="2:65" s="10" customFormat="1" ht="26" customHeight="1" x14ac:dyDescent="0.2">
      <c r="B298" s="160"/>
      <c r="C298" s="161"/>
      <c r="D298" s="162" t="s">
        <v>69</v>
      </c>
      <c r="E298" s="163" t="s">
        <v>79</v>
      </c>
      <c r="F298" s="163" t="s">
        <v>351</v>
      </c>
      <c r="G298" s="161"/>
      <c r="H298" s="161"/>
      <c r="I298" s="164"/>
      <c r="J298" s="165">
        <f>BK298</f>
        <v>0</v>
      </c>
      <c r="K298" s="161"/>
      <c r="L298" s="166"/>
      <c r="M298" s="167"/>
      <c r="N298" s="168"/>
      <c r="O298" s="168"/>
      <c r="P298" s="169">
        <f>SUM(P299:P305)</f>
        <v>0</v>
      </c>
      <c r="Q298" s="168"/>
      <c r="R298" s="169">
        <f>SUM(R299:R305)</f>
        <v>0</v>
      </c>
      <c r="S298" s="168"/>
      <c r="T298" s="170">
        <f>SUM(T299:T305)</f>
        <v>0</v>
      </c>
      <c r="AR298" s="171" t="s">
        <v>77</v>
      </c>
      <c r="AT298" s="172" t="s">
        <v>69</v>
      </c>
      <c r="AU298" s="172" t="s">
        <v>70</v>
      </c>
      <c r="AY298" s="171" t="s">
        <v>287</v>
      </c>
      <c r="BK298" s="173">
        <f>SUM(BK299:BK305)</f>
        <v>0</v>
      </c>
    </row>
    <row r="299" spans="2:65" s="1" customFormat="1" ht="16.5" customHeight="1" x14ac:dyDescent="0.15">
      <c r="B299" s="33"/>
      <c r="C299" s="174" t="s">
        <v>340</v>
      </c>
      <c r="D299" s="174" t="s">
        <v>288</v>
      </c>
      <c r="E299" s="175" t="s">
        <v>4441</v>
      </c>
      <c r="F299" s="176" t="s">
        <v>4442</v>
      </c>
      <c r="G299" s="177" t="s">
        <v>362</v>
      </c>
      <c r="H299" s="178">
        <v>26</v>
      </c>
      <c r="I299" s="179"/>
      <c r="J299" s="178">
        <f>ROUND(I299*H299,2)</f>
        <v>0</v>
      </c>
      <c r="K299" s="176" t="s">
        <v>1</v>
      </c>
      <c r="L299" s="37"/>
      <c r="M299" s="180" t="s">
        <v>1</v>
      </c>
      <c r="N299" s="181" t="s">
        <v>41</v>
      </c>
      <c r="O299" s="59"/>
      <c r="P299" s="182">
        <f>O299*H299</f>
        <v>0</v>
      </c>
      <c r="Q299" s="182">
        <v>0</v>
      </c>
      <c r="R299" s="182">
        <f>Q299*H299</f>
        <v>0</v>
      </c>
      <c r="S299" s="182">
        <v>0</v>
      </c>
      <c r="T299" s="183">
        <f>S299*H299</f>
        <v>0</v>
      </c>
      <c r="AR299" s="16" t="s">
        <v>99</v>
      </c>
      <c r="AT299" s="16" t="s">
        <v>288</v>
      </c>
      <c r="AU299" s="16" t="s">
        <v>77</v>
      </c>
      <c r="AY299" s="16" t="s">
        <v>287</v>
      </c>
      <c r="BE299" s="184">
        <f>IF(N299="základní",J299,0)</f>
        <v>0</v>
      </c>
      <c r="BF299" s="184">
        <f>IF(N299="snížená",J299,0)</f>
        <v>0</v>
      </c>
      <c r="BG299" s="184">
        <f>IF(N299="zákl. přenesená",J299,0)</f>
        <v>0</v>
      </c>
      <c r="BH299" s="184">
        <f>IF(N299="sníž. přenesená",J299,0)</f>
        <v>0</v>
      </c>
      <c r="BI299" s="184">
        <f>IF(N299="nulová",J299,0)</f>
        <v>0</v>
      </c>
      <c r="BJ299" s="16" t="s">
        <v>77</v>
      </c>
      <c r="BK299" s="184">
        <f>ROUND(I299*H299,2)</f>
        <v>0</v>
      </c>
      <c r="BL299" s="16" t="s">
        <v>99</v>
      </c>
      <c r="BM299" s="16" t="s">
        <v>419</v>
      </c>
    </row>
    <row r="300" spans="2:65" s="11" customFormat="1" ht="11" x14ac:dyDescent="0.15">
      <c r="B300" s="185"/>
      <c r="C300" s="186"/>
      <c r="D300" s="187" t="s">
        <v>356</v>
      </c>
      <c r="E300" s="188" t="s">
        <v>1</v>
      </c>
      <c r="F300" s="189" t="s">
        <v>4443</v>
      </c>
      <c r="G300" s="186"/>
      <c r="H300" s="190">
        <v>26</v>
      </c>
      <c r="I300" s="191"/>
      <c r="J300" s="186"/>
      <c r="K300" s="186"/>
      <c r="L300" s="192"/>
      <c r="M300" s="193"/>
      <c r="N300" s="194"/>
      <c r="O300" s="194"/>
      <c r="P300" s="194"/>
      <c r="Q300" s="194"/>
      <c r="R300" s="194"/>
      <c r="S300" s="194"/>
      <c r="T300" s="195"/>
      <c r="AT300" s="196" t="s">
        <v>356</v>
      </c>
      <c r="AU300" s="196" t="s">
        <v>77</v>
      </c>
      <c r="AV300" s="11" t="s">
        <v>79</v>
      </c>
      <c r="AW300" s="11" t="s">
        <v>33</v>
      </c>
      <c r="AX300" s="11" t="s">
        <v>70</v>
      </c>
      <c r="AY300" s="196" t="s">
        <v>287</v>
      </c>
    </row>
    <row r="301" spans="2:65" s="12" customFormat="1" ht="11" x14ac:dyDescent="0.15">
      <c r="B301" s="197"/>
      <c r="C301" s="198"/>
      <c r="D301" s="187" t="s">
        <v>356</v>
      </c>
      <c r="E301" s="199" t="s">
        <v>1</v>
      </c>
      <c r="F301" s="200" t="s">
        <v>359</v>
      </c>
      <c r="G301" s="198"/>
      <c r="H301" s="201">
        <v>26</v>
      </c>
      <c r="I301" s="202"/>
      <c r="J301" s="198"/>
      <c r="K301" s="198"/>
      <c r="L301" s="203"/>
      <c r="M301" s="204"/>
      <c r="N301" s="205"/>
      <c r="O301" s="205"/>
      <c r="P301" s="205"/>
      <c r="Q301" s="205"/>
      <c r="R301" s="205"/>
      <c r="S301" s="205"/>
      <c r="T301" s="206"/>
      <c r="AT301" s="207" t="s">
        <v>356</v>
      </c>
      <c r="AU301" s="207" t="s">
        <v>77</v>
      </c>
      <c r="AV301" s="12" t="s">
        <v>99</v>
      </c>
      <c r="AW301" s="12" t="s">
        <v>33</v>
      </c>
      <c r="AX301" s="12" t="s">
        <v>77</v>
      </c>
      <c r="AY301" s="207" t="s">
        <v>287</v>
      </c>
    </row>
    <row r="302" spans="2:65" s="1" customFormat="1" ht="16.5" customHeight="1" x14ac:dyDescent="0.15">
      <c r="B302" s="33"/>
      <c r="C302" s="174" t="s">
        <v>421</v>
      </c>
      <c r="D302" s="174" t="s">
        <v>288</v>
      </c>
      <c r="E302" s="175" t="s">
        <v>4444</v>
      </c>
      <c r="F302" s="176" t="s">
        <v>4445</v>
      </c>
      <c r="G302" s="177" t="s">
        <v>362</v>
      </c>
      <c r="H302" s="178">
        <v>2</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77</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424</v>
      </c>
    </row>
    <row r="303" spans="2:65" s="11" customFormat="1" ht="11" x14ac:dyDescent="0.15">
      <c r="B303" s="185"/>
      <c r="C303" s="186"/>
      <c r="D303" s="187" t="s">
        <v>356</v>
      </c>
      <c r="E303" s="188" t="s">
        <v>1</v>
      </c>
      <c r="F303" s="189" t="s">
        <v>4446</v>
      </c>
      <c r="G303" s="186"/>
      <c r="H303" s="190">
        <v>2</v>
      </c>
      <c r="I303" s="191"/>
      <c r="J303" s="186"/>
      <c r="K303" s="186"/>
      <c r="L303" s="192"/>
      <c r="M303" s="193"/>
      <c r="N303" s="194"/>
      <c r="O303" s="194"/>
      <c r="P303" s="194"/>
      <c r="Q303" s="194"/>
      <c r="R303" s="194"/>
      <c r="S303" s="194"/>
      <c r="T303" s="195"/>
      <c r="AT303" s="196" t="s">
        <v>356</v>
      </c>
      <c r="AU303" s="196" t="s">
        <v>77</v>
      </c>
      <c r="AV303" s="11" t="s">
        <v>79</v>
      </c>
      <c r="AW303" s="11" t="s">
        <v>33</v>
      </c>
      <c r="AX303" s="11" t="s">
        <v>70</v>
      </c>
      <c r="AY303" s="196" t="s">
        <v>287</v>
      </c>
    </row>
    <row r="304" spans="2:65" s="12" customFormat="1" ht="11" x14ac:dyDescent="0.15">
      <c r="B304" s="197"/>
      <c r="C304" s="198"/>
      <c r="D304" s="187" t="s">
        <v>356</v>
      </c>
      <c r="E304" s="199" t="s">
        <v>1</v>
      </c>
      <c r="F304" s="200" t="s">
        <v>359</v>
      </c>
      <c r="G304" s="198"/>
      <c r="H304" s="201">
        <v>2</v>
      </c>
      <c r="I304" s="202"/>
      <c r="J304" s="198"/>
      <c r="K304" s="198"/>
      <c r="L304" s="203"/>
      <c r="M304" s="204"/>
      <c r="N304" s="205"/>
      <c r="O304" s="205"/>
      <c r="P304" s="205"/>
      <c r="Q304" s="205"/>
      <c r="R304" s="205"/>
      <c r="S304" s="205"/>
      <c r="T304" s="206"/>
      <c r="AT304" s="207" t="s">
        <v>356</v>
      </c>
      <c r="AU304" s="207" t="s">
        <v>77</v>
      </c>
      <c r="AV304" s="12" t="s">
        <v>99</v>
      </c>
      <c r="AW304" s="12" t="s">
        <v>33</v>
      </c>
      <c r="AX304" s="12" t="s">
        <v>77</v>
      </c>
      <c r="AY304" s="207" t="s">
        <v>287</v>
      </c>
    </row>
    <row r="305" spans="2:65" s="1" customFormat="1" ht="16.5" customHeight="1" x14ac:dyDescent="0.15">
      <c r="B305" s="33"/>
      <c r="C305" s="174" t="s">
        <v>343</v>
      </c>
      <c r="D305" s="174" t="s">
        <v>288</v>
      </c>
      <c r="E305" s="175" t="s">
        <v>4447</v>
      </c>
      <c r="F305" s="176" t="s">
        <v>4448</v>
      </c>
      <c r="G305" s="177" t="s">
        <v>490</v>
      </c>
      <c r="H305" s="178">
        <v>2</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77</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428</v>
      </c>
    </row>
    <row r="306" spans="2:65" s="10" customFormat="1" ht="26" customHeight="1" x14ac:dyDescent="0.2">
      <c r="B306" s="160"/>
      <c r="C306" s="161"/>
      <c r="D306" s="162" t="s">
        <v>69</v>
      </c>
      <c r="E306" s="163" t="s">
        <v>99</v>
      </c>
      <c r="F306" s="163" t="s">
        <v>618</v>
      </c>
      <c r="G306" s="161"/>
      <c r="H306" s="161"/>
      <c r="I306" s="164"/>
      <c r="J306" s="165">
        <f>BK306</f>
        <v>0</v>
      </c>
      <c r="K306" s="161"/>
      <c r="L306" s="166"/>
      <c r="M306" s="167"/>
      <c r="N306" s="168"/>
      <c r="O306" s="168"/>
      <c r="P306" s="169">
        <f>SUM(P307:P332)</f>
        <v>0</v>
      </c>
      <c r="Q306" s="168"/>
      <c r="R306" s="169">
        <f>SUM(R307:R332)</f>
        <v>0</v>
      </c>
      <c r="S306" s="168"/>
      <c r="T306" s="170">
        <f>SUM(T307:T332)</f>
        <v>0</v>
      </c>
      <c r="AR306" s="171" t="s">
        <v>77</v>
      </c>
      <c r="AT306" s="172" t="s">
        <v>69</v>
      </c>
      <c r="AU306" s="172" t="s">
        <v>70</v>
      </c>
      <c r="AY306" s="171" t="s">
        <v>287</v>
      </c>
      <c r="BK306" s="173">
        <f>SUM(BK307:BK332)</f>
        <v>0</v>
      </c>
    </row>
    <row r="307" spans="2:65" s="1" customFormat="1" ht="16.5" customHeight="1" x14ac:dyDescent="0.15">
      <c r="B307" s="33"/>
      <c r="C307" s="174" t="s">
        <v>431</v>
      </c>
      <c r="D307" s="174" t="s">
        <v>288</v>
      </c>
      <c r="E307" s="175" t="s">
        <v>4449</v>
      </c>
      <c r="F307" s="176" t="s">
        <v>4450</v>
      </c>
      <c r="G307" s="177" t="s">
        <v>308</v>
      </c>
      <c r="H307" s="178">
        <v>55.89</v>
      </c>
      <c r="I307" s="179"/>
      <c r="J307" s="178">
        <f>ROUND(I307*H307,2)</f>
        <v>0</v>
      </c>
      <c r="K307" s="176" t="s">
        <v>1</v>
      </c>
      <c r="L307" s="37"/>
      <c r="M307" s="180" t="s">
        <v>1</v>
      </c>
      <c r="N307" s="181" t="s">
        <v>41</v>
      </c>
      <c r="O307" s="59"/>
      <c r="P307" s="182">
        <f>O307*H307</f>
        <v>0</v>
      </c>
      <c r="Q307" s="182">
        <v>0</v>
      </c>
      <c r="R307" s="182">
        <f>Q307*H307</f>
        <v>0</v>
      </c>
      <c r="S307" s="182">
        <v>0</v>
      </c>
      <c r="T307" s="183">
        <f>S307*H307</f>
        <v>0</v>
      </c>
      <c r="AR307" s="16" t="s">
        <v>99</v>
      </c>
      <c r="AT307" s="16" t="s">
        <v>288</v>
      </c>
      <c r="AU307" s="16" t="s">
        <v>77</v>
      </c>
      <c r="AY307" s="16" t="s">
        <v>287</v>
      </c>
      <c r="BE307" s="184">
        <f>IF(N307="základní",J307,0)</f>
        <v>0</v>
      </c>
      <c r="BF307" s="184">
        <f>IF(N307="snížená",J307,0)</f>
        <v>0</v>
      </c>
      <c r="BG307" s="184">
        <f>IF(N307="zákl. přenesená",J307,0)</f>
        <v>0</v>
      </c>
      <c r="BH307" s="184">
        <f>IF(N307="sníž. přenesená",J307,0)</f>
        <v>0</v>
      </c>
      <c r="BI307" s="184">
        <f>IF(N307="nulová",J307,0)</f>
        <v>0</v>
      </c>
      <c r="BJ307" s="16" t="s">
        <v>77</v>
      </c>
      <c r="BK307" s="184">
        <f>ROUND(I307*H307,2)</f>
        <v>0</v>
      </c>
      <c r="BL307" s="16" t="s">
        <v>99</v>
      </c>
      <c r="BM307" s="16" t="s">
        <v>434</v>
      </c>
    </row>
    <row r="308" spans="2:65" s="13" customFormat="1" ht="11" x14ac:dyDescent="0.15">
      <c r="B308" s="210"/>
      <c r="C308" s="211"/>
      <c r="D308" s="187" t="s">
        <v>356</v>
      </c>
      <c r="E308" s="212" t="s">
        <v>1</v>
      </c>
      <c r="F308" s="213" t="s">
        <v>4451</v>
      </c>
      <c r="G308" s="211"/>
      <c r="H308" s="212" t="s">
        <v>1</v>
      </c>
      <c r="I308" s="214"/>
      <c r="J308" s="211"/>
      <c r="K308" s="211"/>
      <c r="L308" s="215"/>
      <c r="M308" s="216"/>
      <c r="N308" s="217"/>
      <c r="O308" s="217"/>
      <c r="P308" s="217"/>
      <c r="Q308" s="217"/>
      <c r="R308" s="217"/>
      <c r="S308" s="217"/>
      <c r="T308" s="218"/>
      <c r="AT308" s="219" t="s">
        <v>356</v>
      </c>
      <c r="AU308" s="219" t="s">
        <v>77</v>
      </c>
      <c r="AV308" s="13" t="s">
        <v>77</v>
      </c>
      <c r="AW308" s="13" t="s">
        <v>33</v>
      </c>
      <c r="AX308" s="13" t="s">
        <v>70</v>
      </c>
      <c r="AY308" s="219" t="s">
        <v>287</v>
      </c>
    </row>
    <row r="309" spans="2:65" s="11" customFormat="1" ht="11" x14ac:dyDescent="0.15">
      <c r="B309" s="185"/>
      <c r="C309" s="186"/>
      <c r="D309" s="187" t="s">
        <v>356</v>
      </c>
      <c r="E309" s="188" t="s">
        <v>1</v>
      </c>
      <c r="F309" s="189" t="s">
        <v>4452</v>
      </c>
      <c r="G309" s="186"/>
      <c r="H309" s="190">
        <v>17.77</v>
      </c>
      <c r="I309" s="191"/>
      <c r="J309" s="186"/>
      <c r="K309" s="186"/>
      <c r="L309" s="192"/>
      <c r="M309" s="193"/>
      <c r="N309" s="194"/>
      <c r="O309" s="194"/>
      <c r="P309" s="194"/>
      <c r="Q309" s="194"/>
      <c r="R309" s="194"/>
      <c r="S309" s="194"/>
      <c r="T309" s="195"/>
      <c r="AT309" s="196" t="s">
        <v>356</v>
      </c>
      <c r="AU309" s="196" t="s">
        <v>77</v>
      </c>
      <c r="AV309" s="11" t="s">
        <v>79</v>
      </c>
      <c r="AW309" s="11" t="s">
        <v>33</v>
      </c>
      <c r="AX309" s="11" t="s">
        <v>70</v>
      </c>
      <c r="AY309" s="196" t="s">
        <v>287</v>
      </c>
    </row>
    <row r="310" spans="2:65" s="11" customFormat="1" ht="11" x14ac:dyDescent="0.15">
      <c r="B310" s="185"/>
      <c r="C310" s="186"/>
      <c r="D310" s="187" t="s">
        <v>356</v>
      </c>
      <c r="E310" s="188" t="s">
        <v>1</v>
      </c>
      <c r="F310" s="189" t="s">
        <v>4453</v>
      </c>
      <c r="G310" s="186"/>
      <c r="H310" s="190">
        <v>8.7799999999999994</v>
      </c>
      <c r="I310" s="191"/>
      <c r="J310" s="186"/>
      <c r="K310" s="186"/>
      <c r="L310" s="192"/>
      <c r="M310" s="193"/>
      <c r="N310" s="194"/>
      <c r="O310" s="194"/>
      <c r="P310" s="194"/>
      <c r="Q310" s="194"/>
      <c r="R310" s="194"/>
      <c r="S310" s="194"/>
      <c r="T310" s="195"/>
      <c r="AT310" s="196" t="s">
        <v>356</v>
      </c>
      <c r="AU310" s="196" t="s">
        <v>77</v>
      </c>
      <c r="AV310" s="11" t="s">
        <v>79</v>
      </c>
      <c r="AW310" s="11" t="s">
        <v>33</v>
      </c>
      <c r="AX310" s="11" t="s">
        <v>70</v>
      </c>
      <c r="AY310" s="196" t="s">
        <v>287</v>
      </c>
    </row>
    <row r="311" spans="2:65" s="11" customFormat="1" ht="11" x14ac:dyDescent="0.15">
      <c r="B311" s="185"/>
      <c r="C311" s="186"/>
      <c r="D311" s="187" t="s">
        <v>356</v>
      </c>
      <c r="E311" s="188" t="s">
        <v>1</v>
      </c>
      <c r="F311" s="189" t="s">
        <v>4454</v>
      </c>
      <c r="G311" s="186"/>
      <c r="H311" s="190">
        <v>4.05</v>
      </c>
      <c r="I311" s="191"/>
      <c r="J311" s="186"/>
      <c r="K311" s="186"/>
      <c r="L311" s="192"/>
      <c r="M311" s="193"/>
      <c r="N311" s="194"/>
      <c r="O311" s="194"/>
      <c r="P311" s="194"/>
      <c r="Q311" s="194"/>
      <c r="R311" s="194"/>
      <c r="S311" s="194"/>
      <c r="T311" s="195"/>
      <c r="AT311" s="196" t="s">
        <v>356</v>
      </c>
      <c r="AU311" s="196" t="s">
        <v>77</v>
      </c>
      <c r="AV311" s="11" t="s">
        <v>79</v>
      </c>
      <c r="AW311" s="11" t="s">
        <v>33</v>
      </c>
      <c r="AX311" s="11" t="s">
        <v>70</v>
      </c>
      <c r="AY311" s="196" t="s">
        <v>287</v>
      </c>
    </row>
    <row r="312" spans="2:65" s="11" customFormat="1" ht="11" x14ac:dyDescent="0.15">
      <c r="B312" s="185"/>
      <c r="C312" s="186"/>
      <c r="D312" s="187" t="s">
        <v>356</v>
      </c>
      <c r="E312" s="188" t="s">
        <v>1</v>
      </c>
      <c r="F312" s="189" t="s">
        <v>4455</v>
      </c>
      <c r="G312" s="186"/>
      <c r="H312" s="190">
        <v>8.89</v>
      </c>
      <c r="I312" s="191"/>
      <c r="J312" s="186"/>
      <c r="K312" s="186"/>
      <c r="L312" s="192"/>
      <c r="M312" s="193"/>
      <c r="N312" s="194"/>
      <c r="O312" s="194"/>
      <c r="P312" s="194"/>
      <c r="Q312" s="194"/>
      <c r="R312" s="194"/>
      <c r="S312" s="194"/>
      <c r="T312" s="195"/>
      <c r="AT312" s="196" t="s">
        <v>356</v>
      </c>
      <c r="AU312" s="196" t="s">
        <v>77</v>
      </c>
      <c r="AV312" s="11" t="s">
        <v>79</v>
      </c>
      <c r="AW312" s="11" t="s">
        <v>33</v>
      </c>
      <c r="AX312" s="11" t="s">
        <v>70</v>
      </c>
      <c r="AY312" s="196" t="s">
        <v>287</v>
      </c>
    </row>
    <row r="313" spans="2:65" s="11" customFormat="1" ht="11" x14ac:dyDescent="0.15">
      <c r="B313" s="185"/>
      <c r="C313" s="186"/>
      <c r="D313" s="187" t="s">
        <v>356</v>
      </c>
      <c r="E313" s="188" t="s">
        <v>1</v>
      </c>
      <c r="F313" s="189" t="s">
        <v>4456</v>
      </c>
      <c r="G313" s="186"/>
      <c r="H313" s="190">
        <v>16.399999999999999</v>
      </c>
      <c r="I313" s="191"/>
      <c r="J313" s="186"/>
      <c r="K313" s="186"/>
      <c r="L313" s="192"/>
      <c r="M313" s="193"/>
      <c r="N313" s="194"/>
      <c r="O313" s="194"/>
      <c r="P313" s="194"/>
      <c r="Q313" s="194"/>
      <c r="R313" s="194"/>
      <c r="S313" s="194"/>
      <c r="T313" s="195"/>
      <c r="AT313" s="196" t="s">
        <v>356</v>
      </c>
      <c r="AU313" s="196" t="s">
        <v>77</v>
      </c>
      <c r="AV313" s="11" t="s">
        <v>79</v>
      </c>
      <c r="AW313" s="11" t="s">
        <v>33</v>
      </c>
      <c r="AX313" s="11" t="s">
        <v>70</v>
      </c>
      <c r="AY313" s="196" t="s">
        <v>287</v>
      </c>
    </row>
    <row r="314" spans="2:65" s="12" customFormat="1" ht="11" x14ac:dyDescent="0.15">
      <c r="B314" s="197"/>
      <c r="C314" s="198"/>
      <c r="D314" s="187" t="s">
        <v>356</v>
      </c>
      <c r="E314" s="199" t="s">
        <v>1</v>
      </c>
      <c r="F314" s="200" t="s">
        <v>359</v>
      </c>
      <c r="G314" s="198"/>
      <c r="H314" s="201">
        <v>55.89</v>
      </c>
      <c r="I314" s="202"/>
      <c r="J314" s="198"/>
      <c r="K314" s="198"/>
      <c r="L314" s="203"/>
      <c r="M314" s="204"/>
      <c r="N314" s="205"/>
      <c r="O314" s="205"/>
      <c r="P314" s="205"/>
      <c r="Q314" s="205"/>
      <c r="R314" s="205"/>
      <c r="S314" s="205"/>
      <c r="T314" s="206"/>
      <c r="AT314" s="207" t="s">
        <v>356</v>
      </c>
      <c r="AU314" s="207" t="s">
        <v>77</v>
      </c>
      <c r="AV314" s="12" t="s">
        <v>99</v>
      </c>
      <c r="AW314" s="12" t="s">
        <v>33</v>
      </c>
      <c r="AX314" s="12" t="s">
        <v>77</v>
      </c>
      <c r="AY314" s="207" t="s">
        <v>287</v>
      </c>
    </row>
    <row r="315" spans="2:65" s="1" customFormat="1" ht="16.5" customHeight="1" x14ac:dyDescent="0.15">
      <c r="B315" s="33"/>
      <c r="C315" s="174" t="s">
        <v>347</v>
      </c>
      <c r="D315" s="174" t="s">
        <v>288</v>
      </c>
      <c r="E315" s="175" t="s">
        <v>4457</v>
      </c>
      <c r="F315" s="176" t="s">
        <v>4458</v>
      </c>
      <c r="G315" s="177" t="s">
        <v>308</v>
      </c>
      <c r="H315" s="178">
        <v>10.95</v>
      </c>
      <c r="I315" s="179"/>
      <c r="J315" s="178">
        <f>ROUND(I315*H315,2)</f>
        <v>0</v>
      </c>
      <c r="K315" s="176" t="s">
        <v>1</v>
      </c>
      <c r="L315" s="37"/>
      <c r="M315" s="180" t="s">
        <v>1</v>
      </c>
      <c r="N315" s="181" t="s">
        <v>41</v>
      </c>
      <c r="O315" s="59"/>
      <c r="P315" s="182">
        <f>O315*H315</f>
        <v>0</v>
      </c>
      <c r="Q315" s="182">
        <v>0</v>
      </c>
      <c r="R315" s="182">
        <f>Q315*H315</f>
        <v>0</v>
      </c>
      <c r="S315" s="182">
        <v>0</v>
      </c>
      <c r="T315" s="183">
        <f>S315*H315</f>
        <v>0</v>
      </c>
      <c r="AR315" s="16" t="s">
        <v>99</v>
      </c>
      <c r="AT315" s="16" t="s">
        <v>288</v>
      </c>
      <c r="AU315" s="16" t="s">
        <v>77</v>
      </c>
      <c r="AY315" s="16" t="s">
        <v>287</v>
      </c>
      <c r="BE315" s="184">
        <f>IF(N315="základní",J315,0)</f>
        <v>0</v>
      </c>
      <c r="BF315" s="184">
        <f>IF(N315="snížená",J315,0)</f>
        <v>0</v>
      </c>
      <c r="BG315" s="184">
        <f>IF(N315="zákl. přenesená",J315,0)</f>
        <v>0</v>
      </c>
      <c r="BH315" s="184">
        <f>IF(N315="sníž. přenesená",J315,0)</f>
        <v>0</v>
      </c>
      <c r="BI315" s="184">
        <f>IF(N315="nulová",J315,0)</f>
        <v>0</v>
      </c>
      <c r="BJ315" s="16" t="s">
        <v>77</v>
      </c>
      <c r="BK315" s="184">
        <f>ROUND(I315*H315,2)</f>
        <v>0</v>
      </c>
      <c r="BL315" s="16" t="s">
        <v>99</v>
      </c>
      <c r="BM315" s="16" t="s">
        <v>440</v>
      </c>
    </row>
    <row r="316" spans="2:65" s="11" customFormat="1" ht="11" x14ac:dyDescent="0.15">
      <c r="B316" s="185"/>
      <c r="C316" s="186"/>
      <c r="D316" s="187" t="s">
        <v>356</v>
      </c>
      <c r="E316" s="188" t="s">
        <v>1</v>
      </c>
      <c r="F316" s="189" t="s">
        <v>4459</v>
      </c>
      <c r="G316" s="186"/>
      <c r="H316" s="190">
        <v>5.0199999999999996</v>
      </c>
      <c r="I316" s="191"/>
      <c r="J316" s="186"/>
      <c r="K316" s="186"/>
      <c r="L316" s="192"/>
      <c r="M316" s="193"/>
      <c r="N316" s="194"/>
      <c r="O316" s="194"/>
      <c r="P316" s="194"/>
      <c r="Q316" s="194"/>
      <c r="R316" s="194"/>
      <c r="S316" s="194"/>
      <c r="T316" s="195"/>
      <c r="AT316" s="196" t="s">
        <v>356</v>
      </c>
      <c r="AU316" s="196" t="s">
        <v>77</v>
      </c>
      <c r="AV316" s="11" t="s">
        <v>79</v>
      </c>
      <c r="AW316" s="11" t="s">
        <v>33</v>
      </c>
      <c r="AX316" s="11" t="s">
        <v>70</v>
      </c>
      <c r="AY316" s="196" t="s">
        <v>287</v>
      </c>
    </row>
    <row r="317" spans="2:65" s="11" customFormat="1" ht="11" x14ac:dyDescent="0.15">
      <c r="B317" s="185"/>
      <c r="C317" s="186"/>
      <c r="D317" s="187" t="s">
        <v>356</v>
      </c>
      <c r="E317" s="188" t="s">
        <v>1</v>
      </c>
      <c r="F317" s="189" t="s">
        <v>4460</v>
      </c>
      <c r="G317" s="186"/>
      <c r="H317" s="190">
        <v>1.54</v>
      </c>
      <c r="I317" s="191"/>
      <c r="J317" s="186"/>
      <c r="K317" s="186"/>
      <c r="L317" s="192"/>
      <c r="M317" s="193"/>
      <c r="N317" s="194"/>
      <c r="O317" s="194"/>
      <c r="P317" s="194"/>
      <c r="Q317" s="194"/>
      <c r="R317" s="194"/>
      <c r="S317" s="194"/>
      <c r="T317" s="195"/>
      <c r="AT317" s="196" t="s">
        <v>356</v>
      </c>
      <c r="AU317" s="196" t="s">
        <v>77</v>
      </c>
      <c r="AV317" s="11" t="s">
        <v>79</v>
      </c>
      <c r="AW317" s="11" t="s">
        <v>33</v>
      </c>
      <c r="AX317" s="11" t="s">
        <v>70</v>
      </c>
      <c r="AY317" s="196" t="s">
        <v>287</v>
      </c>
    </row>
    <row r="318" spans="2:65" s="11" customFormat="1" ht="11" x14ac:dyDescent="0.15">
      <c r="B318" s="185"/>
      <c r="C318" s="186"/>
      <c r="D318" s="187" t="s">
        <v>356</v>
      </c>
      <c r="E318" s="188" t="s">
        <v>1</v>
      </c>
      <c r="F318" s="189" t="s">
        <v>4461</v>
      </c>
      <c r="G318" s="186"/>
      <c r="H318" s="190">
        <v>4.3899999999999997</v>
      </c>
      <c r="I318" s="191"/>
      <c r="J318" s="186"/>
      <c r="K318" s="186"/>
      <c r="L318" s="192"/>
      <c r="M318" s="193"/>
      <c r="N318" s="194"/>
      <c r="O318" s="194"/>
      <c r="P318" s="194"/>
      <c r="Q318" s="194"/>
      <c r="R318" s="194"/>
      <c r="S318" s="194"/>
      <c r="T318" s="195"/>
      <c r="AT318" s="196" t="s">
        <v>356</v>
      </c>
      <c r="AU318" s="196" t="s">
        <v>77</v>
      </c>
      <c r="AV318" s="11" t="s">
        <v>79</v>
      </c>
      <c r="AW318" s="11" t="s">
        <v>33</v>
      </c>
      <c r="AX318" s="11" t="s">
        <v>70</v>
      </c>
      <c r="AY318" s="196" t="s">
        <v>287</v>
      </c>
    </row>
    <row r="319" spans="2:65" s="12" customFormat="1" ht="11" x14ac:dyDescent="0.15">
      <c r="B319" s="197"/>
      <c r="C319" s="198"/>
      <c r="D319" s="187" t="s">
        <v>356</v>
      </c>
      <c r="E319" s="199" t="s">
        <v>1</v>
      </c>
      <c r="F319" s="200" t="s">
        <v>359</v>
      </c>
      <c r="G319" s="198"/>
      <c r="H319" s="201">
        <v>10.95</v>
      </c>
      <c r="I319" s="202"/>
      <c r="J319" s="198"/>
      <c r="K319" s="198"/>
      <c r="L319" s="203"/>
      <c r="M319" s="204"/>
      <c r="N319" s="205"/>
      <c r="O319" s="205"/>
      <c r="P319" s="205"/>
      <c r="Q319" s="205"/>
      <c r="R319" s="205"/>
      <c r="S319" s="205"/>
      <c r="T319" s="206"/>
      <c r="AT319" s="207" t="s">
        <v>356</v>
      </c>
      <c r="AU319" s="207" t="s">
        <v>77</v>
      </c>
      <c r="AV319" s="12" t="s">
        <v>99</v>
      </c>
      <c r="AW319" s="12" t="s">
        <v>33</v>
      </c>
      <c r="AX319" s="12" t="s">
        <v>77</v>
      </c>
      <c r="AY319" s="207" t="s">
        <v>287</v>
      </c>
    </row>
    <row r="320" spans="2:65" s="1" customFormat="1" ht="16.5" customHeight="1" x14ac:dyDescent="0.15">
      <c r="B320" s="33"/>
      <c r="C320" s="174" t="s">
        <v>442</v>
      </c>
      <c r="D320" s="174" t="s">
        <v>288</v>
      </c>
      <c r="E320" s="175" t="s">
        <v>4462</v>
      </c>
      <c r="F320" s="176" t="s">
        <v>4463</v>
      </c>
      <c r="G320" s="177" t="s">
        <v>308</v>
      </c>
      <c r="H320" s="178">
        <v>0.75</v>
      </c>
      <c r="I320" s="179"/>
      <c r="J320" s="178">
        <f>ROUND(I320*H320,2)</f>
        <v>0</v>
      </c>
      <c r="K320" s="176" t="s">
        <v>1</v>
      </c>
      <c r="L320" s="37"/>
      <c r="M320" s="180" t="s">
        <v>1</v>
      </c>
      <c r="N320" s="181" t="s">
        <v>41</v>
      </c>
      <c r="O320" s="59"/>
      <c r="P320" s="182">
        <f>O320*H320</f>
        <v>0</v>
      </c>
      <c r="Q320" s="182">
        <v>0</v>
      </c>
      <c r="R320" s="182">
        <f>Q320*H320</f>
        <v>0</v>
      </c>
      <c r="S320" s="182">
        <v>0</v>
      </c>
      <c r="T320" s="183">
        <f>S320*H320</f>
        <v>0</v>
      </c>
      <c r="AR320" s="16" t="s">
        <v>99</v>
      </c>
      <c r="AT320" s="16" t="s">
        <v>288</v>
      </c>
      <c r="AU320" s="16" t="s">
        <v>77</v>
      </c>
      <c r="AY320" s="16" t="s">
        <v>287</v>
      </c>
      <c r="BE320" s="184">
        <f>IF(N320="základní",J320,0)</f>
        <v>0</v>
      </c>
      <c r="BF320" s="184">
        <f>IF(N320="snížená",J320,0)</f>
        <v>0</v>
      </c>
      <c r="BG320" s="184">
        <f>IF(N320="zákl. přenesená",J320,0)</f>
        <v>0</v>
      </c>
      <c r="BH320" s="184">
        <f>IF(N320="sníž. přenesená",J320,0)</f>
        <v>0</v>
      </c>
      <c r="BI320" s="184">
        <f>IF(N320="nulová",J320,0)</f>
        <v>0</v>
      </c>
      <c r="BJ320" s="16" t="s">
        <v>77</v>
      </c>
      <c r="BK320" s="184">
        <f>ROUND(I320*H320,2)</f>
        <v>0</v>
      </c>
      <c r="BL320" s="16" t="s">
        <v>99</v>
      </c>
      <c r="BM320" s="16" t="s">
        <v>445</v>
      </c>
    </row>
    <row r="321" spans="2:65" s="11" customFormat="1" ht="11" x14ac:dyDescent="0.15">
      <c r="B321" s="185"/>
      <c r="C321" s="186"/>
      <c r="D321" s="187" t="s">
        <v>356</v>
      </c>
      <c r="E321" s="188" t="s">
        <v>1</v>
      </c>
      <c r="F321" s="189" t="s">
        <v>4464</v>
      </c>
      <c r="G321" s="186"/>
      <c r="H321" s="190">
        <v>0.15</v>
      </c>
      <c r="I321" s="191"/>
      <c r="J321" s="186"/>
      <c r="K321" s="186"/>
      <c r="L321" s="192"/>
      <c r="M321" s="193"/>
      <c r="N321" s="194"/>
      <c r="O321" s="194"/>
      <c r="P321" s="194"/>
      <c r="Q321" s="194"/>
      <c r="R321" s="194"/>
      <c r="S321" s="194"/>
      <c r="T321" s="195"/>
      <c r="AT321" s="196" t="s">
        <v>356</v>
      </c>
      <c r="AU321" s="196" t="s">
        <v>77</v>
      </c>
      <c r="AV321" s="11" t="s">
        <v>79</v>
      </c>
      <c r="AW321" s="11" t="s">
        <v>33</v>
      </c>
      <c r="AX321" s="11" t="s">
        <v>70</v>
      </c>
      <c r="AY321" s="196" t="s">
        <v>287</v>
      </c>
    </row>
    <row r="322" spans="2:65" s="11" customFormat="1" ht="11" x14ac:dyDescent="0.15">
      <c r="B322" s="185"/>
      <c r="C322" s="186"/>
      <c r="D322" s="187" t="s">
        <v>356</v>
      </c>
      <c r="E322" s="188" t="s">
        <v>1</v>
      </c>
      <c r="F322" s="189" t="s">
        <v>4465</v>
      </c>
      <c r="G322" s="186"/>
      <c r="H322" s="190">
        <v>0.6</v>
      </c>
      <c r="I322" s="191"/>
      <c r="J322" s="186"/>
      <c r="K322" s="186"/>
      <c r="L322" s="192"/>
      <c r="M322" s="193"/>
      <c r="N322" s="194"/>
      <c r="O322" s="194"/>
      <c r="P322" s="194"/>
      <c r="Q322" s="194"/>
      <c r="R322" s="194"/>
      <c r="S322" s="194"/>
      <c r="T322" s="195"/>
      <c r="AT322" s="196" t="s">
        <v>356</v>
      </c>
      <c r="AU322" s="196" t="s">
        <v>77</v>
      </c>
      <c r="AV322" s="11" t="s">
        <v>79</v>
      </c>
      <c r="AW322" s="11" t="s">
        <v>33</v>
      </c>
      <c r="AX322" s="11" t="s">
        <v>70</v>
      </c>
      <c r="AY322" s="196" t="s">
        <v>287</v>
      </c>
    </row>
    <row r="323" spans="2:65" s="12" customFormat="1" ht="11" x14ac:dyDescent="0.15">
      <c r="B323" s="197"/>
      <c r="C323" s="198"/>
      <c r="D323" s="187" t="s">
        <v>356</v>
      </c>
      <c r="E323" s="199" t="s">
        <v>1</v>
      </c>
      <c r="F323" s="200" t="s">
        <v>359</v>
      </c>
      <c r="G323" s="198"/>
      <c r="H323" s="201">
        <v>0.75</v>
      </c>
      <c r="I323" s="202"/>
      <c r="J323" s="198"/>
      <c r="K323" s="198"/>
      <c r="L323" s="203"/>
      <c r="M323" s="204"/>
      <c r="N323" s="205"/>
      <c r="O323" s="205"/>
      <c r="P323" s="205"/>
      <c r="Q323" s="205"/>
      <c r="R323" s="205"/>
      <c r="S323" s="205"/>
      <c r="T323" s="206"/>
      <c r="AT323" s="207" t="s">
        <v>356</v>
      </c>
      <c r="AU323" s="207" t="s">
        <v>77</v>
      </c>
      <c r="AV323" s="12" t="s">
        <v>99</v>
      </c>
      <c r="AW323" s="12" t="s">
        <v>33</v>
      </c>
      <c r="AX323" s="12" t="s">
        <v>77</v>
      </c>
      <c r="AY323" s="207" t="s">
        <v>287</v>
      </c>
    </row>
    <row r="324" spans="2:65" s="1" customFormat="1" ht="16.5" customHeight="1" x14ac:dyDescent="0.15">
      <c r="B324" s="33"/>
      <c r="C324" s="174" t="s">
        <v>350</v>
      </c>
      <c r="D324" s="174" t="s">
        <v>288</v>
      </c>
      <c r="E324" s="175" t="s">
        <v>4466</v>
      </c>
      <c r="F324" s="176" t="s">
        <v>4467</v>
      </c>
      <c r="G324" s="177" t="s">
        <v>291</v>
      </c>
      <c r="H324" s="178">
        <v>6</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449</v>
      </c>
    </row>
    <row r="325" spans="2:65" s="11" customFormat="1" ht="11" x14ac:dyDescent="0.15">
      <c r="B325" s="185"/>
      <c r="C325" s="186"/>
      <c r="D325" s="187" t="s">
        <v>356</v>
      </c>
      <c r="E325" s="188" t="s">
        <v>1</v>
      </c>
      <c r="F325" s="189" t="s">
        <v>4468</v>
      </c>
      <c r="G325" s="186"/>
      <c r="H325" s="190">
        <v>1.2</v>
      </c>
      <c r="I325" s="191"/>
      <c r="J325" s="186"/>
      <c r="K325" s="186"/>
      <c r="L325" s="192"/>
      <c r="M325" s="193"/>
      <c r="N325" s="194"/>
      <c r="O325" s="194"/>
      <c r="P325" s="194"/>
      <c r="Q325" s="194"/>
      <c r="R325" s="194"/>
      <c r="S325" s="194"/>
      <c r="T325" s="195"/>
      <c r="AT325" s="196" t="s">
        <v>356</v>
      </c>
      <c r="AU325" s="196" t="s">
        <v>77</v>
      </c>
      <c r="AV325" s="11" t="s">
        <v>79</v>
      </c>
      <c r="AW325" s="11" t="s">
        <v>33</v>
      </c>
      <c r="AX325" s="11" t="s">
        <v>70</v>
      </c>
      <c r="AY325" s="196" t="s">
        <v>287</v>
      </c>
    </row>
    <row r="326" spans="2:65" s="11" customFormat="1" ht="11" x14ac:dyDescent="0.15">
      <c r="B326" s="185"/>
      <c r="C326" s="186"/>
      <c r="D326" s="187" t="s">
        <v>356</v>
      </c>
      <c r="E326" s="188" t="s">
        <v>1</v>
      </c>
      <c r="F326" s="189" t="s">
        <v>4469</v>
      </c>
      <c r="G326" s="186"/>
      <c r="H326" s="190">
        <v>4.8</v>
      </c>
      <c r="I326" s="191"/>
      <c r="J326" s="186"/>
      <c r="K326" s="186"/>
      <c r="L326" s="192"/>
      <c r="M326" s="193"/>
      <c r="N326" s="194"/>
      <c r="O326" s="194"/>
      <c r="P326" s="194"/>
      <c r="Q326" s="194"/>
      <c r="R326" s="194"/>
      <c r="S326" s="194"/>
      <c r="T326" s="195"/>
      <c r="AT326" s="196" t="s">
        <v>356</v>
      </c>
      <c r="AU326" s="196" t="s">
        <v>77</v>
      </c>
      <c r="AV326" s="11" t="s">
        <v>79</v>
      </c>
      <c r="AW326" s="11" t="s">
        <v>33</v>
      </c>
      <c r="AX326" s="11" t="s">
        <v>70</v>
      </c>
      <c r="AY326" s="196" t="s">
        <v>287</v>
      </c>
    </row>
    <row r="327" spans="2:65" s="12" customFormat="1" ht="11" x14ac:dyDescent="0.15">
      <c r="B327" s="197"/>
      <c r="C327" s="198"/>
      <c r="D327" s="187" t="s">
        <v>356</v>
      </c>
      <c r="E327" s="199" t="s">
        <v>1</v>
      </c>
      <c r="F327" s="200" t="s">
        <v>359</v>
      </c>
      <c r="G327" s="198"/>
      <c r="H327" s="201">
        <v>6</v>
      </c>
      <c r="I327" s="202"/>
      <c r="J327" s="198"/>
      <c r="K327" s="198"/>
      <c r="L327" s="203"/>
      <c r="M327" s="204"/>
      <c r="N327" s="205"/>
      <c r="O327" s="205"/>
      <c r="P327" s="205"/>
      <c r="Q327" s="205"/>
      <c r="R327" s="205"/>
      <c r="S327" s="205"/>
      <c r="T327" s="206"/>
      <c r="AT327" s="207" t="s">
        <v>356</v>
      </c>
      <c r="AU327" s="207" t="s">
        <v>77</v>
      </c>
      <c r="AV327" s="12" t="s">
        <v>99</v>
      </c>
      <c r="AW327" s="12" t="s">
        <v>33</v>
      </c>
      <c r="AX327" s="12" t="s">
        <v>77</v>
      </c>
      <c r="AY327" s="207" t="s">
        <v>287</v>
      </c>
    </row>
    <row r="328" spans="2:65" s="1" customFormat="1" ht="22.5" customHeight="1" x14ac:dyDescent="0.15">
      <c r="B328" s="33"/>
      <c r="C328" s="174" t="s">
        <v>452</v>
      </c>
      <c r="D328" s="174" t="s">
        <v>288</v>
      </c>
      <c r="E328" s="175" t="s">
        <v>4470</v>
      </c>
      <c r="F328" s="176" t="s">
        <v>4471</v>
      </c>
      <c r="G328" s="177" t="s">
        <v>362</v>
      </c>
      <c r="H328" s="178">
        <v>13.02</v>
      </c>
      <c r="I328" s="179"/>
      <c r="J328" s="178">
        <f>ROUND(I328*H328,2)</f>
        <v>0</v>
      </c>
      <c r="K328" s="176" t="s">
        <v>1</v>
      </c>
      <c r="L328" s="37"/>
      <c r="M328" s="180" t="s">
        <v>1</v>
      </c>
      <c r="N328" s="181" t="s">
        <v>41</v>
      </c>
      <c r="O328" s="59"/>
      <c r="P328" s="182">
        <f>O328*H328</f>
        <v>0</v>
      </c>
      <c r="Q328" s="182">
        <v>0</v>
      </c>
      <c r="R328" s="182">
        <f>Q328*H328</f>
        <v>0</v>
      </c>
      <c r="S328" s="182">
        <v>0</v>
      </c>
      <c r="T328" s="183">
        <f>S328*H328</f>
        <v>0</v>
      </c>
      <c r="AR328" s="16" t="s">
        <v>99</v>
      </c>
      <c r="AT328" s="16" t="s">
        <v>288</v>
      </c>
      <c r="AU328" s="16" t="s">
        <v>77</v>
      </c>
      <c r="AY328" s="16" t="s">
        <v>287</v>
      </c>
      <c r="BE328" s="184">
        <f>IF(N328="základní",J328,0)</f>
        <v>0</v>
      </c>
      <c r="BF328" s="184">
        <f>IF(N328="snížená",J328,0)</f>
        <v>0</v>
      </c>
      <c r="BG328" s="184">
        <f>IF(N328="zákl. přenesená",J328,0)</f>
        <v>0</v>
      </c>
      <c r="BH328" s="184">
        <f>IF(N328="sníž. přenesená",J328,0)</f>
        <v>0</v>
      </c>
      <c r="BI328" s="184">
        <f>IF(N328="nulová",J328,0)</f>
        <v>0</v>
      </c>
      <c r="BJ328" s="16" t="s">
        <v>77</v>
      </c>
      <c r="BK328" s="184">
        <f>ROUND(I328*H328,2)</f>
        <v>0</v>
      </c>
      <c r="BL328" s="16" t="s">
        <v>99</v>
      </c>
      <c r="BM328" s="16" t="s">
        <v>455</v>
      </c>
    </row>
    <row r="329" spans="2:65" s="13" customFormat="1" ht="11" x14ac:dyDescent="0.15">
      <c r="B329" s="210"/>
      <c r="C329" s="211"/>
      <c r="D329" s="187" t="s">
        <v>356</v>
      </c>
      <c r="E329" s="212" t="s">
        <v>1</v>
      </c>
      <c r="F329" s="213" t="s">
        <v>4472</v>
      </c>
      <c r="G329" s="211"/>
      <c r="H329" s="212" t="s">
        <v>1</v>
      </c>
      <c r="I329" s="214"/>
      <c r="J329" s="211"/>
      <c r="K329" s="211"/>
      <c r="L329" s="215"/>
      <c r="M329" s="216"/>
      <c r="N329" s="217"/>
      <c r="O329" s="217"/>
      <c r="P329" s="217"/>
      <c r="Q329" s="217"/>
      <c r="R329" s="217"/>
      <c r="S329" s="217"/>
      <c r="T329" s="218"/>
      <c r="AT329" s="219" t="s">
        <v>356</v>
      </c>
      <c r="AU329" s="219" t="s">
        <v>77</v>
      </c>
      <c r="AV329" s="13" t="s">
        <v>77</v>
      </c>
      <c r="AW329" s="13" t="s">
        <v>33</v>
      </c>
      <c r="AX329" s="13" t="s">
        <v>70</v>
      </c>
      <c r="AY329" s="219" t="s">
        <v>287</v>
      </c>
    </row>
    <row r="330" spans="2:65" s="11" customFormat="1" ht="11" x14ac:dyDescent="0.15">
      <c r="B330" s="185"/>
      <c r="C330" s="186"/>
      <c r="D330" s="187" t="s">
        <v>356</v>
      </c>
      <c r="E330" s="188" t="s">
        <v>1</v>
      </c>
      <c r="F330" s="189" t="s">
        <v>4473</v>
      </c>
      <c r="G330" s="186"/>
      <c r="H330" s="190">
        <v>10.45</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4474</v>
      </c>
      <c r="G331" s="186"/>
      <c r="H331" s="190">
        <v>2.57</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13.02</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0" customFormat="1" ht="26" customHeight="1" x14ac:dyDescent="0.2">
      <c r="B333" s="160"/>
      <c r="C333" s="161"/>
      <c r="D333" s="162" t="s">
        <v>69</v>
      </c>
      <c r="E333" s="163" t="s">
        <v>300</v>
      </c>
      <c r="F333" s="163" t="s">
        <v>845</v>
      </c>
      <c r="G333" s="161"/>
      <c r="H333" s="161"/>
      <c r="I333" s="164"/>
      <c r="J333" s="165">
        <f>BK333</f>
        <v>0</v>
      </c>
      <c r="K333" s="161"/>
      <c r="L333" s="166"/>
      <c r="M333" s="167"/>
      <c r="N333" s="168"/>
      <c r="O333" s="168"/>
      <c r="P333" s="169">
        <f>SUM(P334:P417)</f>
        <v>0</v>
      </c>
      <c r="Q333" s="168"/>
      <c r="R333" s="169">
        <f>SUM(R334:R417)</f>
        <v>0</v>
      </c>
      <c r="S333" s="168"/>
      <c r="T333" s="170">
        <f>SUM(T334:T417)</f>
        <v>0</v>
      </c>
      <c r="AR333" s="171" t="s">
        <v>77</v>
      </c>
      <c r="AT333" s="172" t="s">
        <v>69</v>
      </c>
      <c r="AU333" s="172" t="s">
        <v>70</v>
      </c>
      <c r="AY333" s="171" t="s">
        <v>287</v>
      </c>
      <c r="BK333" s="173">
        <f>SUM(BK334:BK417)</f>
        <v>0</v>
      </c>
    </row>
    <row r="334" spans="2:65" s="1" customFormat="1" ht="16.5" customHeight="1" x14ac:dyDescent="0.15">
      <c r="B334" s="33"/>
      <c r="C334" s="174" t="s">
        <v>355</v>
      </c>
      <c r="D334" s="174" t="s">
        <v>288</v>
      </c>
      <c r="E334" s="175" t="s">
        <v>4475</v>
      </c>
      <c r="F334" s="176" t="s">
        <v>4476</v>
      </c>
      <c r="G334" s="177" t="s">
        <v>362</v>
      </c>
      <c r="H334" s="178">
        <v>52.25</v>
      </c>
      <c r="I334" s="179"/>
      <c r="J334" s="178">
        <f>ROUND(I334*H334,2)</f>
        <v>0</v>
      </c>
      <c r="K334" s="176" t="s">
        <v>1</v>
      </c>
      <c r="L334" s="37"/>
      <c r="M334" s="180" t="s">
        <v>1</v>
      </c>
      <c r="N334" s="181" t="s">
        <v>41</v>
      </c>
      <c r="O334" s="59"/>
      <c r="P334" s="182">
        <f>O334*H334</f>
        <v>0</v>
      </c>
      <c r="Q334" s="182">
        <v>0</v>
      </c>
      <c r="R334" s="182">
        <f>Q334*H334</f>
        <v>0</v>
      </c>
      <c r="S334" s="182">
        <v>0</v>
      </c>
      <c r="T334" s="183">
        <f>S334*H334</f>
        <v>0</v>
      </c>
      <c r="AR334" s="16" t="s">
        <v>99</v>
      </c>
      <c r="AT334" s="16" t="s">
        <v>288</v>
      </c>
      <c r="AU334" s="16" t="s">
        <v>77</v>
      </c>
      <c r="AY334" s="16" t="s">
        <v>287</v>
      </c>
      <c r="BE334" s="184">
        <f>IF(N334="základní",J334,0)</f>
        <v>0</v>
      </c>
      <c r="BF334" s="184">
        <f>IF(N334="snížená",J334,0)</f>
        <v>0</v>
      </c>
      <c r="BG334" s="184">
        <f>IF(N334="zákl. přenesená",J334,0)</f>
        <v>0</v>
      </c>
      <c r="BH334" s="184">
        <f>IF(N334="sníž. přenesená",J334,0)</f>
        <v>0</v>
      </c>
      <c r="BI334" s="184">
        <f>IF(N334="nulová",J334,0)</f>
        <v>0</v>
      </c>
      <c r="BJ334" s="16" t="s">
        <v>77</v>
      </c>
      <c r="BK334" s="184">
        <f>ROUND(I334*H334,2)</f>
        <v>0</v>
      </c>
      <c r="BL334" s="16" t="s">
        <v>99</v>
      </c>
      <c r="BM334" s="16" t="s">
        <v>473</v>
      </c>
    </row>
    <row r="335" spans="2:65" s="1" customFormat="1" ht="16.5" customHeight="1" x14ac:dyDescent="0.15">
      <c r="B335" s="33"/>
      <c r="C335" s="174" t="s">
        <v>475</v>
      </c>
      <c r="D335" s="174" t="s">
        <v>288</v>
      </c>
      <c r="E335" s="175" t="s">
        <v>4477</v>
      </c>
      <c r="F335" s="176" t="s">
        <v>4478</v>
      </c>
      <c r="G335" s="177" t="s">
        <v>362</v>
      </c>
      <c r="H335" s="178">
        <v>12.85</v>
      </c>
      <c r="I335" s="179"/>
      <c r="J335" s="178">
        <f>ROUND(I335*H335,2)</f>
        <v>0</v>
      </c>
      <c r="K335" s="176" t="s">
        <v>1</v>
      </c>
      <c r="L335" s="37"/>
      <c r="M335" s="180" t="s">
        <v>1</v>
      </c>
      <c r="N335" s="181" t="s">
        <v>41</v>
      </c>
      <c r="O335" s="59"/>
      <c r="P335" s="182">
        <f>O335*H335</f>
        <v>0</v>
      </c>
      <c r="Q335" s="182">
        <v>0</v>
      </c>
      <c r="R335" s="182">
        <f>Q335*H335</f>
        <v>0</v>
      </c>
      <c r="S335" s="182">
        <v>0</v>
      </c>
      <c r="T335" s="183">
        <f>S335*H335</f>
        <v>0</v>
      </c>
      <c r="AR335" s="16" t="s">
        <v>99</v>
      </c>
      <c r="AT335" s="16" t="s">
        <v>288</v>
      </c>
      <c r="AU335" s="16" t="s">
        <v>77</v>
      </c>
      <c r="AY335" s="16" t="s">
        <v>287</v>
      </c>
      <c r="BE335" s="184">
        <f>IF(N335="základní",J335,0)</f>
        <v>0</v>
      </c>
      <c r="BF335" s="184">
        <f>IF(N335="snížená",J335,0)</f>
        <v>0</v>
      </c>
      <c r="BG335" s="184">
        <f>IF(N335="zákl. přenesená",J335,0)</f>
        <v>0</v>
      </c>
      <c r="BH335" s="184">
        <f>IF(N335="sníž. přenesená",J335,0)</f>
        <v>0</v>
      </c>
      <c r="BI335" s="184">
        <f>IF(N335="nulová",J335,0)</f>
        <v>0</v>
      </c>
      <c r="BJ335" s="16" t="s">
        <v>77</v>
      </c>
      <c r="BK335" s="184">
        <f>ROUND(I335*H335,2)</f>
        <v>0</v>
      </c>
      <c r="BL335" s="16" t="s">
        <v>99</v>
      </c>
      <c r="BM335" s="16" t="s">
        <v>478</v>
      </c>
    </row>
    <row r="336" spans="2:65" s="11" customFormat="1" ht="11" x14ac:dyDescent="0.15">
      <c r="B336" s="185"/>
      <c r="C336" s="186"/>
      <c r="D336" s="187" t="s">
        <v>356</v>
      </c>
      <c r="E336" s="188" t="s">
        <v>1</v>
      </c>
      <c r="F336" s="189" t="s">
        <v>4479</v>
      </c>
      <c r="G336" s="186"/>
      <c r="H336" s="190">
        <v>12.85</v>
      </c>
      <c r="I336" s="191"/>
      <c r="J336" s="186"/>
      <c r="K336" s="186"/>
      <c r="L336" s="192"/>
      <c r="M336" s="193"/>
      <c r="N336" s="194"/>
      <c r="O336" s="194"/>
      <c r="P336" s="194"/>
      <c r="Q336" s="194"/>
      <c r="R336" s="194"/>
      <c r="S336" s="194"/>
      <c r="T336" s="195"/>
      <c r="AT336" s="196" t="s">
        <v>356</v>
      </c>
      <c r="AU336" s="196" t="s">
        <v>77</v>
      </c>
      <c r="AV336" s="11" t="s">
        <v>79</v>
      </c>
      <c r="AW336" s="11" t="s">
        <v>33</v>
      </c>
      <c r="AX336" s="11" t="s">
        <v>70</v>
      </c>
      <c r="AY336" s="196" t="s">
        <v>287</v>
      </c>
    </row>
    <row r="337" spans="2:65" s="12" customFormat="1" ht="11" x14ac:dyDescent="0.15">
      <c r="B337" s="197"/>
      <c r="C337" s="198"/>
      <c r="D337" s="187" t="s">
        <v>356</v>
      </c>
      <c r="E337" s="199" t="s">
        <v>1</v>
      </c>
      <c r="F337" s="200" t="s">
        <v>359</v>
      </c>
      <c r="G337" s="198"/>
      <c r="H337" s="201">
        <v>12.85</v>
      </c>
      <c r="I337" s="202"/>
      <c r="J337" s="198"/>
      <c r="K337" s="198"/>
      <c r="L337" s="203"/>
      <c r="M337" s="204"/>
      <c r="N337" s="205"/>
      <c r="O337" s="205"/>
      <c r="P337" s="205"/>
      <c r="Q337" s="205"/>
      <c r="R337" s="205"/>
      <c r="S337" s="205"/>
      <c r="T337" s="206"/>
      <c r="AT337" s="207" t="s">
        <v>356</v>
      </c>
      <c r="AU337" s="207" t="s">
        <v>77</v>
      </c>
      <c r="AV337" s="12" t="s">
        <v>99</v>
      </c>
      <c r="AW337" s="12" t="s">
        <v>33</v>
      </c>
      <c r="AX337" s="12" t="s">
        <v>77</v>
      </c>
      <c r="AY337" s="207" t="s">
        <v>287</v>
      </c>
    </row>
    <row r="338" spans="2:65" s="1" customFormat="1" ht="16.5" customHeight="1" x14ac:dyDescent="0.15">
      <c r="B338" s="33"/>
      <c r="C338" s="174" t="s">
        <v>363</v>
      </c>
      <c r="D338" s="174" t="s">
        <v>288</v>
      </c>
      <c r="E338" s="175" t="s">
        <v>4480</v>
      </c>
      <c r="F338" s="176" t="s">
        <v>4481</v>
      </c>
      <c r="G338" s="177" t="s">
        <v>490</v>
      </c>
      <c r="H338" s="178">
        <v>1</v>
      </c>
      <c r="I338" s="179"/>
      <c r="J338" s="178">
        <f t="shared" ref="J338:J348" si="0">ROUND(I338*H338,2)</f>
        <v>0</v>
      </c>
      <c r="K338" s="176" t="s">
        <v>1</v>
      </c>
      <c r="L338" s="37"/>
      <c r="M338" s="180" t="s">
        <v>1</v>
      </c>
      <c r="N338" s="181" t="s">
        <v>41</v>
      </c>
      <c r="O338" s="59"/>
      <c r="P338" s="182">
        <f t="shared" ref="P338:P348" si="1">O338*H338</f>
        <v>0</v>
      </c>
      <c r="Q338" s="182">
        <v>0</v>
      </c>
      <c r="R338" s="182">
        <f t="shared" ref="R338:R348" si="2">Q338*H338</f>
        <v>0</v>
      </c>
      <c r="S338" s="182">
        <v>0</v>
      </c>
      <c r="T338" s="183">
        <f t="shared" ref="T338:T348" si="3">S338*H338</f>
        <v>0</v>
      </c>
      <c r="AR338" s="16" t="s">
        <v>99</v>
      </c>
      <c r="AT338" s="16" t="s">
        <v>288</v>
      </c>
      <c r="AU338" s="16" t="s">
        <v>77</v>
      </c>
      <c r="AY338" s="16" t="s">
        <v>287</v>
      </c>
      <c r="BE338" s="184">
        <f t="shared" ref="BE338:BE348" si="4">IF(N338="základní",J338,0)</f>
        <v>0</v>
      </c>
      <c r="BF338" s="184">
        <f t="shared" ref="BF338:BF348" si="5">IF(N338="snížená",J338,0)</f>
        <v>0</v>
      </c>
      <c r="BG338" s="184">
        <f t="shared" ref="BG338:BG348" si="6">IF(N338="zákl. přenesená",J338,0)</f>
        <v>0</v>
      </c>
      <c r="BH338" s="184">
        <f t="shared" ref="BH338:BH348" si="7">IF(N338="sníž. přenesená",J338,0)</f>
        <v>0</v>
      </c>
      <c r="BI338" s="184">
        <f t="shared" ref="BI338:BI348" si="8">IF(N338="nulová",J338,0)</f>
        <v>0</v>
      </c>
      <c r="BJ338" s="16" t="s">
        <v>77</v>
      </c>
      <c r="BK338" s="184">
        <f t="shared" ref="BK338:BK348" si="9">ROUND(I338*H338,2)</f>
        <v>0</v>
      </c>
      <c r="BL338" s="16" t="s">
        <v>99</v>
      </c>
      <c r="BM338" s="16" t="s">
        <v>484</v>
      </c>
    </row>
    <row r="339" spans="2:65" s="1" customFormat="1" ht="16.5" customHeight="1" x14ac:dyDescent="0.15">
      <c r="B339" s="33"/>
      <c r="C339" s="174" t="s">
        <v>487</v>
      </c>
      <c r="D339" s="174" t="s">
        <v>288</v>
      </c>
      <c r="E339" s="175" t="s">
        <v>4482</v>
      </c>
      <c r="F339" s="176" t="s">
        <v>4483</v>
      </c>
      <c r="G339" s="177" t="s">
        <v>490</v>
      </c>
      <c r="H339" s="178">
        <v>1</v>
      </c>
      <c r="I339" s="179"/>
      <c r="J339" s="178">
        <f t="shared" si="0"/>
        <v>0</v>
      </c>
      <c r="K339" s="176" t="s">
        <v>1</v>
      </c>
      <c r="L339" s="37"/>
      <c r="M339" s="180" t="s">
        <v>1</v>
      </c>
      <c r="N339" s="181" t="s">
        <v>41</v>
      </c>
      <c r="O339" s="59"/>
      <c r="P339" s="182">
        <f t="shared" si="1"/>
        <v>0</v>
      </c>
      <c r="Q339" s="182">
        <v>0</v>
      </c>
      <c r="R339" s="182">
        <f t="shared" si="2"/>
        <v>0</v>
      </c>
      <c r="S339" s="182">
        <v>0</v>
      </c>
      <c r="T339" s="183">
        <f t="shared" si="3"/>
        <v>0</v>
      </c>
      <c r="AR339" s="16" t="s">
        <v>99</v>
      </c>
      <c r="AT339" s="16" t="s">
        <v>288</v>
      </c>
      <c r="AU339" s="16" t="s">
        <v>77</v>
      </c>
      <c r="AY339" s="16" t="s">
        <v>287</v>
      </c>
      <c r="BE339" s="184">
        <f t="shared" si="4"/>
        <v>0</v>
      </c>
      <c r="BF339" s="184">
        <f t="shared" si="5"/>
        <v>0</v>
      </c>
      <c r="BG339" s="184">
        <f t="shared" si="6"/>
        <v>0</v>
      </c>
      <c r="BH339" s="184">
        <f t="shared" si="7"/>
        <v>0</v>
      </c>
      <c r="BI339" s="184">
        <f t="shared" si="8"/>
        <v>0</v>
      </c>
      <c r="BJ339" s="16" t="s">
        <v>77</v>
      </c>
      <c r="BK339" s="184">
        <f t="shared" si="9"/>
        <v>0</v>
      </c>
      <c r="BL339" s="16" t="s">
        <v>99</v>
      </c>
      <c r="BM339" s="16" t="s">
        <v>491</v>
      </c>
    </row>
    <row r="340" spans="2:65" s="1" customFormat="1" ht="16.5" customHeight="1" x14ac:dyDescent="0.15">
      <c r="B340" s="33"/>
      <c r="C340" s="174" t="s">
        <v>367</v>
      </c>
      <c r="D340" s="174" t="s">
        <v>288</v>
      </c>
      <c r="E340" s="175" t="s">
        <v>4484</v>
      </c>
      <c r="F340" s="176" t="s">
        <v>4485</v>
      </c>
      <c r="G340" s="177" t="s">
        <v>362</v>
      </c>
      <c r="H340" s="178">
        <v>161.5</v>
      </c>
      <c r="I340" s="179"/>
      <c r="J340" s="178">
        <f t="shared" si="0"/>
        <v>0</v>
      </c>
      <c r="K340" s="176" t="s">
        <v>1</v>
      </c>
      <c r="L340" s="37"/>
      <c r="M340" s="180" t="s">
        <v>1</v>
      </c>
      <c r="N340" s="181" t="s">
        <v>41</v>
      </c>
      <c r="O340" s="59"/>
      <c r="P340" s="182">
        <f t="shared" si="1"/>
        <v>0</v>
      </c>
      <c r="Q340" s="182">
        <v>0</v>
      </c>
      <c r="R340" s="182">
        <f t="shared" si="2"/>
        <v>0</v>
      </c>
      <c r="S340" s="182">
        <v>0</v>
      </c>
      <c r="T340" s="183">
        <f t="shared" si="3"/>
        <v>0</v>
      </c>
      <c r="AR340" s="16" t="s">
        <v>99</v>
      </c>
      <c r="AT340" s="16" t="s">
        <v>288</v>
      </c>
      <c r="AU340" s="16" t="s">
        <v>77</v>
      </c>
      <c r="AY340" s="16" t="s">
        <v>287</v>
      </c>
      <c r="BE340" s="184">
        <f t="shared" si="4"/>
        <v>0</v>
      </c>
      <c r="BF340" s="184">
        <f t="shared" si="5"/>
        <v>0</v>
      </c>
      <c r="BG340" s="184">
        <f t="shared" si="6"/>
        <v>0</v>
      </c>
      <c r="BH340" s="184">
        <f t="shared" si="7"/>
        <v>0</v>
      </c>
      <c r="BI340" s="184">
        <f t="shared" si="8"/>
        <v>0</v>
      </c>
      <c r="BJ340" s="16" t="s">
        <v>77</v>
      </c>
      <c r="BK340" s="184">
        <f t="shared" si="9"/>
        <v>0</v>
      </c>
      <c r="BL340" s="16" t="s">
        <v>99</v>
      </c>
      <c r="BM340" s="16" t="s">
        <v>496</v>
      </c>
    </row>
    <row r="341" spans="2:65" s="1" customFormat="1" ht="16.5" customHeight="1" x14ac:dyDescent="0.15">
      <c r="B341" s="33"/>
      <c r="C341" s="174" t="s">
        <v>497</v>
      </c>
      <c r="D341" s="174" t="s">
        <v>288</v>
      </c>
      <c r="E341" s="175" t="s">
        <v>4486</v>
      </c>
      <c r="F341" s="176" t="s">
        <v>4487</v>
      </c>
      <c r="G341" s="177" t="s">
        <v>362</v>
      </c>
      <c r="H341" s="178">
        <v>79.8</v>
      </c>
      <c r="I341" s="179"/>
      <c r="J341" s="178">
        <f t="shared" si="0"/>
        <v>0</v>
      </c>
      <c r="K341" s="176" t="s">
        <v>1</v>
      </c>
      <c r="L341" s="37"/>
      <c r="M341" s="180" t="s">
        <v>1</v>
      </c>
      <c r="N341" s="181" t="s">
        <v>41</v>
      </c>
      <c r="O341" s="59"/>
      <c r="P341" s="182">
        <f t="shared" si="1"/>
        <v>0</v>
      </c>
      <c r="Q341" s="182">
        <v>0</v>
      </c>
      <c r="R341" s="182">
        <f t="shared" si="2"/>
        <v>0</v>
      </c>
      <c r="S341" s="182">
        <v>0</v>
      </c>
      <c r="T341" s="183">
        <f t="shared" si="3"/>
        <v>0</v>
      </c>
      <c r="AR341" s="16" t="s">
        <v>99</v>
      </c>
      <c r="AT341" s="16" t="s">
        <v>288</v>
      </c>
      <c r="AU341" s="16" t="s">
        <v>77</v>
      </c>
      <c r="AY341" s="16" t="s">
        <v>287</v>
      </c>
      <c r="BE341" s="184">
        <f t="shared" si="4"/>
        <v>0</v>
      </c>
      <c r="BF341" s="184">
        <f t="shared" si="5"/>
        <v>0</v>
      </c>
      <c r="BG341" s="184">
        <f t="shared" si="6"/>
        <v>0</v>
      </c>
      <c r="BH341" s="184">
        <f t="shared" si="7"/>
        <v>0</v>
      </c>
      <c r="BI341" s="184">
        <f t="shared" si="8"/>
        <v>0</v>
      </c>
      <c r="BJ341" s="16" t="s">
        <v>77</v>
      </c>
      <c r="BK341" s="184">
        <f t="shared" si="9"/>
        <v>0</v>
      </c>
      <c r="BL341" s="16" t="s">
        <v>99</v>
      </c>
      <c r="BM341" s="16" t="s">
        <v>500</v>
      </c>
    </row>
    <row r="342" spans="2:65" s="1" customFormat="1" ht="16.5" customHeight="1" x14ac:dyDescent="0.15">
      <c r="B342" s="33"/>
      <c r="C342" s="174" t="s">
        <v>371</v>
      </c>
      <c r="D342" s="174" t="s">
        <v>288</v>
      </c>
      <c r="E342" s="175" t="s">
        <v>4488</v>
      </c>
      <c r="F342" s="176" t="s">
        <v>4489</v>
      </c>
      <c r="G342" s="177" t="s">
        <v>362</v>
      </c>
      <c r="H342" s="178">
        <v>165.05</v>
      </c>
      <c r="I342" s="179"/>
      <c r="J342" s="178">
        <f t="shared" si="0"/>
        <v>0</v>
      </c>
      <c r="K342" s="176" t="s">
        <v>1</v>
      </c>
      <c r="L342" s="37"/>
      <c r="M342" s="180" t="s">
        <v>1</v>
      </c>
      <c r="N342" s="181" t="s">
        <v>41</v>
      </c>
      <c r="O342" s="59"/>
      <c r="P342" s="182">
        <f t="shared" si="1"/>
        <v>0</v>
      </c>
      <c r="Q342" s="182">
        <v>0</v>
      </c>
      <c r="R342" s="182">
        <f t="shared" si="2"/>
        <v>0</v>
      </c>
      <c r="S342" s="182">
        <v>0</v>
      </c>
      <c r="T342" s="183">
        <f t="shared" si="3"/>
        <v>0</v>
      </c>
      <c r="AR342" s="16" t="s">
        <v>99</v>
      </c>
      <c r="AT342" s="16" t="s">
        <v>288</v>
      </c>
      <c r="AU342" s="16" t="s">
        <v>77</v>
      </c>
      <c r="AY342" s="16" t="s">
        <v>287</v>
      </c>
      <c r="BE342" s="184">
        <f t="shared" si="4"/>
        <v>0</v>
      </c>
      <c r="BF342" s="184">
        <f t="shared" si="5"/>
        <v>0</v>
      </c>
      <c r="BG342" s="184">
        <f t="shared" si="6"/>
        <v>0</v>
      </c>
      <c r="BH342" s="184">
        <f t="shared" si="7"/>
        <v>0</v>
      </c>
      <c r="BI342" s="184">
        <f t="shared" si="8"/>
        <v>0</v>
      </c>
      <c r="BJ342" s="16" t="s">
        <v>77</v>
      </c>
      <c r="BK342" s="184">
        <f t="shared" si="9"/>
        <v>0</v>
      </c>
      <c r="BL342" s="16" t="s">
        <v>99</v>
      </c>
      <c r="BM342" s="16" t="s">
        <v>503</v>
      </c>
    </row>
    <row r="343" spans="2:65" s="1" customFormat="1" ht="16.5" customHeight="1" x14ac:dyDescent="0.15">
      <c r="B343" s="33"/>
      <c r="C343" s="174" t="s">
        <v>506</v>
      </c>
      <c r="D343" s="174" t="s">
        <v>288</v>
      </c>
      <c r="E343" s="175" t="s">
        <v>4490</v>
      </c>
      <c r="F343" s="176" t="s">
        <v>4491</v>
      </c>
      <c r="G343" s="177" t="s">
        <v>490</v>
      </c>
      <c r="H343" s="178">
        <v>95</v>
      </c>
      <c r="I343" s="179"/>
      <c r="J343" s="178">
        <f t="shared" si="0"/>
        <v>0</v>
      </c>
      <c r="K343" s="176" t="s">
        <v>1</v>
      </c>
      <c r="L343" s="37"/>
      <c r="M343" s="180" t="s">
        <v>1</v>
      </c>
      <c r="N343" s="181" t="s">
        <v>41</v>
      </c>
      <c r="O343" s="59"/>
      <c r="P343" s="182">
        <f t="shared" si="1"/>
        <v>0</v>
      </c>
      <c r="Q343" s="182">
        <v>0</v>
      </c>
      <c r="R343" s="182">
        <f t="shared" si="2"/>
        <v>0</v>
      </c>
      <c r="S343" s="182">
        <v>0</v>
      </c>
      <c r="T343" s="183">
        <f t="shared" si="3"/>
        <v>0</v>
      </c>
      <c r="AR343" s="16" t="s">
        <v>99</v>
      </c>
      <c r="AT343" s="16" t="s">
        <v>288</v>
      </c>
      <c r="AU343" s="16" t="s">
        <v>77</v>
      </c>
      <c r="AY343" s="16" t="s">
        <v>287</v>
      </c>
      <c r="BE343" s="184">
        <f t="shared" si="4"/>
        <v>0</v>
      </c>
      <c r="BF343" s="184">
        <f t="shared" si="5"/>
        <v>0</v>
      </c>
      <c r="BG343" s="184">
        <f t="shared" si="6"/>
        <v>0</v>
      </c>
      <c r="BH343" s="184">
        <f t="shared" si="7"/>
        <v>0</v>
      </c>
      <c r="BI343" s="184">
        <f t="shared" si="8"/>
        <v>0</v>
      </c>
      <c r="BJ343" s="16" t="s">
        <v>77</v>
      </c>
      <c r="BK343" s="184">
        <f t="shared" si="9"/>
        <v>0</v>
      </c>
      <c r="BL343" s="16" t="s">
        <v>99</v>
      </c>
      <c r="BM343" s="16" t="s">
        <v>509</v>
      </c>
    </row>
    <row r="344" spans="2:65" s="1" customFormat="1" ht="16.5" customHeight="1" x14ac:dyDescent="0.15">
      <c r="B344" s="33"/>
      <c r="C344" s="174" t="s">
        <v>377</v>
      </c>
      <c r="D344" s="174" t="s">
        <v>288</v>
      </c>
      <c r="E344" s="175" t="s">
        <v>4492</v>
      </c>
      <c r="F344" s="176" t="s">
        <v>4493</v>
      </c>
      <c r="G344" s="177" t="s">
        <v>490</v>
      </c>
      <c r="H344" s="178">
        <v>1</v>
      </c>
      <c r="I344" s="179"/>
      <c r="J344" s="178">
        <f t="shared" si="0"/>
        <v>0</v>
      </c>
      <c r="K344" s="176" t="s">
        <v>1</v>
      </c>
      <c r="L344" s="37"/>
      <c r="M344" s="180" t="s">
        <v>1</v>
      </c>
      <c r="N344" s="181" t="s">
        <v>41</v>
      </c>
      <c r="O344" s="59"/>
      <c r="P344" s="182">
        <f t="shared" si="1"/>
        <v>0</v>
      </c>
      <c r="Q344" s="182">
        <v>0</v>
      </c>
      <c r="R344" s="182">
        <f t="shared" si="2"/>
        <v>0</v>
      </c>
      <c r="S344" s="182">
        <v>0</v>
      </c>
      <c r="T344" s="183">
        <f t="shared" si="3"/>
        <v>0</v>
      </c>
      <c r="AR344" s="16" t="s">
        <v>99</v>
      </c>
      <c r="AT344" s="16" t="s">
        <v>288</v>
      </c>
      <c r="AU344" s="16" t="s">
        <v>77</v>
      </c>
      <c r="AY344" s="16" t="s">
        <v>287</v>
      </c>
      <c r="BE344" s="184">
        <f t="shared" si="4"/>
        <v>0</v>
      </c>
      <c r="BF344" s="184">
        <f t="shared" si="5"/>
        <v>0</v>
      </c>
      <c r="BG344" s="184">
        <f t="shared" si="6"/>
        <v>0</v>
      </c>
      <c r="BH344" s="184">
        <f t="shared" si="7"/>
        <v>0</v>
      </c>
      <c r="BI344" s="184">
        <f t="shared" si="8"/>
        <v>0</v>
      </c>
      <c r="BJ344" s="16" t="s">
        <v>77</v>
      </c>
      <c r="BK344" s="184">
        <f t="shared" si="9"/>
        <v>0</v>
      </c>
      <c r="BL344" s="16" t="s">
        <v>99</v>
      </c>
      <c r="BM344" s="16" t="s">
        <v>513</v>
      </c>
    </row>
    <row r="345" spans="2:65" s="1" customFormat="1" ht="16.5" customHeight="1" x14ac:dyDescent="0.15">
      <c r="B345" s="33"/>
      <c r="C345" s="174" t="s">
        <v>514</v>
      </c>
      <c r="D345" s="174" t="s">
        <v>288</v>
      </c>
      <c r="E345" s="175" t="s">
        <v>4494</v>
      </c>
      <c r="F345" s="176" t="s">
        <v>4495</v>
      </c>
      <c r="G345" s="177" t="s">
        <v>490</v>
      </c>
      <c r="H345" s="178">
        <v>3</v>
      </c>
      <c r="I345" s="179"/>
      <c r="J345" s="178">
        <f t="shared" si="0"/>
        <v>0</v>
      </c>
      <c r="K345" s="176" t="s">
        <v>1</v>
      </c>
      <c r="L345" s="37"/>
      <c r="M345" s="180" t="s">
        <v>1</v>
      </c>
      <c r="N345" s="181" t="s">
        <v>41</v>
      </c>
      <c r="O345" s="59"/>
      <c r="P345" s="182">
        <f t="shared" si="1"/>
        <v>0</v>
      </c>
      <c r="Q345" s="182">
        <v>0</v>
      </c>
      <c r="R345" s="182">
        <f t="shared" si="2"/>
        <v>0</v>
      </c>
      <c r="S345" s="182">
        <v>0</v>
      </c>
      <c r="T345" s="183">
        <f t="shared" si="3"/>
        <v>0</v>
      </c>
      <c r="AR345" s="16" t="s">
        <v>99</v>
      </c>
      <c r="AT345" s="16" t="s">
        <v>288</v>
      </c>
      <c r="AU345" s="16" t="s">
        <v>77</v>
      </c>
      <c r="AY345" s="16" t="s">
        <v>287</v>
      </c>
      <c r="BE345" s="184">
        <f t="shared" si="4"/>
        <v>0</v>
      </c>
      <c r="BF345" s="184">
        <f t="shared" si="5"/>
        <v>0</v>
      </c>
      <c r="BG345" s="184">
        <f t="shared" si="6"/>
        <v>0</v>
      </c>
      <c r="BH345" s="184">
        <f t="shared" si="7"/>
        <v>0</v>
      </c>
      <c r="BI345" s="184">
        <f t="shared" si="8"/>
        <v>0</v>
      </c>
      <c r="BJ345" s="16" t="s">
        <v>77</v>
      </c>
      <c r="BK345" s="184">
        <f t="shared" si="9"/>
        <v>0</v>
      </c>
      <c r="BL345" s="16" t="s">
        <v>99</v>
      </c>
      <c r="BM345" s="16" t="s">
        <v>517</v>
      </c>
    </row>
    <row r="346" spans="2:65" s="1" customFormat="1" ht="16.5" customHeight="1" x14ac:dyDescent="0.15">
      <c r="B346" s="33"/>
      <c r="C346" s="174" t="s">
        <v>382</v>
      </c>
      <c r="D346" s="174" t="s">
        <v>288</v>
      </c>
      <c r="E346" s="175" t="s">
        <v>4496</v>
      </c>
      <c r="F346" s="176" t="s">
        <v>4497</v>
      </c>
      <c r="G346" s="177" t="s">
        <v>490</v>
      </c>
      <c r="H346" s="178">
        <v>10</v>
      </c>
      <c r="I346" s="179"/>
      <c r="J346" s="178">
        <f t="shared" si="0"/>
        <v>0</v>
      </c>
      <c r="K346" s="176" t="s">
        <v>1</v>
      </c>
      <c r="L346" s="37"/>
      <c r="M346" s="180" t="s">
        <v>1</v>
      </c>
      <c r="N346" s="181" t="s">
        <v>41</v>
      </c>
      <c r="O346" s="59"/>
      <c r="P346" s="182">
        <f t="shared" si="1"/>
        <v>0</v>
      </c>
      <c r="Q346" s="182">
        <v>0</v>
      </c>
      <c r="R346" s="182">
        <f t="shared" si="2"/>
        <v>0</v>
      </c>
      <c r="S346" s="182">
        <v>0</v>
      </c>
      <c r="T346" s="183">
        <f t="shared" si="3"/>
        <v>0</v>
      </c>
      <c r="AR346" s="16" t="s">
        <v>99</v>
      </c>
      <c r="AT346" s="16" t="s">
        <v>288</v>
      </c>
      <c r="AU346" s="16" t="s">
        <v>77</v>
      </c>
      <c r="AY346" s="16" t="s">
        <v>287</v>
      </c>
      <c r="BE346" s="184">
        <f t="shared" si="4"/>
        <v>0</v>
      </c>
      <c r="BF346" s="184">
        <f t="shared" si="5"/>
        <v>0</v>
      </c>
      <c r="BG346" s="184">
        <f t="shared" si="6"/>
        <v>0</v>
      </c>
      <c r="BH346" s="184">
        <f t="shared" si="7"/>
        <v>0</v>
      </c>
      <c r="BI346" s="184">
        <f t="shared" si="8"/>
        <v>0</v>
      </c>
      <c r="BJ346" s="16" t="s">
        <v>77</v>
      </c>
      <c r="BK346" s="184">
        <f t="shared" si="9"/>
        <v>0</v>
      </c>
      <c r="BL346" s="16" t="s">
        <v>99</v>
      </c>
      <c r="BM346" s="16" t="s">
        <v>521</v>
      </c>
    </row>
    <row r="347" spans="2:65" s="1" customFormat="1" ht="16.5" customHeight="1" x14ac:dyDescent="0.15">
      <c r="B347" s="33"/>
      <c r="C347" s="174" t="s">
        <v>523</v>
      </c>
      <c r="D347" s="174" t="s">
        <v>288</v>
      </c>
      <c r="E347" s="175" t="s">
        <v>4498</v>
      </c>
      <c r="F347" s="176" t="s">
        <v>4499</v>
      </c>
      <c r="G347" s="177" t="s">
        <v>490</v>
      </c>
      <c r="H347" s="178">
        <v>5</v>
      </c>
      <c r="I347" s="179"/>
      <c r="J347" s="178">
        <f t="shared" si="0"/>
        <v>0</v>
      </c>
      <c r="K347" s="176" t="s">
        <v>1</v>
      </c>
      <c r="L347" s="37"/>
      <c r="M347" s="180" t="s">
        <v>1</v>
      </c>
      <c r="N347" s="181" t="s">
        <v>41</v>
      </c>
      <c r="O347" s="59"/>
      <c r="P347" s="182">
        <f t="shared" si="1"/>
        <v>0</v>
      </c>
      <c r="Q347" s="182">
        <v>0</v>
      </c>
      <c r="R347" s="182">
        <f t="shared" si="2"/>
        <v>0</v>
      </c>
      <c r="S347" s="182">
        <v>0</v>
      </c>
      <c r="T347" s="183">
        <f t="shared" si="3"/>
        <v>0</v>
      </c>
      <c r="AR347" s="16" t="s">
        <v>99</v>
      </c>
      <c r="AT347" s="16" t="s">
        <v>288</v>
      </c>
      <c r="AU347" s="16" t="s">
        <v>77</v>
      </c>
      <c r="AY347" s="16" t="s">
        <v>287</v>
      </c>
      <c r="BE347" s="184">
        <f t="shared" si="4"/>
        <v>0</v>
      </c>
      <c r="BF347" s="184">
        <f t="shared" si="5"/>
        <v>0</v>
      </c>
      <c r="BG347" s="184">
        <f t="shared" si="6"/>
        <v>0</v>
      </c>
      <c r="BH347" s="184">
        <f t="shared" si="7"/>
        <v>0</v>
      </c>
      <c r="BI347" s="184">
        <f t="shared" si="8"/>
        <v>0</v>
      </c>
      <c r="BJ347" s="16" t="s">
        <v>77</v>
      </c>
      <c r="BK347" s="184">
        <f t="shared" si="9"/>
        <v>0</v>
      </c>
      <c r="BL347" s="16" t="s">
        <v>99</v>
      </c>
      <c r="BM347" s="16" t="s">
        <v>526</v>
      </c>
    </row>
    <row r="348" spans="2:65" s="1" customFormat="1" ht="16.5" customHeight="1" x14ac:dyDescent="0.15">
      <c r="B348" s="33"/>
      <c r="C348" s="174" t="s">
        <v>389</v>
      </c>
      <c r="D348" s="174" t="s">
        <v>288</v>
      </c>
      <c r="E348" s="175" t="s">
        <v>4500</v>
      </c>
      <c r="F348" s="176" t="s">
        <v>4501</v>
      </c>
      <c r="G348" s="177" t="s">
        <v>362</v>
      </c>
      <c r="H348" s="178">
        <v>458.6</v>
      </c>
      <c r="I348" s="179"/>
      <c r="J348" s="178">
        <f t="shared" si="0"/>
        <v>0</v>
      </c>
      <c r="K348" s="176" t="s">
        <v>1</v>
      </c>
      <c r="L348" s="37"/>
      <c r="M348" s="180" t="s">
        <v>1</v>
      </c>
      <c r="N348" s="181" t="s">
        <v>41</v>
      </c>
      <c r="O348" s="59"/>
      <c r="P348" s="182">
        <f t="shared" si="1"/>
        <v>0</v>
      </c>
      <c r="Q348" s="182">
        <v>0</v>
      </c>
      <c r="R348" s="182">
        <f t="shared" si="2"/>
        <v>0</v>
      </c>
      <c r="S348" s="182">
        <v>0</v>
      </c>
      <c r="T348" s="183">
        <f t="shared" si="3"/>
        <v>0</v>
      </c>
      <c r="AR348" s="16" t="s">
        <v>99</v>
      </c>
      <c r="AT348" s="16" t="s">
        <v>288</v>
      </c>
      <c r="AU348" s="16" t="s">
        <v>77</v>
      </c>
      <c r="AY348" s="16" t="s">
        <v>287</v>
      </c>
      <c r="BE348" s="184">
        <f t="shared" si="4"/>
        <v>0</v>
      </c>
      <c r="BF348" s="184">
        <f t="shared" si="5"/>
        <v>0</v>
      </c>
      <c r="BG348" s="184">
        <f t="shared" si="6"/>
        <v>0</v>
      </c>
      <c r="BH348" s="184">
        <f t="shared" si="7"/>
        <v>0</v>
      </c>
      <c r="BI348" s="184">
        <f t="shared" si="8"/>
        <v>0</v>
      </c>
      <c r="BJ348" s="16" t="s">
        <v>77</v>
      </c>
      <c r="BK348" s="184">
        <f t="shared" si="9"/>
        <v>0</v>
      </c>
      <c r="BL348" s="16" t="s">
        <v>99</v>
      </c>
      <c r="BM348" s="16" t="s">
        <v>530</v>
      </c>
    </row>
    <row r="349" spans="2:65" s="11" customFormat="1" ht="11" x14ac:dyDescent="0.15">
      <c r="B349" s="185"/>
      <c r="C349" s="186"/>
      <c r="D349" s="187" t="s">
        <v>356</v>
      </c>
      <c r="E349" s="188" t="s">
        <v>1</v>
      </c>
      <c r="F349" s="189" t="s">
        <v>4502</v>
      </c>
      <c r="G349" s="186"/>
      <c r="H349" s="190">
        <v>458.6</v>
      </c>
      <c r="I349" s="191"/>
      <c r="J349" s="186"/>
      <c r="K349" s="186"/>
      <c r="L349" s="192"/>
      <c r="M349" s="193"/>
      <c r="N349" s="194"/>
      <c r="O349" s="194"/>
      <c r="P349" s="194"/>
      <c r="Q349" s="194"/>
      <c r="R349" s="194"/>
      <c r="S349" s="194"/>
      <c r="T349" s="195"/>
      <c r="AT349" s="196" t="s">
        <v>356</v>
      </c>
      <c r="AU349" s="196" t="s">
        <v>77</v>
      </c>
      <c r="AV349" s="11" t="s">
        <v>79</v>
      </c>
      <c r="AW349" s="11" t="s">
        <v>33</v>
      </c>
      <c r="AX349" s="11" t="s">
        <v>70</v>
      </c>
      <c r="AY349" s="196" t="s">
        <v>287</v>
      </c>
    </row>
    <row r="350" spans="2:65" s="12" customFormat="1" ht="11" x14ac:dyDescent="0.15">
      <c r="B350" s="197"/>
      <c r="C350" s="198"/>
      <c r="D350" s="187" t="s">
        <v>356</v>
      </c>
      <c r="E350" s="199" t="s">
        <v>1</v>
      </c>
      <c r="F350" s="200" t="s">
        <v>359</v>
      </c>
      <c r="G350" s="198"/>
      <c r="H350" s="201">
        <v>458.6</v>
      </c>
      <c r="I350" s="202"/>
      <c r="J350" s="198"/>
      <c r="K350" s="198"/>
      <c r="L350" s="203"/>
      <c r="M350" s="204"/>
      <c r="N350" s="205"/>
      <c r="O350" s="205"/>
      <c r="P350" s="205"/>
      <c r="Q350" s="205"/>
      <c r="R350" s="205"/>
      <c r="S350" s="205"/>
      <c r="T350" s="206"/>
      <c r="AT350" s="207" t="s">
        <v>356</v>
      </c>
      <c r="AU350" s="207" t="s">
        <v>77</v>
      </c>
      <c r="AV350" s="12" t="s">
        <v>99</v>
      </c>
      <c r="AW350" s="12" t="s">
        <v>33</v>
      </c>
      <c r="AX350" s="12" t="s">
        <v>77</v>
      </c>
      <c r="AY350" s="207" t="s">
        <v>287</v>
      </c>
    </row>
    <row r="351" spans="2:65" s="1" customFormat="1" ht="22.5" customHeight="1" x14ac:dyDescent="0.15">
      <c r="B351" s="33"/>
      <c r="C351" s="174" t="s">
        <v>534</v>
      </c>
      <c r="D351" s="174" t="s">
        <v>288</v>
      </c>
      <c r="E351" s="175" t="s">
        <v>4503</v>
      </c>
      <c r="F351" s="176" t="s">
        <v>4504</v>
      </c>
      <c r="G351" s="177" t="s">
        <v>4505</v>
      </c>
      <c r="H351" s="178">
        <v>3</v>
      </c>
      <c r="I351" s="179"/>
      <c r="J351" s="178">
        <f>ROUND(I351*H351,2)</f>
        <v>0</v>
      </c>
      <c r="K351" s="176" t="s">
        <v>1</v>
      </c>
      <c r="L351" s="37"/>
      <c r="M351" s="180" t="s">
        <v>1</v>
      </c>
      <c r="N351" s="181" t="s">
        <v>41</v>
      </c>
      <c r="O351" s="59"/>
      <c r="P351" s="182">
        <f>O351*H351</f>
        <v>0</v>
      </c>
      <c r="Q351" s="182">
        <v>0</v>
      </c>
      <c r="R351" s="182">
        <f>Q351*H351</f>
        <v>0</v>
      </c>
      <c r="S351" s="182">
        <v>0</v>
      </c>
      <c r="T351" s="183">
        <f>S351*H351</f>
        <v>0</v>
      </c>
      <c r="AR351" s="16" t="s">
        <v>99</v>
      </c>
      <c r="AT351" s="16" t="s">
        <v>288</v>
      </c>
      <c r="AU351" s="16" t="s">
        <v>77</v>
      </c>
      <c r="AY351" s="16" t="s">
        <v>287</v>
      </c>
      <c r="BE351" s="184">
        <f>IF(N351="základní",J351,0)</f>
        <v>0</v>
      </c>
      <c r="BF351" s="184">
        <f>IF(N351="snížená",J351,0)</f>
        <v>0</v>
      </c>
      <c r="BG351" s="184">
        <f>IF(N351="zákl. přenesená",J351,0)</f>
        <v>0</v>
      </c>
      <c r="BH351" s="184">
        <f>IF(N351="sníž. přenesená",J351,0)</f>
        <v>0</v>
      </c>
      <c r="BI351" s="184">
        <f>IF(N351="nulová",J351,0)</f>
        <v>0</v>
      </c>
      <c r="BJ351" s="16" t="s">
        <v>77</v>
      </c>
      <c r="BK351" s="184">
        <f>ROUND(I351*H351,2)</f>
        <v>0</v>
      </c>
      <c r="BL351" s="16" t="s">
        <v>99</v>
      </c>
      <c r="BM351" s="16" t="s">
        <v>537</v>
      </c>
    </row>
    <row r="352" spans="2:65" s="1" customFormat="1" ht="16.5" customHeight="1" x14ac:dyDescent="0.15">
      <c r="B352" s="33"/>
      <c r="C352" s="174" t="s">
        <v>397</v>
      </c>
      <c r="D352" s="174" t="s">
        <v>288</v>
      </c>
      <c r="E352" s="175" t="s">
        <v>4506</v>
      </c>
      <c r="F352" s="176" t="s">
        <v>4507</v>
      </c>
      <c r="G352" s="177" t="s">
        <v>362</v>
      </c>
      <c r="H352" s="178">
        <v>12.85</v>
      </c>
      <c r="I352" s="179"/>
      <c r="J352" s="178">
        <f>ROUND(I352*H352,2)</f>
        <v>0</v>
      </c>
      <c r="K352" s="176" t="s">
        <v>1</v>
      </c>
      <c r="L352" s="37"/>
      <c r="M352" s="180" t="s">
        <v>1</v>
      </c>
      <c r="N352" s="181" t="s">
        <v>41</v>
      </c>
      <c r="O352" s="59"/>
      <c r="P352" s="182">
        <f>O352*H352</f>
        <v>0</v>
      </c>
      <c r="Q352" s="182">
        <v>0</v>
      </c>
      <c r="R352" s="182">
        <f>Q352*H352</f>
        <v>0</v>
      </c>
      <c r="S352" s="182">
        <v>0</v>
      </c>
      <c r="T352" s="183">
        <f>S352*H352</f>
        <v>0</v>
      </c>
      <c r="AR352" s="16" t="s">
        <v>99</v>
      </c>
      <c r="AT352" s="16" t="s">
        <v>288</v>
      </c>
      <c r="AU352" s="16" t="s">
        <v>77</v>
      </c>
      <c r="AY352" s="16" t="s">
        <v>287</v>
      </c>
      <c r="BE352" s="184">
        <f>IF(N352="základní",J352,0)</f>
        <v>0</v>
      </c>
      <c r="BF352" s="184">
        <f>IF(N352="snížená",J352,0)</f>
        <v>0</v>
      </c>
      <c r="BG352" s="184">
        <f>IF(N352="zákl. přenesená",J352,0)</f>
        <v>0</v>
      </c>
      <c r="BH352" s="184">
        <f>IF(N352="sníž. přenesená",J352,0)</f>
        <v>0</v>
      </c>
      <c r="BI352" s="184">
        <f>IF(N352="nulová",J352,0)</f>
        <v>0</v>
      </c>
      <c r="BJ352" s="16" t="s">
        <v>77</v>
      </c>
      <c r="BK352" s="184">
        <f>ROUND(I352*H352,2)</f>
        <v>0</v>
      </c>
      <c r="BL352" s="16" t="s">
        <v>99</v>
      </c>
      <c r="BM352" s="16" t="s">
        <v>544</v>
      </c>
    </row>
    <row r="353" spans="2:65" s="11" customFormat="1" ht="11" x14ac:dyDescent="0.15">
      <c r="B353" s="185"/>
      <c r="C353" s="186"/>
      <c r="D353" s="187" t="s">
        <v>356</v>
      </c>
      <c r="E353" s="188" t="s">
        <v>1</v>
      </c>
      <c r="F353" s="189" t="s">
        <v>4479</v>
      </c>
      <c r="G353" s="186"/>
      <c r="H353" s="190">
        <v>12.85</v>
      </c>
      <c r="I353" s="191"/>
      <c r="J353" s="186"/>
      <c r="K353" s="186"/>
      <c r="L353" s="192"/>
      <c r="M353" s="193"/>
      <c r="N353" s="194"/>
      <c r="O353" s="194"/>
      <c r="P353" s="194"/>
      <c r="Q353" s="194"/>
      <c r="R353" s="194"/>
      <c r="S353" s="194"/>
      <c r="T353" s="195"/>
      <c r="AT353" s="196" t="s">
        <v>356</v>
      </c>
      <c r="AU353" s="196" t="s">
        <v>77</v>
      </c>
      <c r="AV353" s="11" t="s">
        <v>79</v>
      </c>
      <c r="AW353" s="11" t="s">
        <v>33</v>
      </c>
      <c r="AX353" s="11" t="s">
        <v>70</v>
      </c>
      <c r="AY353" s="196" t="s">
        <v>287</v>
      </c>
    </row>
    <row r="354" spans="2:65" s="12" customFormat="1" ht="11" x14ac:dyDescent="0.15">
      <c r="B354" s="197"/>
      <c r="C354" s="198"/>
      <c r="D354" s="187" t="s">
        <v>356</v>
      </c>
      <c r="E354" s="199" t="s">
        <v>1</v>
      </c>
      <c r="F354" s="200" t="s">
        <v>359</v>
      </c>
      <c r="G354" s="198"/>
      <c r="H354" s="201">
        <v>12.85</v>
      </c>
      <c r="I354" s="202"/>
      <c r="J354" s="198"/>
      <c r="K354" s="198"/>
      <c r="L354" s="203"/>
      <c r="M354" s="204"/>
      <c r="N354" s="205"/>
      <c r="O354" s="205"/>
      <c r="P354" s="205"/>
      <c r="Q354" s="205"/>
      <c r="R354" s="205"/>
      <c r="S354" s="205"/>
      <c r="T354" s="206"/>
      <c r="AT354" s="207" t="s">
        <v>356</v>
      </c>
      <c r="AU354" s="207" t="s">
        <v>77</v>
      </c>
      <c r="AV354" s="12" t="s">
        <v>99</v>
      </c>
      <c r="AW354" s="12" t="s">
        <v>33</v>
      </c>
      <c r="AX354" s="12" t="s">
        <v>77</v>
      </c>
      <c r="AY354" s="207" t="s">
        <v>287</v>
      </c>
    </row>
    <row r="355" spans="2:65" s="1" customFormat="1" ht="22.5" customHeight="1" x14ac:dyDescent="0.15">
      <c r="B355" s="33"/>
      <c r="C355" s="174" t="s">
        <v>548</v>
      </c>
      <c r="D355" s="174" t="s">
        <v>288</v>
      </c>
      <c r="E355" s="175" t="s">
        <v>4508</v>
      </c>
      <c r="F355" s="176" t="s">
        <v>4509</v>
      </c>
      <c r="G355" s="177" t="s">
        <v>4505</v>
      </c>
      <c r="H355" s="178">
        <v>1</v>
      </c>
      <c r="I355" s="179"/>
      <c r="J355" s="178">
        <f t="shared" ref="J355:J361" si="10">ROUND(I355*H355,2)</f>
        <v>0</v>
      </c>
      <c r="K355" s="176" t="s">
        <v>1</v>
      </c>
      <c r="L355" s="37"/>
      <c r="M355" s="180" t="s">
        <v>1</v>
      </c>
      <c r="N355" s="181" t="s">
        <v>41</v>
      </c>
      <c r="O355" s="59"/>
      <c r="P355" s="182">
        <f t="shared" ref="P355:P361" si="11">O355*H355</f>
        <v>0</v>
      </c>
      <c r="Q355" s="182">
        <v>0</v>
      </c>
      <c r="R355" s="182">
        <f t="shared" ref="R355:R361" si="12">Q355*H355</f>
        <v>0</v>
      </c>
      <c r="S355" s="182">
        <v>0</v>
      </c>
      <c r="T355" s="183">
        <f t="shared" ref="T355:T361" si="13">S355*H355</f>
        <v>0</v>
      </c>
      <c r="AR355" s="16" t="s">
        <v>99</v>
      </c>
      <c r="AT355" s="16" t="s">
        <v>288</v>
      </c>
      <c r="AU355" s="16" t="s">
        <v>77</v>
      </c>
      <c r="AY355" s="16" t="s">
        <v>287</v>
      </c>
      <c r="BE355" s="184">
        <f t="shared" ref="BE355:BE361" si="14">IF(N355="základní",J355,0)</f>
        <v>0</v>
      </c>
      <c r="BF355" s="184">
        <f t="shared" ref="BF355:BF361" si="15">IF(N355="snížená",J355,0)</f>
        <v>0</v>
      </c>
      <c r="BG355" s="184">
        <f t="shared" ref="BG355:BG361" si="16">IF(N355="zákl. přenesená",J355,0)</f>
        <v>0</v>
      </c>
      <c r="BH355" s="184">
        <f t="shared" ref="BH355:BH361" si="17">IF(N355="sníž. přenesená",J355,0)</f>
        <v>0</v>
      </c>
      <c r="BI355" s="184">
        <f t="shared" ref="BI355:BI361" si="18">IF(N355="nulová",J355,0)</f>
        <v>0</v>
      </c>
      <c r="BJ355" s="16" t="s">
        <v>77</v>
      </c>
      <c r="BK355" s="184">
        <f t="shared" ref="BK355:BK361" si="19">ROUND(I355*H355,2)</f>
        <v>0</v>
      </c>
      <c r="BL355" s="16" t="s">
        <v>99</v>
      </c>
      <c r="BM355" s="16" t="s">
        <v>551</v>
      </c>
    </row>
    <row r="356" spans="2:65" s="1" customFormat="1" ht="16.5" customHeight="1" x14ac:dyDescent="0.15">
      <c r="B356" s="33"/>
      <c r="C356" s="174" t="s">
        <v>404</v>
      </c>
      <c r="D356" s="174" t="s">
        <v>288</v>
      </c>
      <c r="E356" s="175" t="s">
        <v>4510</v>
      </c>
      <c r="F356" s="176" t="s">
        <v>4511</v>
      </c>
      <c r="G356" s="177" t="s">
        <v>308</v>
      </c>
      <c r="H356" s="178">
        <v>15</v>
      </c>
      <c r="I356" s="179"/>
      <c r="J356" s="178">
        <f t="shared" si="10"/>
        <v>0</v>
      </c>
      <c r="K356" s="176" t="s">
        <v>1</v>
      </c>
      <c r="L356" s="37"/>
      <c r="M356" s="180" t="s">
        <v>1</v>
      </c>
      <c r="N356" s="181" t="s">
        <v>41</v>
      </c>
      <c r="O356" s="59"/>
      <c r="P356" s="182">
        <f t="shared" si="11"/>
        <v>0</v>
      </c>
      <c r="Q356" s="182">
        <v>0</v>
      </c>
      <c r="R356" s="182">
        <f t="shared" si="12"/>
        <v>0</v>
      </c>
      <c r="S356" s="182">
        <v>0</v>
      </c>
      <c r="T356" s="183">
        <f t="shared" si="13"/>
        <v>0</v>
      </c>
      <c r="AR356" s="16" t="s">
        <v>99</v>
      </c>
      <c r="AT356" s="16" t="s">
        <v>288</v>
      </c>
      <c r="AU356" s="16" t="s">
        <v>77</v>
      </c>
      <c r="AY356" s="16" t="s">
        <v>287</v>
      </c>
      <c r="BE356" s="184">
        <f t="shared" si="14"/>
        <v>0</v>
      </c>
      <c r="BF356" s="184">
        <f t="shared" si="15"/>
        <v>0</v>
      </c>
      <c r="BG356" s="184">
        <f t="shared" si="16"/>
        <v>0</v>
      </c>
      <c r="BH356" s="184">
        <f t="shared" si="17"/>
        <v>0</v>
      </c>
      <c r="BI356" s="184">
        <f t="shared" si="18"/>
        <v>0</v>
      </c>
      <c r="BJ356" s="16" t="s">
        <v>77</v>
      </c>
      <c r="BK356" s="184">
        <f t="shared" si="19"/>
        <v>0</v>
      </c>
      <c r="BL356" s="16" t="s">
        <v>99</v>
      </c>
      <c r="BM356" s="16" t="s">
        <v>556</v>
      </c>
    </row>
    <row r="357" spans="2:65" s="1" customFormat="1" ht="22.5" customHeight="1" x14ac:dyDescent="0.15">
      <c r="B357" s="33"/>
      <c r="C357" s="174" t="s">
        <v>557</v>
      </c>
      <c r="D357" s="174" t="s">
        <v>288</v>
      </c>
      <c r="E357" s="175" t="s">
        <v>4512</v>
      </c>
      <c r="F357" s="176" t="s">
        <v>4513</v>
      </c>
      <c r="G357" s="177" t="s">
        <v>490</v>
      </c>
      <c r="H357" s="178">
        <v>9</v>
      </c>
      <c r="I357" s="179"/>
      <c r="J357" s="178">
        <f t="shared" si="10"/>
        <v>0</v>
      </c>
      <c r="K357" s="176" t="s">
        <v>1</v>
      </c>
      <c r="L357" s="37"/>
      <c r="M357" s="180" t="s">
        <v>1</v>
      </c>
      <c r="N357" s="181" t="s">
        <v>41</v>
      </c>
      <c r="O357" s="59"/>
      <c r="P357" s="182">
        <f t="shared" si="11"/>
        <v>0</v>
      </c>
      <c r="Q357" s="182">
        <v>0</v>
      </c>
      <c r="R357" s="182">
        <f t="shared" si="12"/>
        <v>0</v>
      </c>
      <c r="S357" s="182">
        <v>0</v>
      </c>
      <c r="T357" s="183">
        <f t="shared" si="13"/>
        <v>0</v>
      </c>
      <c r="AR357" s="16" t="s">
        <v>99</v>
      </c>
      <c r="AT357" s="16" t="s">
        <v>288</v>
      </c>
      <c r="AU357" s="16" t="s">
        <v>77</v>
      </c>
      <c r="AY357" s="16" t="s">
        <v>287</v>
      </c>
      <c r="BE357" s="184">
        <f t="shared" si="14"/>
        <v>0</v>
      </c>
      <c r="BF357" s="184">
        <f t="shared" si="15"/>
        <v>0</v>
      </c>
      <c r="BG357" s="184">
        <f t="shared" si="16"/>
        <v>0</v>
      </c>
      <c r="BH357" s="184">
        <f t="shared" si="17"/>
        <v>0</v>
      </c>
      <c r="BI357" s="184">
        <f t="shared" si="18"/>
        <v>0</v>
      </c>
      <c r="BJ357" s="16" t="s">
        <v>77</v>
      </c>
      <c r="BK357" s="184">
        <f t="shared" si="19"/>
        <v>0</v>
      </c>
      <c r="BL357" s="16" t="s">
        <v>99</v>
      </c>
      <c r="BM357" s="16" t="s">
        <v>560</v>
      </c>
    </row>
    <row r="358" spans="2:65" s="1" customFormat="1" ht="22.5" customHeight="1" x14ac:dyDescent="0.15">
      <c r="B358" s="33"/>
      <c r="C358" s="174" t="s">
        <v>408</v>
      </c>
      <c r="D358" s="174" t="s">
        <v>288</v>
      </c>
      <c r="E358" s="175" t="s">
        <v>4514</v>
      </c>
      <c r="F358" s="176" t="s">
        <v>4515</v>
      </c>
      <c r="G358" s="177" t="s">
        <v>490</v>
      </c>
      <c r="H358" s="178">
        <v>2</v>
      </c>
      <c r="I358" s="179"/>
      <c r="J358" s="178">
        <f t="shared" si="10"/>
        <v>0</v>
      </c>
      <c r="K358" s="176" t="s">
        <v>1</v>
      </c>
      <c r="L358" s="37"/>
      <c r="M358" s="180" t="s">
        <v>1</v>
      </c>
      <c r="N358" s="181" t="s">
        <v>41</v>
      </c>
      <c r="O358" s="59"/>
      <c r="P358" s="182">
        <f t="shared" si="11"/>
        <v>0</v>
      </c>
      <c r="Q358" s="182">
        <v>0</v>
      </c>
      <c r="R358" s="182">
        <f t="shared" si="12"/>
        <v>0</v>
      </c>
      <c r="S358" s="182">
        <v>0</v>
      </c>
      <c r="T358" s="183">
        <f t="shared" si="13"/>
        <v>0</v>
      </c>
      <c r="AR358" s="16" t="s">
        <v>99</v>
      </c>
      <c r="AT358" s="16" t="s">
        <v>288</v>
      </c>
      <c r="AU358" s="16" t="s">
        <v>77</v>
      </c>
      <c r="AY358" s="16" t="s">
        <v>287</v>
      </c>
      <c r="BE358" s="184">
        <f t="shared" si="14"/>
        <v>0</v>
      </c>
      <c r="BF358" s="184">
        <f t="shared" si="15"/>
        <v>0</v>
      </c>
      <c r="BG358" s="184">
        <f t="shared" si="16"/>
        <v>0</v>
      </c>
      <c r="BH358" s="184">
        <f t="shared" si="17"/>
        <v>0</v>
      </c>
      <c r="BI358" s="184">
        <f t="shared" si="18"/>
        <v>0</v>
      </c>
      <c r="BJ358" s="16" t="s">
        <v>77</v>
      </c>
      <c r="BK358" s="184">
        <f t="shared" si="19"/>
        <v>0</v>
      </c>
      <c r="BL358" s="16" t="s">
        <v>99</v>
      </c>
      <c r="BM358" s="16" t="s">
        <v>567</v>
      </c>
    </row>
    <row r="359" spans="2:65" s="1" customFormat="1" ht="22.5" customHeight="1" x14ac:dyDescent="0.15">
      <c r="B359" s="33"/>
      <c r="C359" s="174" t="s">
        <v>570</v>
      </c>
      <c r="D359" s="174" t="s">
        <v>288</v>
      </c>
      <c r="E359" s="175" t="s">
        <v>4516</v>
      </c>
      <c r="F359" s="176" t="s">
        <v>4517</v>
      </c>
      <c r="G359" s="177" t="s">
        <v>490</v>
      </c>
      <c r="H359" s="178">
        <v>1</v>
      </c>
      <c r="I359" s="179"/>
      <c r="J359" s="178">
        <f t="shared" si="10"/>
        <v>0</v>
      </c>
      <c r="K359" s="176" t="s">
        <v>1</v>
      </c>
      <c r="L359" s="37"/>
      <c r="M359" s="180" t="s">
        <v>1</v>
      </c>
      <c r="N359" s="181" t="s">
        <v>41</v>
      </c>
      <c r="O359" s="59"/>
      <c r="P359" s="182">
        <f t="shared" si="11"/>
        <v>0</v>
      </c>
      <c r="Q359" s="182">
        <v>0</v>
      </c>
      <c r="R359" s="182">
        <f t="shared" si="12"/>
        <v>0</v>
      </c>
      <c r="S359" s="182">
        <v>0</v>
      </c>
      <c r="T359" s="183">
        <f t="shared" si="13"/>
        <v>0</v>
      </c>
      <c r="AR359" s="16" t="s">
        <v>99</v>
      </c>
      <c r="AT359" s="16" t="s">
        <v>288</v>
      </c>
      <c r="AU359" s="16" t="s">
        <v>77</v>
      </c>
      <c r="AY359" s="16" t="s">
        <v>287</v>
      </c>
      <c r="BE359" s="184">
        <f t="shared" si="14"/>
        <v>0</v>
      </c>
      <c r="BF359" s="184">
        <f t="shared" si="15"/>
        <v>0</v>
      </c>
      <c r="BG359" s="184">
        <f t="shared" si="16"/>
        <v>0</v>
      </c>
      <c r="BH359" s="184">
        <f t="shared" si="17"/>
        <v>0</v>
      </c>
      <c r="BI359" s="184">
        <f t="shared" si="18"/>
        <v>0</v>
      </c>
      <c r="BJ359" s="16" t="s">
        <v>77</v>
      </c>
      <c r="BK359" s="184">
        <f t="shared" si="19"/>
        <v>0</v>
      </c>
      <c r="BL359" s="16" t="s">
        <v>99</v>
      </c>
      <c r="BM359" s="16" t="s">
        <v>573</v>
      </c>
    </row>
    <row r="360" spans="2:65" s="1" customFormat="1" ht="16.5" customHeight="1" x14ac:dyDescent="0.15">
      <c r="B360" s="33"/>
      <c r="C360" s="174" t="s">
        <v>415</v>
      </c>
      <c r="D360" s="174" t="s">
        <v>288</v>
      </c>
      <c r="E360" s="175" t="s">
        <v>4518</v>
      </c>
      <c r="F360" s="176" t="s">
        <v>4519</v>
      </c>
      <c r="G360" s="177" t="s">
        <v>490</v>
      </c>
      <c r="H360" s="178">
        <v>2</v>
      </c>
      <c r="I360" s="179"/>
      <c r="J360" s="178">
        <f t="shared" si="10"/>
        <v>0</v>
      </c>
      <c r="K360" s="176" t="s">
        <v>1</v>
      </c>
      <c r="L360" s="37"/>
      <c r="M360" s="180" t="s">
        <v>1</v>
      </c>
      <c r="N360" s="181" t="s">
        <v>41</v>
      </c>
      <c r="O360" s="59"/>
      <c r="P360" s="182">
        <f t="shared" si="11"/>
        <v>0</v>
      </c>
      <c r="Q360" s="182">
        <v>0</v>
      </c>
      <c r="R360" s="182">
        <f t="shared" si="12"/>
        <v>0</v>
      </c>
      <c r="S360" s="182">
        <v>0</v>
      </c>
      <c r="T360" s="183">
        <f t="shared" si="13"/>
        <v>0</v>
      </c>
      <c r="AR360" s="16" t="s">
        <v>99</v>
      </c>
      <c r="AT360" s="16" t="s">
        <v>288</v>
      </c>
      <c r="AU360" s="16" t="s">
        <v>77</v>
      </c>
      <c r="AY360" s="16" t="s">
        <v>287</v>
      </c>
      <c r="BE360" s="184">
        <f t="shared" si="14"/>
        <v>0</v>
      </c>
      <c r="BF360" s="184">
        <f t="shared" si="15"/>
        <v>0</v>
      </c>
      <c r="BG360" s="184">
        <f t="shared" si="16"/>
        <v>0</v>
      </c>
      <c r="BH360" s="184">
        <f t="shared" si="17"/>
        <v>0</v>
      </c>
      <c r="BI360" s="184">
        <f t="shared" si="18"/>
        <v>0</v>
      </c>
      <c r="BJ360" s="16" t="s">
        <v>77</v>
      </c>
      <c r="BK360" s="184">
        <f t="shared" si="19"/>
        <v>0</v>
      </c>
      <c r="BL360" s="16" t="s">
        <v>99</v>
      </c>
      <c r="BM360" s="16" t="s">
        <v>577</v>
      </c>
    </row>
    <row r="361" spans="2:65" s="1" customFormat="1" ht="16.5" customHeight="1" x14ac:dyDescent="0.15">
      <c r="B361" s="33"/>
      <c r="C361" s="174" t="s">
        <v>582</v>
      </c>
      <c r="D361" s="174" t="s">
        <v>288</v>
      </c>
      <c r="E361" s="175" t="s">
        <v>4520</v>
      </c>
      <c r="F361" s="176" t="s">
        <v>4521</v>
      </c>
      <c r="G361" s="177" t="s">
        <v>291</v>
      </c>
      <c r="H361" s="178">
        <v>105.6</v>
      </c>
      <c r="I361" s="179"/>
      <c r="J361" s="178">
        <f t="shared" si="10"/>
        <v>0</v>
      </c>
      <c r="K361" s="176" t="s">
        <v>1</v>
      </c>
      <c r="L361" s="37"/>
      <c r="M361" s="180" t="s">
        <v>1</v>
      </c>
      <c r="N361" s="181" t="s">
        <v>41</v>
      </c>
      <c r="O361" s="59"/>
      <c r="P361" s="182">
        <f t="shared" si="11"/>
        <v>0</v>
      </c>
      <c r="Q361" s="182">
        <v>0</v>
      </c>
      <c r="R361" s="182">
        <f t="shared" si="12"/>
        <v>0</v>
      </c>
      <c r="S361" s="182">
        <v>0</v>
      </c>
      <c r="T361" s="183">
        <f t="shared" si="13"/>
        <v>0</v>
      </c>
      <c r="AR361" s="16" t="s">
        <v>99</v>
      </c>
      <c r="AT361" s="16" t="s">
        <v>288</v>
      </c>
      <c r="AU361" s="16" t="s">
        <v>77</v>
      </c>
      <c r="AY361" s="16" t="s">
        <v>287</v>
      </c>
      <c r="BE361" s="184">
        <f t="shared" si="14"/>
        <v>0</v>
      </c>
      <c r="BF361" s="184">
        <f t="shared" si="15"/>
        <v>0</v>
      </c>
      <c r="BG361" s="184">
        <f t="shared" si="16"/>
        <v>0</v>
      </c>
      <c r="BH361" s="184">
        <f t="shared" si="17"/>
        <v>0</v>
      </c>
      <c r="BI361" s="184">
        <f t="shared" si="18"/>
        <v>0</v>
      </c>
      <c r="BJ361" s="16" t="s">
        <v>77</v>
      </c>
      <c r="BK361" s="184">
        <f t="shared" si="19"/>
        <v>0</v>
      </c>
      <c r="BL361" s="16" t="s">
        <v>99</v>
      </c>
      <c r="BM361" s="16" t="s">
        <v>585</v>
      </c>
    </row>
    <row r="362" spans="2:65" s="11" customFormat="1" ht="11" x14ac:dyDescent="0.15">
      <c r="B362" s="185"/>
      <c r="C362" s="186"/>
      <c r="D362" s="187" t="s">
        <v>356</v>
      </c>
      <c r="E362" s="188" t="s">
        <v>1</v>
      </c>
      <c r="F362" s="189" t="s">
        <v>4522</v>
      </c>
      <c r="G362" s="186"/>
      <c r="H362" s="190">
        <v>105.6</v>
      </c>
      <c r="I362" s="191"/>
      <c r="J362" s="186"/>
      <c r="K362" s="186"/>
      <c r="L362" s="192"/>
      <c r="M362" s="193"/>
      <c r="N362" s="194"/>
      <c r="O362" s="194"/>
      <c r="P362" s="194"/>
      <c r="Q362" s="194"/>
      <c r="R362" s="194"/>
      <c r="S362" s="194"/>
      <c r="T362" s="195"/>
      <c r="AT362" s="196" t="s">
        <v>356</v>
      </c>
      <c r="AU362" s="196" t="s">
        <v>77</v>
      </c>
      <c r="AV362" s="11" t="s">
        <v>79</v>
      </c>
      <c r="AW362" s="11" t="s">
        <v>33</v>
      </c>
      <c r="AX362" s="11" t="s">
        <v>70</v>
      </c>
      <c r="AY362" s="196" t="s">
        <v>287</v>
      </c>
    </row>
    <row r="363" spans="2:65" s="12" customFormat="1" ht="11" x14ac:dyDescent="0.15">
      <c r="B363" s="197"/>
      <c r="C363" s="198"/>
      <c r="D363" s="187" t="s">
        <v>356</v>
      </c>
      <c r="E363" s="199" t="s">
        <v>1</v>
      </c>
      <c r="F363" s="200" t="s">
        <v>359</v>
      </c>
      <c r="G363" s="198"/>
      <c r="H363" s="201">
        <v>105.6</v>
      </c>
      <c r="I363" s="202"/>
      <c r="J363" s="198"/>
      <c r="K363" s="198"/>
      <c r="L363" s="203"/>
      <c r="M363" s="204"/>
      <c r="N363" s="205"/>
      <c r="O363" s="205"/>
      <c r="P363" s="205"/>
      <c r="Q363" s="205"/>
      <c r="R363" s="205"/>
      <c r="S363" s="205"/>
      <c r="T363" s="206"/>
      <c r="AT363" s="207" t="s">
        <v>356</v>
      </c>
      <c r="AU363" s="207" t="s">
        <v>77</v>
      </c>
      <c r="AV363" s="12" t="s">
        <v>99</v>
      </c>
      <c r="AW363" s="12" t="s">
        <v>33</v>
      </c>
      <c r="AX363" s="12" t="s">
        <v>77</v>
      </c>
      <c r="AY363" s="207" t="s">
        <v>287</v>
      </c>
    </row>
    <row r="364" spans="2:65" s="1" customFormat="1" ht="22.5" customHeight="1" x14ac:dyDescent="0.15">
      <c r="B364" s="33"/>
      <c r="C364" s="174" t="s">
        <v>419</v>
      </c>
      <c r="D364" s="174" t="s">
        <v>288</v>
      </c>
      <c r="E364" s="175" t="s">
        <v>3672</v>
      </c>
      <c r="F364" s="176" t="s">
        <v>4523</v>
      </c>
      <c r="G364" s="177" t="s">
        <v>490</v>
      </c>
      <c r="H364" s="178">
        <v>9</v>
      </c>
      <c r="I364" s="179"/>
      <c r="J364" s="178">
        <f t="shared" ref="J364:J373" si="20">ROUND(I364*H364,2)</f>
        <v>0</v>
      </c>
      <c r="K364" s="176" t="s">
        <v>1</v>
      </c>
      <c r="L364" s="37"/>
      <c r="M364" s="180" t="s">
        <v>1</v>
      </c>
      <c r="N364" s="181" t="s">
        <v>41</v>
      </c>
      <c r="O364" s="59"/>
      <c r="P364" s="182">
        <f t="shared" ref="P364:P373" si="21">O364*H364</f>
        <v>0</v>
      </c>
      <c r="Q364" s="182">
        <v>0</v>
      </c>
      <c r="R364" s="182">
        <f t="shared" ref="R364:R373" si="22">Q364*H364</f>
        <v>0</v>
      </c>
      <c r="S364" s="182">
        <v>0</v>
      </c>
      <c r="T364" s="183">
        <f t="shared" ref="T364:T373" si="23">S364*H364</f>
        <v>0</v>
      </c>
      <c r="AR364" s="16" t="s">
        <v>99</v>
      </c>
      <c r="AT364" s="16" t="s">
        <v>288</v>
      </c>
      <c r="AU364" s="16" t="s">
        <v>77</v>
      </c>
      <c r="AY364" s="16" t="s">
        <v>287</v>
      </c>
      <c r="BE364" s="184">
        <f t="shared" ref="BE364:BE373" si="24">IF(N364="základní",J364,0)</f>
        <v>0</v>
      </c>
      <c r="BF364" s="184">
        <f t="shared" ref="BF364:BF373" si="25">IF(N364="snížená",J364,0)</f>
        <v>0</v>
      </c>
      <c r="BG364" s="184">
        <f t="shared" ref="BG364:BG373" si="26">IF(N364="zákl. přenesená",J364,0)</f>
        <v>0</v>
      </c>
      <c r="BH364" s="184">
        <f t="shared" ref="BH364:BH373" si="27">IF(N364="sníž. přenesená",J364,0)</f>
        <v>0</v>
      </c>
      <c r="BI364" s="184">
        <f t="shared" ref="BI364:BI373" si="28">IF(N364="nulová",J364,0)</f>
        <v>0</v>
      </c>
      <c r="BJ364" s="16" t="s">
        <v>77</v>
      </c>
      <c r="BK364" s="184">
        <f t="shared" ref="BK364:BK373" si="29">ROUND(I364*H364,2)</f>
        <v>0</v>
      </c>
      <c r="BL364" s="16" t="s">
        <v>99</v>
      </c>
      <c r="BM364" s="16" t="s">
        <v>590</v>
      </c>
    </row>
    <row r="365" spans="2:65" s="1" customFormat="1" ht="16.5" customHeight="1" x14ac:dyDescent="0.15">
      <c r="B365" s="33"/>
      <c r="C365" s="174" t="s">
        <v>592</v>
      </c>
      <c r="D365" s="174" t="s">
        <v>288</v>
      </c>
      <c r="E365" s="175" t="s">
        <v>4524</v>
      </c>
      <c r="F365" s="176" t="s">
        <v>4525</v>
      </c>
      <c r="G365" s="177" t="s">
        <v>490</v>
      </c>
      <c r="H365" s="178">
        <v>5</v>
      </c>
      <c r="I365" s="179"/>
      <c r="J365" s="178">
        <f t="shared" si="20"/>
        <v>0</v>
      </c>
      <c r="K365" s="176" t="s">
        <v>1</v>
      </c>
      <c r="L365" s="37"/>
      <c r="M365" s="180" t="s">
        <v>1</v>
      </c>
      <c r="N365" s="181" t="s">
        <v>41</v>
      </c>
      <c r="O365" s="59"/>
      <c r="P365" s="182">
        <f t="shared" si="21"/>
        <v>0</v>
      </c>
      <c r="Q365" s="182">
        <v>0</v>
      </c>
      <c r="R365" s="182">
        <f t="shared" si="22"/>
        <v>0</v>
      </c>
      <c r="S365" s="182">
        <v>0</v>
      </c>
      <c r="T365" s="183">
        <f t="shared" si="23"/>
        <v>0</v>
      </c>
      <c r="AR365" s="16" t="s">
        <v>99</v>
      </c>
      <c r="AT365" s="16" t="s">
        <v>288</v>
      </c>
      <c r="AU365" s="16" t="s">
        <v>77</v>
      </c>
      <c r="AY365" s="16" t="s">
        <v>287</v>
      </c>
      <c r="BE365" s="184">
        <f t="shared" si="24"/>
        <v>0</v>
      </c>
      <c r="BF365" s="184">
        <f t="shared" si="25"/>
        <v>0</v>
      </c>
      <c r="BG365" s="184">
        <f t="shared" si="26"/>
        <v>0</v>
      </c>
      <c r="BH365" s="184">
        <f t="shared" si="27"/>
        <v>0</v>
      </c>
      <c r="BI365" s="184">
        <f t="shared" si="28"/>
        <v>0</v>
      </c>
      <c r="BJ365" s="16" t="s">
        <v>77</v>
      </c>
      <c r="BK365" s="184">
        <f t="shared" si="29"/>
        <v>0</v>
      </c>
      <c r="BL365" s="16" t="s">
        <v>99</v>
      </c>
      <c r="BM365" s="16" t="s">
        <v>595</v>
      </c>
    </row>
    <row r="366" spans="2:65" s="1" customFormat="1" ht="16.5" customHeight="1" x14ac:dyDescent="0.15">
      <c r="B366" s="33"/>
      <c r="C366" s="174" t="s">
        <v>424</v>
      </c>
      <c r="D366" s="174" t="s">
        <v>288</v>
      </c>
      <c r="E366" s="175" t="s">
        <v>4526</v>
      </c>
      <c r="F366" s="176" t="s">
        <v>4527</v>
      </c>
      <c r="G366" s="177" t="s">
        <v>490</v>
      </c>
      <c r="H366" s="178">
        <v>1</v>
      </c>
      <c r="I366" s="179"/>
      <c r="J366" s="178">
        <f t="shared" si="20"/>
        <v>0</v>
      </c>
      <c r="K366" s="176" t="s">
        <v>1</v>
      </c>
      <c r="L366" s="37"/>
      <c r="M366" s="180" t="s">
        <v>1</v>
      </c>
      <c r="N366" s="181" t="s">
        <v>41</v>
      </c>
      <c r="O366" s="59"/>
      <c r="P366" s="182">
        <f t="shared" si="21"/>
        <v>0</v>
      </c>
      <c r="Q366" s="182">
        <v>0</v>
      </c>
      <c r="R366" s="182">
        <f t="shared" si="22"/>
        <v>0</v>
      </c>
      <c r="S366" s="182">
        <v>0</v>
      </c>
      <c r="T366" s="183">
        <f t="shared" si="23"/>
        <v>0</v>
      </c>
      <c r="AR366" s="16" t="s">
        <v>99</v>
      </c>
      <c r="AT366" s="16" t="s">
        <v>288</v>
      </c>
      <c r="AU366" s="16" t="s">
        <v>77</v>
      </c>
      <c r="AY366" s="16" t="s">
        <v>287</v>
      </c>
      <c r="BE366" s="184">
        <f t="shared" si="24"/>
        <v>0</v>
      </c>
      <c r="BF366" s="184">
        <f t="shared" si="25"/>
        <v>0</v>
      </c>
      <c r="BG366" s="184">
        <f t="shared" si="26"/>
        <v>0</v>
      </c>
      <c r="BH366" s="184">
        <f t="shared" si="27"/>
        <v>0</v>
      </c>
      <c r="BI366" s="184">
        <f t="shared" si="28"/>
        <v>0</v>
      </c>
      <c r="BJ366" s="16" t="s">
        <v>77</v>
      </c>
      <c r="BK366" s="184">
        <f t="shared" si="29"/>
        <v>0</v>
      </c>
      <c r="BL366" s="16" t="s">
        <v>99</v>
      </c>
      <c r="BM366" s="16" t="s">
        <v>598</v>
      </c>
    </row>
    <row r="367" spans="2:65" s="1" customFormat="1" ht="16.5" customHeight="1" x14ac:dyDescent="0.15">
      <c r="B367" s="33"/>
      <c r="C367" s="174" t="s">
        <v>599</v>
      </c>
      <c r="D367" s="174" t="s">
        <v>288</v>
      </c>
      <c r="E367" s="175" t="s">
        <v>4528</v>
      </c>
      <c r="F367" s="176" t="s">
        <v>4529</v>
      </c>
      <c r="G367" s="177" t="s">
        <v>490</v>
      </c>
      <c r="H367" s="178">
        <v>2</v>
      </c>
      <c r="I367" s="179"/>
      <c r="J367" s="178">
        <f t="shared" si="20"/>
        <v>0</v>
      </c>
      <c r="K367" s="176" t="s">
        <v>1</v>
      </c>
      <c r="L367" s="37"/>
      <c r="M367" s="180" t="s">
        <v>1</v>
      </c>
      <c r="N367" s="181" t="s">
        <v>41</v>
      </c>
      <c r="O367" s="59"/>
      <c r="P367" s="182">
        <f t="shared" si="21"/>
        <v>0</v>
      </c>
      <c r="Q367" s="182">
        <v>0</v>
      </c>
      <c r="R367" s="182">
        <f t="shared" si="22"/>
        <v>0</v>
      </c>
      <c r="S367" s="182">
        <v>0</v>
      </c>
      <c r="T367" s="183">
        <f t="shared" si="23"/>
        <v>0</v>
      </c>
      <c r="AR367" s="16" t="s">
        <v>99</v>
      </c>
      <c r="AT367" s="16" t="s">
        <v>288</v>
      </c>
      <c r="AU367" s="16" t="s">
        <v>77</v>
      </c>
      <c r="AY367" s="16" t="s">
        <v>287</v>
      </c>
      <c r="BE367" s="184">
        <f t="shared" si="24"/>
        <v>0</v>
      </c>
      <c r="BF367" s="184">
        <f t="shared" si="25"/>
        <v>0</v>
      </c>
      <c r="BG367" s="184">
        <f t="shared" si="26"/>
        <v>0</v>
      </c>
      <c r="BH367" s="184">
        <f t="shared" si="27"/>
        <v>0</v>
      </c>
      <c r="BI367" s="184">
        <f t="shared" si="28"/>
        <v>0</v>
      </c>
      <c r="BJ367" s="16" t="s">
        <v>77</v>
      </c>
      <c r="BK367" s="184">
        <f t="shared" si="29"/>
        <v>0</v>
      </c>
      <c r="BL367" s="16" t="s">
        <v>99</v>
      </c>
      <c r="BM367" s="16" t="s">
        <v>602</v>
      </c>
    </row>
    <row r="368" spans="2:65" s="1" customFormat="1" ht="16.5" customHeight="1" x14ac:dyDescent="0.15">
      <c r="B368" s="33"/>
      <c r="C368" s="174" t="s">
        <v>428</v>
      </c>
      <c r="D368" s="174" t="s">
        <v>288</v>
      </c>
      <c r="E368" s="175" t="s">
        <v>4530</v>
      </c>
      <c r="F368" s="176" t="s">
        <v>4531</v>
      </c>
      <c r="G368" s="177" t="s">
        <v>490</v>
      </c>
      <c r="H368" s="178">
        <v>13</v>
      </c>
      <c r="I368" s="179"/>
      <c r="J368" s="178">
        <f t="shared" si="20"/>
        <v>0</v>
      </c>
      <c r="K368" s="176" t="s">
        <v>1</v>
      </c>
      <c r="L368" s="37"/>
      <c r="M368" s="180" t="s">
        <v>1</v>
      </c>
      <c r="N368" s="181" t="s">
        <v>41</v>
      </c>
      <c r="O368" s="59"/>
      <c r="P368" s="182">
        <f t="shared" si="21"/>
        <v>0</v>
      </c>
      <c r="Q368" s="182">
        <v>0</v>
      </c>
      <c r="R368" s="182">
        <f t="shared" si="22"/>
        <v>0</v>
      </c>
      <c r="S368" s="182">
        <v>0</v>
      </c>
      <c r="T368" s="183">
        <f t="shared" si="23"/>
        <v>0</v>
      </c>
      <c r="AR368" s="16" t="s">
        <v>99</v>
      </c>
      <c r="AT368" s="16" t="s">
        <v>288</v>
      </c>
      <c r="AU368" s="16" t="s">
        <v>77</v>
      </c>
      <c r="AY368" s="16" t="s">
        <v>287</v>
      </c>
      <c r="BE368" s="184">
        <f t="shared" si="24"/>
        <v>0</v>
      </c>
      <c r="BF368" s="184">
        <f t="shared" si="25"/>
        <v>0</v>
      </c>
      <c r="BG368" s="184">
        <f t="shared" si="26"/>
        <v>0</v>
      </c>
      <c r="BH368" s="184">
        <f t="shared" si="27"/>
        <v>0</v>
      </c>
      <c r="BI368" s="184">
        <f t="shared" si="28"/>
        <v>0</v>
      </c>
      <c r="BJ368" s="16" t="s">
        <v>77</v>
      </c>
      <c r="BK368" s="184">
        <f t="shared" si="29"/>
        <v>0</v>
      </c>
      <c r="BL368" s="16" t="s">
        <v>99</v>
      </c>
      <c r="BM368" s="16" t="s">
        <v>605</v>
      </c>
    </row>
    <row r="369" spans="2:65" s="1" customFormat="1" ht="16.5" customHeight="1" x14ac:dyDescent="0.15">
      <c r="B369" s="33"/>
      <c r="C369" s="174" t="s">
        <v>606</v>
      </c>
      <c r="D369" s="174" t="s">
        <v>288</v>
      </c>
      <c r="E369" s="175" t="s">
        <v>4532</v>
      </c>
      <c r="F369" s="176" t="s">
        <v>4533</v>
      </c>
      <c r="G369" s="177" t="s">
        <v>490</v>
      </c>
      <c r="H369" s="178">
        <v>14</v>
      </c>
      <c r="I369" s="179"/>
      <c r="J369" s="178">
        <f t="shared" si="20"/>
        <v>0</v>
      </c>
      <c r="K369" s="176" t="s">
        <v>1</v>
      </c>
      <c r="L369" s="37"/>
      <c r="M369" s="180" t="s">
        <v>1</v>
      </c>
      <c r="N369" s="181" t="s">
        <v>41</v>
      </c>
      <c r="O369" s="59"/>
      <c r="P369" s="182">
        <f t="shared" si="21"/>
        <v>0</v>
      </c>
      <c r="Q369" s="182">
        <v>0</v>
      </c>
      <c r="R369" s="182">
        <f t="shared" si="22"/>
        <v>0</v>
      </c>
      <c r="S369" s="182">
        <v>0</v>
      </c>
      <c r="T369" s="183">
        <f t="shared" si="23"/>
        <v>0</v>
      </c>
      <c r="AR369" s="16" t="s">
        <v>99</v>
      </c>
      <c r="AT369" s="16" t="s">
        <v>288</v>
      </c>
      <c r="AU369" s="16" t="s">
        <v>77</v>
      </c>
      <c r="AY369" s="16" t="s">
        <v>287</v>
      </c>
      <c r="BE369" s="184">
        <f t="shared" si="24"/>
        <v>0</v>
      </c>
      <c r="BF369" s="184">
        <f t="shared" si="25"/>
        <v>0</v>
      </c>
      <c r="BG369" s="184">
        <f t="shared" si="26"/>
        <v>0</v>
      </c>
      <c r="BH369" s="184">
        <f t="shared" si="27"/>
        <v>0</v>
      </c>
      <c r="BI369" s="184">
        <f t="shared" si="28"/>
        <v>0</v>
      </c>
      <c r="BJ369" s="16" t="s">
        <v>77</v>
      </c>
      <c r="BK369" s="184">
        <f t="shared" si="29"/>
        <v>0</v>
      </c>
      <c r="BL369" s="16" t="s">
        <v>99</v>
      </c>
      <c r="BM369" s="16" t="s">
        <v>609</v>
      </c>
    </row>
    <row r="370" spans="2:65" s="1" customFormat="1" ht="16.5" customHeight="1" x14ac:dyDescent="0.15">
      <c r="B370" s="33"/>
      <c r="C370" s="174" t="s">
        <v>434</v>
      </c>
      <c r="D370" s="174" t="s">
        <v>288</v>
      </c>
      <c r="E370" s="175" t="s">
        <v>4534</v>
      </c>
      <c r="F370" s="176" t="s">
        <v>4535</v>
      </c>
      <c r="G370" s="177" t="s">
        <v>308</v>
      </c>
      <c r="H370" s="178">
        <v>35.299999999999997</v>
      </c>
      <c r="I370" s="179"/>
      <c r="J370" s="178">
        <f t="shared" si="20"/>
        <v>0</v>
      </c>
      <c r="K370" s="176" t="s">
        <v>1</v>
      </c>
      <c r="L370" s="37"/>
      <c r="M370" s="180" t="s">
        <v>1</v>
      </c>
      <c r="N370" s="181" t="s">
        <v>41</v>
      </c>
      <c r="O370" s="59"/>
      <c r="P370" s="182">
        <f t="shared" si="21"/>
        <v>0</v>
      </c>
      <c r="Q370" s="182">
        <v>0</v>
      </c>
      <c r="R370" s="182">
        <f t="shared" si="22"/>
        <v>0</v>
      </c>
      <c r="S370" s="182">
        <v>0</v>
      </c>
      <c r="T370" s="183">
        <f t="shared" si="23"/>
        <v>0</v>
      </c>
      <c r="AR370" s="16" t="s">
        <v>99</v>
      </c>
      <c r="AT370" s="16" t="s">
        <v>288</v>
      </c>
      <c r="AU370" s="16" t="s">
        <v>77</v>
      </c>
      <c r="AY370" s="16" t="s">
        <v>287</v>
      </c>
      <c r="BE370" s="184">
        <f t="shared" si="24"/>
        <v>0</v>
      </c>
      <c r="BF370" s="184">
        <f t="shared" si="25"/>
        <v>0</v>
      </c>
      <c r="BG370" s="184">
        <f t="shared" si="26"/>
        <v>0</v>
      </c>
      <c r="BH370" s="184">
        <f t="shared" si="27"/>
        <v>0</v>
      </c>
      <c r="BI370" s="184">
        <f t="shared" si="28"/>
        <v>0</v>
      </c>
      <c r="BJ370" s="16" t="s">
        <v>77</v>
      </c>
      <c r="BK370" s="184">
        <f t="shared" si="29"/>
        <v>0</v>
      </c>
      <c r="BL370" s="16" t="s">
        <v>99</v>
      </c>
      <c r="BM370" s="16" t="s">
        <v>613</v>
      </c>
    </row>
    <row r="371" spans="2:65" s="1" customFormat="1" ht="16.5" customHeight="1" x14ac:dyDescent="0.15">
      <c r="B371" s="33"/>
      <c r="C371" s="174" t="s">
        <v>614</v>
      </c>
      <c r="D371" s="174" t="s">
        <v>288</v>
      </c>
      <c r="E371" s="175" t="s">
        <v>4536</v>
      </c>
      <c r="F371" s="176" t="s">
        <v>4537</v>
      </c>
      <c r="G371" s="177" t="s">
        <v>4538</v>
      </c>
      <c r="H371" s="178">
        <v>1</v>
      </c>
      <c r="I371" s="179"/>
      <c r="J371" s="178">
        <f t="shared" si="20"/>
        <v>0</v>
      </c>
      <c r="K371" s="176" t="s">
        <v>1</v>
      </c>
      <c r="L371" s="37"/>
      <c r="M371" s="180" t="s">
        <v>1</v>
      </c>
      <c r="N371" s="181" t="s">
        <v>41</v>
      </c>
      <c r="O371" s="59"/>
      <c r="P371" s="182">
        <f t="shared" si="21"/>
        <v>0</v>
      </c>
      <c r="Q371" s="182">
        <v>0</v>
      </c>
      <c r="R371" s="182">
        <f t="shared" si="22"/>
        <v>0</v>
      </c>
      <c r="S371" s="182">
        <v>0</v>
      </c>
      <c r="T371" s="183">
        <f t="shared" si="23"/>
        <v>0</v>
      </c>
      <c r="AR371" s="16" t="s">
        <v>99</v>
      </c>
      <c r="AT371" s="16" t="s">
        <v>288</v>
      </c>
      <c r="AU371" s="16" t="s">
        <v>77</v>
      </c>
      <c r="AY371" s="16" t="s">
        <v>287</v>
      </c>
      <c r="BE371" s="184">
        <f t="shared" si="24"/>
        <v>0</v>
      </c>
      <c r="BF371" s="184">
        <f t="shared" si="25"/>
        <v>0</v>
      </c>
      <c r="BG371" s="184">
        <f t="shared" si="26"/>
        <v>0</v>
      </c>
      <c r="BH371" s="184">
        <f t="shared" si="27"/>
        <v>0</v>
      </c>
      <c r="BI371" s="184">
        <f t="shared" si="28"/>
        <v>0</v>
      </c>
      <c r="BJ371" s="16" t="s">
        <v>77</v>
      </c>
      <c r="BK371" s="184">
        <f t="shared" si="29"/>
        <v>0</v>
      </c>
      <c r="BL371" s="16" t="s">
        <v>99</v>
      </c>
      <c r="BM371" s="16" t="s">
        <v>617</v>
      </c>
    </row>
    <row r="372" spans="2:65" s="1" customFormat="1" ht="16.5" customHeight="1" x14ac:dyDescent="0.15">
      <c r="B372" s="33"/>
      <c r="C372" s="174" t="s">
        <v>440</v>
      </c>
      <c r="D372" s="174" t="s">
        <v>288</v>
      </c>
      <c r="E372" s="175" t="s">
        <v>4539</v>
      </c>
      <c r="F372" s="176" t="s">
        <v>4540</v>
      </c>
      <c r="G372" s="177" t="s">
        <v>612</v>
      </c>
      <c r="H372" s="178">
        <v>7</v>
      </c>
      <c r="I372" s="179"/>
      <c r="J372" s="178">
        <f t="shared" si="20"/>
        <v>0</v>
      </c>
      <c r="K372" s="176" t="s">
        <v>1</v>
      </c>
      <c r="L372" s="37"/>
      <c r="M372" s="180" t="s">
        <v>1</v>
      </c>
      <c r="N372" s="181" t="s">
        <v>41</v>
      </c>
      <c r="O372" s="59"/>
      <c r="P372" s="182">
        <f t="shared" si="21"/>
        <v>0</v>
      </c>
      <c r="Q372" s="182">
        <v>0</v>
      </c>
      <c r="R372" s="182">
        <f t="shared" si="22"/>
        <v>0</v>
      </c>
      <c r="S372" s="182">
        <v>0</v>
      </c>
      <c r="T372" s="183">
        <f t="shared" si="23"/>
        <v>0</v>
      </c>
      <c r="AR372" s="16" t="s">
        <v>99</v>
      </c>
      <c r="AT372" s="16" t="s">
        <v>288</v>
      </c>
      <c r="AU372" s="16" t="s">
        <v>77</v>
      </c>
      <c r="AY372" s="16" t="s">
        <v>287</v>
      </c>
      <c r="BE372" s="184">
        <f t="shared" si="24"/>
        <v>0</v>
      </c>
      <c r="BF372" s="184">
        <f t="shared" si="25"/>
        <v>0</v>
      </c>
      <c r="BG372" s="184">
        <f t="shared" si="26"/>
        <v>0</v>
      </c>
      <c r="BH372" s="184">
        <f t="shared" si="27"/>
        <v>0</v>
      </c>
      <c r="BI372" s="184">
        <f t="shared" si="28"/>
        <v>0</v>
      </c>
      <c r="BJ372" s="16" t="s">
        <v>77</v>
      </c>
      <c r="BK372" s="184">
        <f t="shared" si="29"/>
        <v>0</v>
      </c>
      <c r="BL372" s="16" t="s">
        <v>99</v>
      </c>
      <c r="BM372" s="16" t="s">
        <v>621</v>
      </c>
    </row>
    <row r="373" spans="2:65" s="1" customFormat="1" ht="16.5" customHeight="1" x14ac:dyDescent="0.15">
      <c r="B373" s="33"/>
      <c r="C373" s="174" t="s">
        <v>627</v>
      </c>
      <c r="D373" s="174" t="s">
        <v>288</v>
      </c>
      <c r="E373" s="175" t="s">
        <v>4541</v>
      </c>
      <c r="F373" s="176" t="s">
        <v>4542</v>
      </c>
      <c r="G373" s="177" t="s">
        <v>362</v>
      </c>
      <c r="H373" s="178">
        <v>163.92</v>
      </c>
      <c r="I373" s="179"/>
      <c r="J373" s="178">
        <f t="shared" si="20"/>
        <v>0</v>
      </c>
      <c r="K373" s="176" t="s">
        <v>1</v>
      </c>
      <c r="L373" s="37"/>
      <c r="M373" s="180" t="s">
        <v>1</v>
      </c>
      <c r="N373" s="181" t="s">
        <v>41</v>
      </c>
      <c r="O373" s="59"/>
      <c r="P373" s="182">
        <f t="shared" si="21"/>
        <v>0</v>
      </c>
      <c r="Q373" s="182">
        <v>0</v>
      </c>
      <c r="R373" s="182">
        <f t="shared" si="22"/>
        <v>0</v>
      </c>
      <c r="S373" s="182">
        <v>0</v>
      </c>
      <c r="T373" s="183">
        <f t="shared" si="23"/>
        <v>0</v>
      </c>
      <c r="AR373" s="16" t="s">
        <v>99</v>
      </c>
      <c r="AT373" s="16" t="s">
        <v>288</v>
      </c>
      <c r="AU373" s="16" t="s">
        <v>77</v>
      </c>
      <c r="AY373" s="16" t="s">
        <v>287</v>
      </c>
      <c r="BE373" s="184">
        <f t="shared" si="24"/>
        <v>0</v>
      </c>
      <c r="BF373" s="184">
        <f t="shared" si="25"/>
        <v>0</v>
      </c>
      <c r="BG373" s="184">
        <f t="shared" si="26"/>
        <v>0</v>
      </c>
      <c r="BH373" s="184">
        <f t="shared" si="27"/>
        <v>0</v>
      </c>
      <c r="BI373" s="184">
        <f t="shared" si="28"/>
        <v>0</v>
      </c>
      <c r="BJ373" s="16" t="s">
        <v>77</v>
      </c>
      <c r="BK373" s="184">
        <f t="shared" si="29"/>
        <v>0</v>
      </c>
      <c r="BL373" s="16" t="s">
        <v>99</v>
      </c>
      <c r="BM373" s="16" t="s">
        <v>630</v>
      </c>
    </row>
    <row r="374" spans="2:65" s="11" customFormat="1" ht="11" x14ac:dyDescent="0.15">
      <c r="B374" s="185"/>
      <c r="C374" s="186"/>
      <c r="D374" s="187" t="s">
        <v>356</v>
      </c>
      <c r="E374" s="188" t="s">
        <v>1</v>
      </c>
      <c r="F374" s="189" t="s">
        <v>4543</v>
      </c>
      <c r="G374" s="186"/>
      <c r="H374" s="190">
        <v>163.92</v>
      </c>
      <c r="I374" s="191"/>
      <c r="J374" s="186"/>
      <c r="K374" s="186"/>
      <c r="L374" s="192"/>
      <c r="M374" s="193"/>
      <c r="N374" s="194"/>
      <c r="O374" s="194"/>
      <c r="P374" s="194"/>
      <c r="Q374" s="194"/>
      <c r="R374" s="194"/>
      <c r="S374" s="194"/>
      <c r="T374" s="195"/>
      <c r="AT374" s="196" t="s">
        <v>356</v>
      </c>
      <c r="AU374" s="196" t="s">
        <v>77</v>
      </c>
      <c r="AV374" s="11" t="s">
        <v>79</v>
      </c>
      <c r="AW374" s="11" t="s">
        <v>33</v>
      </c>
      <c r="AX374" s="11" t="s">
        <v>70</v>
      </c>
      <c r="AY374" s="196" t="s">
        <v>287</v>
      </c>
    </row>
    <row r="375" spans="2:65" s="12" customFormat="1" ht="11" x14ac:dyDescent="0.15">
      <c r="B375" s="197"/>
      <c r="C375" s="198"/>
      <c r="D375" s="187" t="s">
        <v>356</v>
      </c>
      <c r="E375" s="199" t="s">
        <v>1</v>
      </c>
      <c r="F375" s="200" t="s">
        <v>359</v>
      </c>
      <c r="G375" s="198"/>
      <c r="H375" s="201">
        <v>163.92</v>
      </c>
      <c r="I375" s="202"/>
      <c r="J375" s="198"/>
      <c r="K375" s="198"/>
      <c r="L375" s="203"/>
      <c r="M375" s="204"/>
      <c r="N375" s="205"/>
      <c r="O375" s="205"/>
      <c r="P375" s="205"/>
      <c r="Q375" s="205"/>
      <c r="R375" s="205"/>
      <c r="S375" s="205"/>
      <c r="T375" s="206"/>
      <c r="AT375" s="207" t="s">
        <v>356</v>
      </c>
      <c r="AU375" s="207" t="s">
        <v>77</v>
      </c>
      <c r="AV375" s="12" t="s">
        <v>99</v>
      </c>
      <c r="AW375" s="12" t="s">
        <v>33</v>
      </c>
      <c r="AX375" s="12" t="s">
        <v>77</v>
      </c>
      <c r="AY375" s="207" t="s">
        <v>287</v>
      </c>
    </row>
    <row r="376" spans="2:65" s="1" customFormat="1" ht="16.5" customHeight="1" x14ac:dyDescent="0.15">
      <c r="B376" s="33"/>
      <c r="C376" s="174" t="s">
        <v>445</v>
      </c>
      <c r="D376" s="174" t="s">
        <v>288</v>
      </c>
      <c r="E376" s="175" t="s">
        <v>4544</v>
      </c>
      <c r="F376" s="176" t="s">
        <v>4545</v>
      </c>
      <c r="G376" s="177" t="s">
        <v>362</v>
      </c>
      <c r="H376" s="178">
        <v>81</v>
      </c>
      <c r="I376" s="179"/>
      <c r="J376" s="178">
        <f>ROUND(I376*H376,2)</f>
        <v>0</v>
      </c>
      <c r="K376" s="176" t="s">
        <v>1</v>
      </c>
      <c r="L376" s="37"/>
      <c r="M376" s="180" t="s">
        <v>1</v>
      </c>
      <c r="N376" s="181" t="s">
        <v>41</v>
      </c>
      <c r="O376" s="59"/>
      <c r="P376" s="182">
        <f>O376*H376</f>
        <v>0</v>
      </c>
      <c r="Q376" s="182">
        <v>0</v>
      </c>
      <c r="R376" s="182">
        <f>Q376*H376</f>
        <v>0</v>
      </c>
      <c r="S376" s="182">
        <v>0</v>
      </c>
      <c r="T376" s="183">
        <f>S376*H376</f>
        <v>0</v>
      </c>
      <c r="AR376" s="16" t="s">
        <v>99</v>
      </c>
      <c r="AT376" s="16" t="s">
        <v>288</v>
      </c>
      <c r="AU376" s="16" t="s">
        <v>77</v>
      </c>
      <c r="AY376" s="16" t="s">
        <v>287</v>
      </c>
      <c r="BE376" s="184">
        <f>IF(N376="základní",J376,0)</f>
        <v>0</v>
      </c>
      <c r="BF376" s="184">
        <f>IF(N376="snížená",J376,0)</f>
        <v>0</v>
      </c>
      <c r="BG376" s="184">
        <f>IF(N376="zákl. přenesená",J376,0)</f>
        <v>0</v>
      </c>
      <c r="BH376" s="184">
        <f>IF(N376="sníž. přenesená",J376,0)</f>
        <v>0</v>
      </c>
      <c r="BI376" s="184">
        <f>IF(N376="nulová",J376,0)</f>
        <v>0</v>
      </c>
      <c r="BJ376" s="16" t="s">
        <v>77</v>
      </c>
      <c r="BK376" s="184">
        <f>ROUND(I376*H376,2)</f>
        <v>0</v>
      </c>
      <c r="BL376" s="16" t="s">
        <v>99</v>
      </c>
      <c r="BM376" s="16" t="s">
        <v>633</v>
      </c>
    </row>
    <row r="377" spans="2:65" s="11" customFormat="1" ht="11" x14ac:dyDescent="0.15">
      <c r="B377" s="185"/>
      <c r="C377" s="186"/>
      <c r="D377" s="187" t="s">
        <v>356</v>
      </c>
      <c r="E377" s="188" t="s">
        <v>1</v>
      </c>
      <c r="F377" s="189" t="s">
        <v>4546</v>
      </c>
      <c r="G377" s="186"/>
      <c r="H377" s="190">
        <v>81</v>
      </c>
      <c r="I377" s="191"/>
      <c r="J377" s="186"/>
      <c r="K377" s="186"/>
      <c r="L377" s="192"/>
      <c r="M377" s="193"/>
      <c r="N377" s="194"/>
      <c r="O377" s="194"/>
      <c r="P377" s="194"/>
      <c r="Q377" s="194"/>
      <c r="R377" s="194"/>
      <c r="S377" s="194"/>
      <c r="T377" s="195"/>
      <c r="AT377" s="196" t="s">
        <v>356</v>
      </c>
      <c r="AU377" s="196" t="s">
        <v>77</v>
      </c>
      <c r="AV377" s="11" t="s">
        <v>79</v>
      </c>
      <c r="AW377" s="11" t="s">
        <v>33</v>
      </c>
      <c r="AX377" s="11" t="s">
        <v>70</v>
      </c>
      <c r="AY377" s="196" t="s">
        <v>287</v>
      </c>
    </row>
    <row r="378" spans="2:65" s="12" customFormat="1" ht="11" x14ac:dyDescent="0.15">
      <c r="B378" s="197"/>
      <c r="C378" s="198"/>
      <c r="D378" s="187" t="s">
        <v>356</v>
      </c>
      <c r="E378" s="199" t="s">
        <v>1</v>
      </c>
      <c r="F378" s="200" t="s">
        <v>359</v>
      </c>
      <c r="G378" s="198"/>
      <c r="H378" s="201">
        <v>81</v>
      </c>
      <c r="I378" s="202"/>
      <c r="J378" s="198"/>
      <c r="K378" s="198"/>
      <c r="L378" s="203"/>
      <c r="M378" s="204"/>
      <c r="N378" s="205"/>
      <c r="O378" s="205"/>
      <c r="P378" s="205"/>
      <c r="Q378" s="205"/>
      <c r="R378" s="205"/>
      <c r="S378" s="205"/>
      <c r="T378" s="206"/>
      <c r="AT378" s="207" t="s">
        <v>356</v>
      </c>
      <c r="AU378" s="207" t="s">
        <v>77</v>
      </c>
      <c r="AV378" s="12" t="s">
        <v>99</v>
      </c>
      <c r="AW378" s="12" t="s">
        <v>33</v>
      </c>
      <c r="AX378" s="12" t="s">
        <v>77</v>
      </c>
      <c r="AY378" s="207" t="s">
        <v>287</v>
      </c>
    </row>
    <row r="379" spans="2:65" s="1" customFormat="1" ht="16.5" customHeight="1" x14ac:dyDescent="0.15">
      <c r="B379" s="33"/>
      <c r="C379" s="174" t="s">
        <v>640</v>
      </c>
      <c r="D379" s="174" t="s">
        <v>288</v>
      </c>
      <c r="E379" s="175" t="s">
        <v>4547</v>
      </c>
      <c r="F379" s="176" t="s">
        <v>4548</v>
      </c>
      <c r="G379" s="177" t="s">
        <v>362</v>
      </c>
      <c r="H379" s="178">
        <v>75.06</v>
      </c>
      <c r="I379" s="179"/>
      <c r="J379" s="178">
        <f>ROUND(I379*H379,2)</f>
        <v>0</v>
      </c>
      <c r="K379" s="176" t="s">
        <v>1</v>
      </c>
      <c r="L379" s="37"/>
      <c r="M379" s="180" t="s">
        <v>1</v>
      </c>
      <c r="N379" s="181" t="s">
        <v>41</v>
      </c>
      <c r="O379" s="59"/>
      <c r="P379" s="182">
        <f>O379*H379</f>
        <v>0</v>
      </c>
      <c r="Q379" s="182">
        <v>0</v>
      </c>
      <c r="R379" s="182">
        <f>Q379*H379</f>
        <v>0</v>
      </c>
      <c r="S379" s="182">
        <v>0</v>
      </c>
      <c r="T379" s="183">
        <f>S379*H379</f>
        <v>0</v>
      </c>
      <c r="AR379" s="16" t="s">
        <v>99</v>
      </c>
      <c r="AT379" s="16" t="s">
        <v>288</v>
      </c>
      <c r="AU379" s="16" t="s">
        <v>77</v>
      </c>
      <c r="AY379" s="16" t="s">
        <v>287</v>
      </c>
      <c r="BE379" s="184">
        <f>IF(N379="základní",J379,0)</f>
        <v>0</v>
      </c>
      <c r="BF379" s="184">
        <f>IF(N379="snížená",J379,0)</f>
        <v>0</v>
      </c>
      <c r="BG379" s="184">
        <f>IF(N379="zákl. přenesená",J379,0)</f>
        <v>0</v>
      </c>
      <c r="BH379" s="184">
        <f>IF(N379="sníž. přenesená",J379,0)</f>
        <v>0</v>
      </c>
      <c r="BI379" s="184">
        <f>IF(N379="nulová",J379,0)</f>
        <v>0</v>
      </c>
      <c r="BJ379" s="16" t="s">
        <v>77</v>
      </c>
      <c r="BK379" s="184">
        <f>ROUND(I379*H379,2)</f>
        <v>0</v>
      </c>
      <c r="BL379" s="16" t="s">
        <v>99</v>
      </c>
      <c r="BM379" s="16" t="s">
        <v>643</v>
      </c>
    </row>
    <row r="380" spans="2:65" s="1" customFormat="1" ht="16.5" customHeight="1" x14ac:dyDescent="0.15">
      <c r="B380" s="33"/>
      <c r="C380" s="174" t="s">
        <v>449</v>
      </c>
      <c r="D380" s="174" t="s">
        <v>288</v>
      </c>
      <c r="E380" s="175" t="s">
        <v>4549</v>
      </c>
      <c r="F380" s="176" t="s">
        <v>4550</v>
      </c>
      <c r="G380" s="177" t="s">
        <v>362</v>
      </c>
      <c r="H380" s="178">
        <v>92.47</v>
      </c>
      <c r="I380" s="179"/>
      <c r="J380" s="178">
        <f>ROUND(I380*H380,2)</f>
        <v>0</v>
      </c>
      <c r="K380" s="176" t="s">
        <v>1</v>
      </c>
      <c r="L380" s="37"/>
      <c r="M380" s="180" t="s">
        <v>1</v>
      </c>
      <c r="N380" s="181" t="s">
        <v>41</v>
      </c>
      <c r="O380" s="59"/>
      <c r="P380" s="182">
        <f>O380*H380</f>
        <v>0</v>
      </c>
      <c r="Q380" s="182">
        <v>0</v>
      </c>
      <c r="R380" s="182">
        <f>Q380*H380</f>
        <v>0</v>
      </c>
      <c r="S380" s="182">
        <v>0</v>
      </c>
      <c r="T380" s="183">
        <f>S380*H380</f>
        <v>0</v>
      </c>
      <c r="AR380" s="16" t="s">
        <v>99</v>
      </c>
      <c r="AT380" s="16" t="s">
        <v>288</v>
      </c>
      <c r="AU380" s="16" t="s">
        <v>77</v>
      </c>
      <c r="AY380" s="16" t="s">
        <v>287</v>
      </c>
      <c r="BE380" s="184">
        <f>IF(N380="základní",J380,0)</f>
        <v>0</v>
      </c>
      <c r="BF380" s="184">
        <f>IF(N380="snížená",J380,0)</f>
        <v>0</v>
      </c>
      <c r="BG380" s="184">
        <f>IF(N380="zákl. přenesená",J380,0)</f>
        <v>0</v>
      </c>
      <c r="BH380" s="184">
        <f>IF(N380="sníž. přenesená",J380,0)</f>
        <v>0</v>
      </c>
      <c r="BI380" s="184">
        <f>IF(N380="nulová",J380,0)</f>
        <v>0</v>
      </c>
      <c r="BJ380" s="16" t="s">
        <v>77</v>
      </c>
      <c r="BK380" s="184">
        <f>ROUND(I380*H380,2)</f>
        <v>0</v>
      </c>
      <c r="BL380" s="16" t="s">
        <v>99</v>
      </c>
      <c r="BM380" s="16" t="s">
        <v>649</v>
      </c>
    </row>
    <row r="381" spans="2:65" s="11" customFormat="1" ht="11" x14ac:dyDescent="0.15">
      <c r="B381" s="185"/>
      <c r="C381" s="186"/>
      <c r="D381" s="187" t="s">
        <v>356</v>
      </c>
      <c r="E381" s="188" t="s">
        <v>1</v>
      </c>
      <c r="F381" s="189" t="s">
        <v>4551</v>
      </c>
      <c r="G381" s="186"/>
      <c r="H381" s="190">
        <v>92.47</v>
      </c>
      <c r="I381" s="191"/>
      <c r="J381" s="186"/>
      <c r="K381" s="186"/>
      <c r="L381" s="192"/>
      <c r="M381" s="193"/>
      <c r="N381" s="194"/>
      <c r="O381" s="194"/>
      <c r="P381" s="194"/>
      <c r="Q381" s="194"/>
      <c r="R381" s="194"/>
      <c r="S381" s="194"/>
      <c r="T381" s="195"/>
      <c r="AT381" s="196" t="s">
        <v>356</v>
      </c>
      <c r="AU381" s="196" t="s">
        <v>77</v>
      </c>
      <c r="AV381" s="11" t="s">
        <v>79</v>
      </c>
      <c r="AW381" s="11" t="s">
        <v>33</v>
      </c>
      <c r="AX381" s="11" t="s">
        <v>70</v>
      </c>
      <c r="AY381" s="196" t="s">
        <v>287</v>
      </c>
    </row>
    <row r="382" spans="2:65" s="12" customFormat="1" ht="11" x14ac:dyDescent="0.15">
      <c r="B382" s="197"/>
      <c r="C382" s="198"/>
      <c r="D382" s="187" t="s">
        <v>356</v>
      </c>
      <c r="E382" s="199" t="s">
        <v>1</v>
      </c>
      <c r="F382" s="200" t="s">
        <v>359</v>
      </c>
      <c r="G382" s="198"/>
      <c r="H382" s="201">
        <v>92.47</v>
      </c>
      <c r="I382" s="202"/>
      <c r="J382" s="198"/>
      <c r="K382" s="198"/>
      <c r="L382" s="203"/>
      <c r="M382" s="204"/>
      <c r="N382" s="205"/>
      <c r="O382" s="205"/>
      <c r="P382" s="205"/>
      <c r="Q382" s="205"/>
      <c r="R382" s="205"/>
      <c r="S382" s="205"/>
      <c r="T382" s="206"/>
      <c r="AT382" s="207" t="s">
        <v>356</v>
      </c>
      <c r="AU382" s="207" t="s">
        <v>77</v>
      </c>
      <c r="AV382" s="12" t="s">
        <v>99</v>
      </c>
      <c r="AW382" s="12" t="s">
        <v>33</v>
      </c>
      <c r="AX382" s="12" t="s">
        <v>77</v>
      </c>
      <c r="AY382" s="207" t="s">
        <v>287</v>
      </c>
    </row>
    <row r="383" spans="2:65" s="1" customFormat="1" ht="16.5" customHeight="1" x14ac:dyDescent="0.15">
      <c r="B383" s="33"/>
      <c r="C383" s="174" t="s">
        <v>652</v>
      </c>
      <c r="D383" s="174" t="s">
        <v>288</v>
      </c>
      <c r="E383" s="175" t="s">
        <v>4552</v>
      </c>
      <c r="F383" s="176" t="s">
        <v>4553</v>
      </c>
      <c r="G383" s="177" t="s">
        <v>490</v>
      </c>
      <c r="H383" s="178">
        <v>1</v>
      </c>
      <c r="I383" s="179"/>
      <c r="J383" s="178">
        <f t="shared" ref="J383:J417" si="30">ROUND(I383*H383,2)</f>
        <v>0</v>
      </c>
      <c r="K383" s="176" t="s">
        <v>1</v>
      </c>
      <c r="L383" s="37"/>
      <c r="M383" s="180" t="s">
        <v>1</v>
      </c>
      <c r="N383" s="181" t="s">
        <v>41</v>
      </c>
      <c r="O383" s="59"/>
      <c r="P383" s="182">
        <f t="shared" ref="P383:P417" si="31">O383*H383</f>
        <v>0</v>
      </c>
      <c r="Q383" s="182">
        <v>0</v>
      </c>
      <c r="R383" s="182">
        <f t="shared" ref="R383:R417" si="32">Q383*H383</f>
        <v>0</v>
      </c>
      <c r="S383" s="182">
        <v>0</v>
      </c>
      <c r="T383" s="183">
        <f t="shared" ref="T383:T417" si="33">S383*H383</f>
        <v>0</v>
      </c>
      <c r="AR383" s="16" t="s">
        <v>99</v>
      </c>
      <c r="AT383" s="16" t="s">
        <v>288</v>
      </c>
      <c r="AU383" s="16" t="s">
        <v>77</v>
      </c>
      <c r="AY383" s="16" t="s">
        <v>287</v>
      </c>
      <c r="BE383" s="184">
        <f t="shared" ref="BE383:BE417" si="34">IF(N383="základní",J383,0)</f>
        <v>0</v>
      </c>
      <c r="BF383" s="184">
        <f t="shared" ref="BF383:BF417" si="35">IF(N383="snížená",J383,0)</f>
        <v>0</v>
      </c>
      <c r="BG383" s="184">
        <f t="shared" ref="BG383:BG417" si="36">IF(N383="zákl. přenesená",J383,0)</f>
        <v>0</v>
      </c>
      <c r="BH383" s="184">
        <f t="shared" ref="BH383:BH417" si="37">IF(N383="sníž. přenesená",J383,0)</f>
        <v>0</v>
      </c>
      <c r="BI383" s="184">
        <f t="shared" ref="BI383:BI417" si="38">IF(N383="nulová",J383,0)</f>
        <v>0</v>
      </c>
      <c r="BJ383" s="16" t="s">
        <v>77</v>
      </c>
      <c r="BK383" s="184">
        <f t="shared" ref="BK383:BK417" si="39">ROUND(I383*H383,2)</f>
        <v>0</v>
      </c>
      <c r="BL383" s="16" t="s">
        <v>99</v>
      </c>
      <c r="BM383" s="16" t="s">
        <v>655</v>
      </c>
    </row>
    <row r="384" spans="2:65" s="1" customFormat="1" ht="16.5" customHeight="1" x14ac:dyDescent="0.15">
      <c r="B384" s="33"/>
      <c r="C384" s="174" t="s">
        <v>455</v>
      </c>
      <c r="D384" s="174" t="s">
        <v>288</v>
      </c>
      <c r="E384" s="175" t="s">
        <v>4554</v>
      </c>
      <c r="F384" s="176" t="s">
        <v>4555</v>
      </c>
      <c r="G384" s="177" t="s">
        <v>490</v>
      </c>
      <c r="H384" s="178">
        <v>2</v>
      </c>
      <c r="I384" s="179"/>
      <c r="J384" s="178">
        <f t="shared" si="30"/>
        <v>0</v>
      </c>
      <c r="K384" s="176" t="s">
        <v>1</v>
      </c>
      <c r="L384" s="37"/>
      <c r="M384" s="180" t="s">
        <v>1</v>
      </c>
      <c r="N384" s="181" t="s">
        <v>41</v>
      </c>
      <c r="O384" s="59"/>
      <c r="P384" s="182">
        <f t="shared" si="31"/>
        <v>0</v>
      </c>
      <c r="Q384" s="182">
        <v>0</v>
      </c>
      <c r="R384" s="182">
        <f t="shared" si="32"/>
        <v>0</v>
      </c>
      <c r="S384" s="182">
        <v>0</v>
      </c>
      <c r="T384" s="183">
        <f t="shared" si="33"/>
        <v>0</v>
      </c>
      <c r="AR384" s="16" t="s">
        <v>99</v>
      </c>
      <c r="AT384" s="16" t="s">
        <v>288</v>
      </c>
      <c r="AU384" s="16" t="s">
        <v>77</v>
      </c>
      <c r="AY384" s="16" t="s">
        <v>287</v>
      </c>
      <c r="BE384" s="184">
        <f t="shared" si="34"/>
        <v>0</v>
      </c>
      <c r="BF384" s="184">
        <f t="shared" si="35"/>
        <v>0</v>
      </c>
      <c r="BG384" s="184">
        <f t="shared" si="36"/>
        <v>0</v>
      </c>
      <c r="BH384" s="184">
        <f t="shared" si="37"/>
        <v>0</v>
      </c>
      <c r="BI384" s="184">
        <f t="shared" si="38"/>
        <v>0</v>
      </c>
      <c r="BJ384" s="16" t="s">
        <v>77</v>
      </c>
      <c r="BK384" s="184">
        <f t="shared" si="39"/>
        <v>0</v>
      </c>
      <c r="BL384" s="16" t="s">
        <v>99</v>
      </c>
      <c r="BM384" s="16" t="s">
        <v>658</v>
      </c>
    </row>
    <row r="385" spans="2:65" s="1" customFormat="1" ht="16.5" customHeight="1" x14ac:dyDescent="0.15">
      <c r="B385" s="33"/>
      <c r="C385" s="174" t="s">
        <v>660</v>
      </c>
      <c r="D385" s="174" t="s">
        <v>288</v>
      </c>
      <c r="E385" s="175" t="s">
        <v>4556</v>
      </c>
      <c r="F385" s="176" t="s">
        <v>4557</v>
      </c>
      <c r="G385" s="177" t="s">
        <v>490</v>
      </c>
      <c r="H385" s="178">
        <v>1</v>
      </c>
      <c r="I385" s="179"/>
      <c r="J385" s="178">
        <f t="shared" si="30"/>
        <v>0</v>
      </c>
      <c r="K385" s="176" t="s">
        <v>1</v>
      </c>
      <c r="L385" s="37"/>
      <c r="M385" s="180" t="s">
        <v>1</v>
      </c>
      <c r="N385" s="181" t="s">
        <v>41</v>
      </c>
      <c r="O385" s="59"/>
      <c r="P385" s="182">
        <f t="shared" si="31"/>
        <v>0</v>
      </c>
      <c r="Q385" s="182">
        <v>0</v>
      </c>
      <c r="R385" s="182">
        <f t="shared" si="32"/>
        <v>0</v>
      </c>
      <c r="S385" s="182">
        <v>0</v>
      </c>
      <c r="T385" s="183">
        <f t="shared" si="33"/>
        <v>0</v>
      </c>
      <c r="AR385" s="16" t="s">
        <v>99</v>
      </c>
      <c r="AT385" s="16" t="s">
        <v>288</v>
      </c>
      <c r="AU385" s="16" t="s">
        <v>77</v>
      </c>
      <c r="AY385" s="16" t="s">
        <v>287</v>
      </c>
      <c r="BE385" s="184">
        <f t="shared" si="34"/>
        <v>0</v>
      </c>
      <c r="BF385" s="184">
        <f t="shared" si="35"/>
        <v>0</v>
      </c>
      <c r="BG385" s="184">
        <f t="shared" si="36"/>
        <v>0</v>
      </c>
      <c r="BH385" s="184">
        <f t="shared" si="37"/>
        <v>0</v>
      </c>
      <c r="BI385" s="184">
        <f t="shared" si="38"/>
        <v>0</v>
      </c>
      <c r="BJ385" s="16" t="s">
        <v>77</v>
      </c>
      <c r="BK385" s="184">
        <f t="shared" si="39"/>
        <v>0</v>
      </c>
      <c r="BL385" s="16" t="s">
        <v>99</v>
      </c>
      <c r="BM385" s="16" t="s">
        <v>663</v>
      </c>
    </row>
    <row r="386" spans="2:65" s="1" customFormat="1" ht="16.5" customHeight="1" x14ac:dyDescent="0.15">
      <c r="B386" s="33"/>
      <c r="C386" s="174" t="s">
        <v>473</v>
      </c>
      <c r="D386" s="174" t="s">
        <v>288</v>
      </c>
      <c r="E386" s="175" t="s">
        <v>4558</v>
      </c>
      <c r="F386" s="176" t="s">
        <v>4559</v>
      </c>
      <c r="G386" s="177" t="s">
        <v>490</v>
      </c>
      <c r="H386" s="178">
        <v>9</v>
      </c>
      <c r="I386" s="179"/>
      <c r="J386" s="178">
        <f t="shared" si="30"/>
        <v>0</v>
      </c>
      <c r="K386" s="176" t="s">
        <v>1</v>
      </c>
      <c r="L386" s="37"/>
      <c r="M386" s="180" t="s">
        <v>1</v>
      </c>
      <c r="N386" s="181" t="s">
        <v>41</v>
      </c>
      <c r="O386" s="59"/>
      <c r="P386" s="182">
        <f t="shared" si="31"/>
        <v>0</v>
      </c>
      <c r="Q386" s="182">
        <v>0</v>
      </c>
      <c r="R386" s="182">
        <f t="shared" si="32"/>
        <v>0</v>
      </c>
      <c r="S386" s="182">
        <v>0</v>
      </c>
      <c r="T386" s="183">
        <f t="shared" si="33"/>
        <v>0</v>
      </c>
      <c r="AR386" s="16" t="s">
        <v>99</v>
      </c>
      <c r="AT386" s="16" t="s">
        <v>288</v>
      </c>
      <c r="AU386" s="16" t="s">
        <v>77</v>
      </c>
      <c r="AY386" s="16" t="s">
        <v>287</v>
      </c>
      <c r="BE386" s="184">
        <f t="shared" si="34"/>
        <v>0</v>
      </c>
      <c r="BF386" s="184">
        <f t="shared" si="35"/>
        <v>0</v>
      </c>
      <c r="BG386" s="184">
        <f t="shared" si="36"/>
        <v>0</v>
      </c>
      <c r="BH386" s="184">
        <f t="shared" si="37"/>
        <v>0</v>
      </c>
      <c r="BI386" s="184">
        <f t="shared" si="38"/>
        <v>0</v>
      </c>
      <c r="BJ386" s="16" t="s">
        <v>77</v>
      </c>
      <c r="BK386" s="184">
        <f t="shared" si="39"/>
        <v>0</v>
      </c>
      <c r="BL386" s="16" t="s">
        <v>99</v>
      </c>
      <c r="BM386" s="16" t="s">
        <v>666</v>
      </c>
    </row>
    <row r="387" spans="2:65" s="1" customFormat="1" ht="16.5" customHeight="1" x14ac:dyDescent="0.15">
      <c r="B387" s="33"/>
      <c r="C387" s="174" t="s">
        <v>668</v>
      </c>
      <c r="D387" s="174" t="s">
        <v>288</v>
      </c>
      <c r="E387" s="175" t="s">
        <v>4560</v>
      </c>
      <c r="F387" s="176" t="s">
        <v>4561</v>
      </c>
      <c r="G387" s="177" t="s">
        <v>490</v>
      </c>
      <c r="H387" s="178">
        <v>1</v>
      </c>
      <c r="I387" s="179"/>
      <c r="J387" s="178">
        <f t="shared" si="30"/>
        <v>0</v>
      </c>
      <c r="K387" s="176" t="s">
        <v>1</v>
      </c>
      <c r="L387" s="37"/>
      <c r="M387" s="180" t="s">
        <v>1</v>
      </c>
      <c r="N387" s="181" t="s">
        <v>41</v>
      </c>
      <c r="O387" s="59"/>
      <c r="P387" s="182">
        <f t="shared" si="31"/>
        <v>0</v>
      </c>
      <c r="Q387" s="182">
        <v>0</v>
      </c>
      <c r="R387" s="182">
        <f t="shared" si="32"/>
        <v>0</v>
      </c>
      <c r="S387" s="182">
        <v>0</v>
      </c>
      <c r="T387" s="183">
        <f t="shared" si="33"/>
        <v>0</v>
      </c>
      <c r="AR387" s="16" t="s">
        <v>99</v>
      </c>
      <c r="AT387" s="16" t="s">
        <v>288</v>
      </c>
      <c r="AU387" s="16" t="s">
        <v>77</v>
      </c>
      <c r="AY387" s="16" t="s">
        <v>287</v>
      </c>
      <c r="BE387" s="184">
        <f t="shared" si="34"/>
        <v>0</v>
      </c>
      <c r="BF387" s="184">
        <f t="shared" si="35"/>
        <v>0</v>
      </c>
      <c r="BG387" s="184">
        <f t="shared" si="36"/>
        <v>0</v>
      </c>
      <c r="BH387" s="184">
        <f t="shared" si="37"/>
        <v>0</v>
      </c>
      <c r="BI387" s="184">
        <f t="shared" si="38"/>
        <v>0</v>
      </c>
      <c r="BJ387" s="16" t="s">
        <v>77</v>
      </c>
      <c r="BK387" s="184">
        <f t="shared" si="39"/>
        <v>0</v>
      </c>
      <c r="BL387" s="16" t="s">
        <v>99</v>
      </c>
      <c r="BM387" s="16" t="s">
        <v>671</v>
      </c>
    </row>
    <row r="388" spans="2:65" s="1" customFormat="1" ht="16.5" customHeight="1" x14ac:dyDescent="0.15">
      <c r="B388" s="33"/>
      <c r="C388" s="174" t="s">
        <v>478</v>
      </c>
      <c r="D388" s="174" t="s">
        <v>288</v>
      </c>
      <c r="E388" s="175" t="s">
        <v>4562</v>
      </c>
      <c r="F388" s="176" t="s">
        <v>4563</v>
      </c>
      <c r="G388" s="177" t="s">
        <v>490</v>
      </c>
      <c r="H388" s="178">
        <v>5</v>
      </c>
      <c r="I388" s="179"/>
      <c r="J388" s="178">
        <f t="shared" si="30"/>
        <v>0</v>
      </c>
      <c r="K388" s="176" t="s">
        <v>1</v>
      </c>
      <c r="L388" s="37"/>
      <c r="M388" s="180" t="s">
        <v>1</v>
      </c>
      <c r="N388" s="181" t="s">
        <v>41</v>
      </c>
      <c r="O388" s="59"/>
      <c r="P388" s="182">
        <f t="shared" si="31"/>
        <v>0</v>
      </c>
      <c r="Q388" s="182">
        <v>0</v>
      </c>
      <c r="R388" s="182">
        <f t="shared" si="32"/>
        <v>0</v>
      </c>
      <c r="S388" s="182">
        <v>0</v>
      </c>
      <c r="T388" s="183">
        <f t="shared" si="33"/>
        <v>0</v>
      </c>
      <c r="AR388" s="16" t="s">
        <v>99</v>
      </c>
      <c r="AT388" s="16" t="s">
        <v>288</v>
      </c>
      <c r="AU388" s="16" t="s">
        <v>77</v>
      </c>
      <c r="AY388" s="16" t="s">
        <v>287</v>
      </c>
      <c r="BE388" s="184">
        <f t="shared" si="34"/>
        <v>0</v>
      </c>
      <c r="BF388" s="184">
        <f t="shared" si="35"/>
        <v>0</v>
      </c>
      <c r="BG388" s="184">
        <f t="shared" si="36"/>
        <v>0</v>
      </c>
      <c r="BH388" s="184">
        <f t="shared" si="37"/>
        <v>0</v>
      </c>
      <c r="BI388" s="184">
        <f t="shared" si="38"/>
        <v>0</v>
      </c>
      <c r="BJ388" s="16" t="s">
        <v>77</v>
      </c>
      <c r="BK388" s="184">
        <f t="shared" si="39"/>
        <v>0</v>
      </c>
      <c r="BL388" s="16" t="s">
        <v>99</v>
      </c>
      <c r="BM388" s="16" t="s">
        <v>674</v>
      </c>
    </row>
    <row r="389" spans="2:65" s="1" customFormat="1" ht="16.5" customHeight="1" x14ac:dyDescent="0.15">
      <c r="B389" s="33"/>
      <c r="C389" s="174" t="s">
        <v>677</v>
      </c>
      <c r="D389" s="174" t="s">
        <v>288</v>
      </c>
      <c r="E389" s="175" t="s">
        <v>4564</v>
      </c>
      <c r="F389" s="176" t="s">
        <v>4565</v>
      </c>
      <c r="G389" s="177" t="s">
        <v>490</v>
      </c>
      <c r="H389" s="178">
        <v>7</v>
      </c>
      <c r="I389" s="179"/>
      <c r="J389" s="178">
        <f t="shared" si="30"/>
        <v>0</v>
      </c>
      <c r="K389" s="176" t="s">
        <v>1</v>
      </c>
      <c r="L389" s="37"/>
      <c r="M389" s="180" t="s">
        <v>1</v>
      </c>
      <c r="N389" s="181" t="s">
        <v>41</v>
      </c>
      <c r="O389" s="59"/>
      <c r="P389" s="182">
        <f t="shared" si="31"/>
        <v>0</v>
      </c>
      <c r="Q389" s="182">
        <v>0</v>
      </c>
      <c r="R389" s="182">
        <f t="shared" si="32"/>
        <v>0</v>
      </c>
      <c r="S389" s="182">
        <v>0</v>
      </c>
      <c r="T389" s="183">
        <f t="shared" si="33"/>
        <v>0</v>
      </c>
      <c r="AR389" s="16" t="s">
        <v>99</v>
      </c>
      <c r="AT389" s="16" t="s">
        <v>288</v>
      </c>
      <c r="AU389" s="16" t="s">
        <v>77</v>
      </c>
      <c r="AY389" s="16" t="s">
        <v>287</v>
      </c>
      <c r="BE389" s="184">
        <f t="shared" si="34"/>
        <v>0</v>
      </c>
      <c r="BF389" s="184">
        <f t="shared" si="35"/>
        <v>0</v>
      </c>
      <c r="BG389" s="184">
        <f t="shared" si="36"/>
        <v>0</v>
      </c>
      <c r="BH389" s="184">
        <f t="shared" si="37"/>
        <v>0</v>
      </c>
      <c r="BI389" s="184">
        <f t="shared" si="38"/>
        <v>0</v>
      </c>
      <c r="BJ389" s="16" t="s">
        <v>77</v>
      </c>
      <c r="BK389" s="184">
        <f t="shared" si="39"/>
        <v>0</v>
      </c>
      <c r="BL389" s="16" t="s">
        <v>99</v>
      </c>
      <c r="BM389" s="16" t="s">
        <v>680</v>
      </c>
    </row>
    <row r="390" spans="2:65" s="1" customFormat="1" ht="16.5" customHeight="1" x14ac:dyDescent="0.15">
      <c r="B390" s="33"/>
      <c r="C390" s="174" t="s">
        <v>484</v>
      </c>
      <c r="D390" s="174" t="s">
        <v>288</v>
      </c>
      <c r="E390" s="175" t="s">
        <v>4566</v>
      </c>
      <c r="F390" s="176" t="s">
        <v>4567</v>
      </c>
      <c r="G390" s="177" t="s">
        <v>490</v>
      </c>
      <c r="H390" s="178">
        <v>73</v>
      </c>
      <c r="I390" s="179"/>
      <c r="J390" s="178">
        <f t="shared" si="30"/>
        <v>0</v>
      </c>
      <c r="K390" s="176" t="s">
        <v>1</v>
      </c>
      <c r="L390" s="37"/>
      <c r="M390" s="180" t="s">
        <v>1</v>
      </c>
      <c r="N390" s="181" t="s">
        <v>41</v>
      </c>
      <c r="O390" s="59"/>
      <c r="P390" s="182">
        <f t="shared" si="31"/>
        <v>0</v>
      </c>
      <c r="Q390" s="182">
        <v>0</v>
      </c>
      <c r="R390" s="182">
        <f t="shared" si="32"/>
        <v>0</v>
      </c>
      <c r="S390" s="182">
        <v>0</v>
      </c>
      <c r="T390" s="183">
        <f t="shared" si="33"/>
        <v>0</v>
      </c>
      <c r="AR390" s="16" t="s">
        <v>99</v>
      </c>
      <c r="AT390" s="16" t="s">
        <v>288</v>
      </c>
      <c r="AU390" s="16" t="s">
        <v>77</v>
      </c>
      <c r="AY390" s="16" t="s">
        <v>287</v>
      </c>
      <c r="BE390" s="184">
        <f t="shared" si="34"/>
        <v>0</v>
      </c>
      <c r="BF390" s="184">
        <f t="shared" si="35"/>
        <v>0</v>
      </c>
      <c r="BG390" s="184">
        <f t="shared" si="36"/>
        <v>0</v>
      </c>
      <c r="BH390" s="184">
        <f t="shared" si="37"/>
        <v>0</v>
      </c>
      <c r="BI390" s="184">
        <f t="shared" si="38"/>
        <v>0</v>
      </c>
      <c r="BJ390" s="16" t="s">
        <v>77</v>
      </c>
      <c r="BK390" s="184">
        <f t="shared" si="39"/>
        <v>0</v>
      </c>
      <c r="BL390" s="16" t="s">
        <v>99</v>
      </c>
      <c r="BM390" s="16" t="s">
        <v>685</v>
      </c>
    </row>
    <row r="391" spans="2:65" s="1" customFormat="1" ht="16.5" customHeight="1" x14ac:dyDescent="0.15">
      <c r="B391" s="33"/>
      <c r="C391" s="174" t="s">
        <v>686</v>
      </c>
      <c r="D391" s="174" t="s">
        <v>288</v>
      </c>
      <c r="E391" s="175" t="s">
        <v>4568</v>
      </c>
      <c r="F391" s="176" t="s">
        <v>4569</v>
      </c>
      <c r="G391" s="177" t="s">
        <v>490</v>
      </c>
      <c r="H391" s="178">
        <v>1</v>
      </c>
      <c r="I391" s="179"/>
      <c r="J391" s="178">
        <f t="shared" si="30"/>
        <v>0</v>
      </c>
      <c r="K391" s="176" t="s">
        <v>1</v>
      </c>
      <c r="L391" s="37"/>
      <c r="M391" s="180" t="s">
        <v>1</v>
      </c>
      <c r="N391" s="181" t="s">
        <v>41</v>
      </c>
      <c r="O391" s="59"/>
      <c r="P391" s="182">
        <f t="shared" si="31"/>
        <v>0</v>
      </c>
      <c r="Q391" s="182">
        <v>0</v>
      </c>
      <c r="R391" s="182">
        <f t="shared" si="32"/>
        <v>0</v>
      </c>
      <c r="S391" s="182">
        <v>0</v>
      </c>
      <c r="T391" s="183">
        <f t="shared" si="33"/>
        <v>0</v>
      </c>
      <c r="AR391" s="16" t="s">
        <v>99</v>
      </c>
      <c r="AT391" s="16" t="s">
        <v>288</v>
      </c>
      <c r="AU391" s="16" t="s">
        <v>77</v>
      </c>
      <c r="AY391" s="16" t="s">
        <v>287</v>
      </c>
      <c r="BE391" s="184">
        <f t="shared" si="34"/>
        <v>0</v>
      </c>
      <c r="BF391" s="184">
        <f t="shared" si="35"/>
        <v>0</v>
      </c>
      <c r="BG391" s="184">
        <f t="shared" si="36"/>
        <v>0</v>
      </c>
      <c r="BH391" s="184">
        <f t="shared" si="37"/>
        <v>0</v>
      </c>
      <c r="BI391" s="184">
        <f t="shared" si="38"/>
        <v>0</v>
      </c>
      <c r="BJ391" s="16" t="s">
        <v>77</v>
      </c>
      <c r="BK391" s="184">
        <f t="shared" si="39"/>
        <v>0</v>
      </c>
      <c r="BL391" s="16" t="s">
        <v>99</v>
      </c>
      <c r="BM391" s="16" t="s">
        <v>689</v>
      </c>
    </row>
    <row r="392" spans="2:65" s="1" customFormat="1" ht="16.5" customHeight="1" x14ac:dyDescent="0.15">
      <c r="B392" s="33"/>
      <c r="C392" s="174" t="s">
        <v>491</v>
      </c>
      <c r="D392" s="174" t="s">
        <v>288</v>
      </c>
      <c r="E392" s="175" t="s">
        <v>4570</v>
      </c>
      <c r="F392" s="176" t="s">
        <v>4571</v>
      </c>
      <c r="G392" s="177" t="s">
        <v>490</v>
      </c>
      <c r="H392" s="178">
        <v>12</v>
      </c>
      <c r="I392" s="179"/>
      <c r="J392" s="178">
        <f t="shared" si="30"/>
        <v>0</v>
      </c>
      <c r="K392" s="176" t="s">
        <v>1</v>
      </c>
      <c r="L392" s="37"/>
      <c r="M392" s="180" t="s">
        <v>1</v>
      </c>
      <c r="N392" s="181" t="s">
        <v>41</v>
      </c>
      <c r="O392" s="59"/>
      <c r="P392" s="182">
        <f t="shared" si="31"/>
        <v>0</v>
      </c>
      <c r="Q392" s="182">
        <v>0</v>
      </c>
      <c r="R392" s="182">
        <f t="shared" si="32"/>
        <v>0</v>
      </c>
      <c r="S392" s="182">
        <v>0</v>
      </c>
      <c r="T392" s="183">
        <f t="shared" si="33"/>
        <v>0</v>
      </c>
      <c r="AR392" s="16" t="s">
        <v>99</v>
      </c>
      <c r="AT392" s="16" t="s">
        <v>288</v>
      </c>
      <c r="AU392" s="16" t="s">
        <v>77</v>
      </c>
      <c r="AY392" s="16" t="s">
        <v>287</v>
      </c>
      <c r="BE392" s="184">
        <f t="shared" si="34"/>
        <v>0</v>
      </c>
      <c r="BF392" s="184">
        <f t="shared" si="35"/>
        <v>0</v>
      </c>
      <c r="BG392" s="184">
        <f t="shared" si="36"/>
        <v>0</v>
      </c>
      <c r="BH392" s="184">
        <f t="shared" si="37"/>
        <v>0</v>
      </c>
      <c r="BI392" s="184">
        <f t="shared" si="38"/>
        <v>0</v>
      </c>
      <c r="BJ392" s="16" t="s">
        <v>77</v>
      </c>
      <c r="BK392" s="184">
        <f t="shared" si="39"/>
        <v>0</v>
      </c>
      <c r="BL392" s="16" t="s">
        <v>99</v>
      </c>
      <c r="BM392" s="16" t="s">
        <v>692</v>
      </c>
    </row>
    <row r="393" spans="2:65" s="1" customFormat="1" ht="16.5" customHeight="1" x14ac:dyDescent="0.15">
      <c r="B393" s="33"/>
      <c r="C393" s="174" t="s">
        <v>695</v>
      </c>
      <c r="D393" s="174" t="s">
        <v>288</v>
      </c>
      <c r="E393" s="175" t="s">
        <v>4572</v>
      </c>
      <c r="F393" s="176" t="s">
        <v>4573</v>
      </c>
      <c r="G393" s="177" t="s">
        <v>490</v>
      </c>
      <c r="H393" s="178">
        <v>2</v>
      </c>
      <c r="I393" s="179"/>
      <c r="J393" s="178">
        <f t="shared" si="30"/>
        <v>0</v>
      </c>
      <c r="K393" s="176" t="s">
        <v>1</v>
      </c>
      <c r="L393" s="37"/>
      <c r="M393" s="180" t="s">
        <v>1</v>
      </c>
      <c r="N393" s="181" t="s">
        <v>41</v>
      </c>
      <c r="O393" s="59"/>
      <c r="P393" s="182">
        <f t="shared" si="31"/>
        <v>0</v>
      </c>
      <c r="Q393" s="182">
        <v>0</v>
      </c>
      <c r="R393" s="182">
        <f t="shared" si="32"/>
        <v>0</v>
      </c>
      <c r="S393" s="182">
        <v>0</v>
      </c>
      <c r="T393" s="183">
        <f t="shared" si="33"/>
        <v>0</v>
      </c>
      <c r="AR393" s="16" t="s">
        <v>99</v>
      </c>
      <c r="AT393" s="16" t="s">
        <v>288</v>
      </c>
      <c r="AU393" s="16" t="s">
        <v>77</v>
      </c>
      <c r="AY393" s="16" t="s">
        <v>287</v>
      </c>
      <c r="BE393" s="184">
        <f t="shared" si="34"/>
        <v>0</v>
      </c>
      <c r="BF393" s="184">
        <f t="shared" si="35"/>
        <v>0</v>
      </c>
      <c r="BG393" s="184">
        <f t="shared" si="36"/>
        <v>0</v>
      </c>
      <c r="BH393" s="184">
        <f t="shared" si="37"/>
        <v>0</v>
      </c>
      <c r="BI393" s="184">
        <f t="shared" si="38"/>
        <v>0</v>
      </c>
      <c r="BJ393" s="16" t="s">
        <v>77</v>
      </c>
      <c r="BK393" s="184">
        <f t="shared" si="39"/>
        <v>0</v>
      </c>
      <c r="BL393" s="16" t="s">
        <v>99</v>
      </c>
      <c r="BM393" s="16" t="s">
        <v>698</v>
      </c>
    </row>
    <row r="394" spans="2:65" s="1" customFormat="1" ht="16.5" customHeight="1" x14ac:dyDescent="0.15">
      <c r="B394" s="33"/>
      <c r="C394" s="174" t="s">
        <v>496</v>
      </c>
      <c r="D394" s="174" t="s">
        <v>288</v>
      </c>
      <c r="E394" s="175" t="s">
        <v>4574</v>
      </c>
      <c r="F394" s="176" t="s">
        <v>4575</v>
      </c>
      <c r="G394" s="177" t="s">
        <v>490</v>
      </c>
      <c r="H394" s="178">
        <v>2</v>
      </c>
      <c r="I394" s="179"/>
      <c r="J394" s="178">
        <f t="shared" si="30"/>
        <v>0</v>
      </c>
      <c r="K394" s="176" t="s">
        <v>1</v>
      </c>
      <c r="L394" s="37"/>
      <c r="M394" s="180" t="s">
        <v>1</v>
      </c>
      <c r="N394" s="181" t="s">
        <v>41</v>
      </c>
      <c r="O394" s="59"/>
      <c r="P394" s="182">
        <f t="shared" si="31"/>
        <v>0</v>
      </c>
      <c r="Q394" s="182">
        <v>0</v>
      </c>
      <c r="R394" s="182">
        <f t="shared" si="32"/>
        <v>0</v>
      </c>
      <c r="S394" s="182">
        <v>0</v>
      </c>
      <c r="T394" s="183">
        <f t="shared" si="33"/>
        <v>0</v>
      </c>
      <c r="AR394" s="16" t="s">
        <v>99</v>
      </c>
      <c r="AT394" s="16" t="s">
        <v>288</v>
      </c>
      <c r="AU394" s="16" t="s">
        <v>77</v>
      </c>
      <c r="AY394" s="16" t="s">
        <v>287</v>
      </c>
      <c r="BE394" s="184">
        <f t="shared" si="34"/>
        <v>0</v>
      </c>
      <c r="BF394" s="184">
        <f t="shared" si="35"/>
        <v>0</v>
      </c>
      <c r="BG394" s="184">
        <f t="shared" si="36"/>
        <v>0</v>
      </c>
      <c r="BH394" s="184">
        <f t="shared" si="37"/>
        <v>0</v>
      </c>
      <c r="BI394" s="184">
        <f t="shared" si="38"/>
        <v>0</v>
      </c>
      <c r="BJ394" s="16" t="s">
        <v>77</v>
      </c>
      <c r="BK394" s="184">
        <f t="shared" si="39"/>
        <v>0</v>
      </c>
      <c r="BL394" s="16" t="s">
        <v>99</v>
      </c>
      <c r="BM394" s="16" t="s">
        <v>702</v>
      </c>
    </row>
    <row r="395" spans="2:65" s="1" customFormat="1" ht="16.5" customHeight="1" x14ac:dyDescent="0.15">
      <c r="B395" s="33"/>
      <c r="C395" s="174" t="s">
        <v>703</v>
      </c>
      <c r="D395" s="174" t="s">
        <v>288</v>
      </c>
      <c r="E395" s="175" t="s">
        <v>4576</v>
      </c>
      <c r="F395" s="176" t="s">
        <v>4577</v>
      </c>
      <c r="G395" s="177" t="s">
        <v>490</v>
      </c>
      <c r="H395" s="178">
        <v>2</v>
      </c>
      <c r="I395" s="179"/>
      <c r="J395" s="178">
        <f t="shared" si="30"/>
        <v>0</v>
      </c>
      <c r="K395" s="176" t="s">
        <v>1</v>
      </c>
      <c r="L395" s="37"/>
      <c r="M395" s="180" t="s">
        <v>1</v>
      </c>
      <c r="N395" s="181" t="s">
        <v>41</v>
      </c>
      <c r="O395" s="59"/>
      <c r="P395" s="182">
        <f t="shared" si="31"/>
        <v>0</v>
      </c>
      <c r="Q395" s="182">
        <v>0</v>
      </c>
      <c r="R395" s="182">
        <f t="shared" si="32"/>
        <v>0</v>
      </c>
      <c r="S395" s="182">
        <v>0</v>
      </c>
      <c r="T395" s="183">
        <f t="shared" si="33"/>
        <v>0</v>
      </c>
      <c r="AR395" s="16" t="s">
        <v>99</v>
      </c>
      <c r="AT395" s="16" t="s">
        <v>288</v>
      </c>
      <c r="AU395" s="16" t="s">
        <v>77</v>
      </c>
      <c r="AY395" s="16" t="s">
        <v>287</v>
      </c>
      <c r="BE395" s="184">
        <f t="shared" si="34"/>
        <v>0</v>
      </c>
      <c r="BF395" s="184">
        <f t="shared" si="35"/>
        <v>0</v>
      </c>
      <c r="BG395" s="184">
        <f t="shared" si="36"/>
        <v>0</v>
      </c>
      <c r="BH395" s="184">
        <f t="shared" si="37"/>
        <v>0</v>
      </c>
      <c r="BI395" s="184">
        <f t="shared" si="38"/>
        <v>0</v>
      </c>
      <c r="BJ395" s="16" t="s">
        <v>77</v>
      </c>
      <c r="BK395" s="184">
        <f t="shared" si="39"/>
        <v>0</v>
      </c>
      <c r="BL395" s="16" t="s">
        <v>99</v>
      </c>
      <c r="BM395" s="16" t="s">
        <v>706</v>
      </c>
    </row>
    <row r="396" spans="2:65" s="1" customFormat="1" ht="16.5" customHeight="1" x14ac:dyDescent="0.15">
      <c r="B396" s="33"/>
      <c r="C396" s="174" t="s">
        <v>500</v>
      </c>
      <c r="D396" s="174" t="s">
        <v>288</v>
      </c>
      <c r="E396" s="175" t="s">
        <v>4578</v>
      </c>
      <c r="F396" s="176" t="s">
        <v>4579</v>
      </c>
      <c r="G396" s="177" t="s">
        <v>490</v>
      </c>
      <c r="H396" s="178">
        <v>2</v>
      </c>
      <c r="I396" s="179"/>
      <c r="J396" s="178">
        <f t="shared" si="30"/>
        <v>0</v>
      </c>
      <c r="K396" s="176" t="s">
        <v>1</v>
      </c>
      <c r="L396" s="37"/>
      <c r="M396" s="180" t="s">
        <v>1</v>
      </c>
      <c r="N396" s="181" t="s">
        <v>41</v>
      </c>
      <c r="O396" s="59"/>
      <c r="P396" s="182">
        <f t="shared" si="31"/>
        <v>0</v>
      </c>
      <c r="Q396" s="182">
        <v>0</v>
      </c>
      <c r="R396" s="182">
        <f t="shared" si="32"/>
        <v>0</v>
      </c>
      <c r="S396" s="182">
        <v>0</v>
      </c>
      <c r="T396" s="183">
        <f t="shared" si="33"/>
        <v>0</v>
      </c>
      <c r="AR396" s="16" t="s">
        <v>99</v>
      </c>
      <c r="AT396" s="16" t="s">
        <v>288</v>
      </c>
      <c r="AU396" s="16" t="s">
        <v>77</v>
      </c>
      <c r="AY396" s="16" t="s">
        <v>287</v>
      </c>
      <c r="BE396" s="184">
        <f t="shared" si="34"/>
        <v>0</v>
      </c>
      <c r="BF396" s="184">
        <f t="shared" si="35"/>
        <v>0</v>
      </c>
      <c r="BG396" s="184">
        <f t="shared" si="36"/>
        <v>0</v>
      </c>
      <c r="BH396" s="184">
        <f t="shared" si="37"/>
        <v>0</v>
      </c>
      <c r="BI396" s="184">
        <f t="shared" si="38"/>
        <v>0</v>
      </c>
      <c r="BJ396" s="16" t="s">
        <v>77</v>
      </c>
      <c r="BK396" s="184">
        <f t="shared" si="39"/>
        <v>0</v>
      </c>
      <c r="BL396" s="16" t="s">
        <v>99</v>
      </c>
      <c r="BM396" s="16" t="s">
        <v>709</v>
      </c>
    </row>
    <row r="397" spans="2:65" s="1" customFormat="1" ht="16.5" customHeight="1" x14ac:dyDescent="0.15">
      <c r="B397" s="33"/>
      <c r="C397" s="174" t="s">
        <v>710</v>
      </c>
      <c r="D397" s="174" t="s">
        <v>288</v>
      </c>
      <c r="E397" s="175" t="s">
        <v>4580</v>
      </c>
      <c r="F397" s="176" t="s">
        <v>4581</v>
      </c>
      <c r="G397" s="177" t="s">
        <v>490</v>
      </c>
      <c r="H397" s="178">
        <v>2</v>
      </c>
      <c r="I397" s="179"/>
      <c r="J397" s="178">
        <f t="shared" si="30"/>
        <v>0</v>
      </c>
      <c r="K397" s="176" t="s">
        <v>1</v>
      </c>
      <c r="L397" s="37"/>
      <c r="M397" s="180" t="s">
        <v>1</v>
      </c>
      <c r="N397" s="181" t="s">
        <v>41</v>
      </c>
      <c r="O397" s="59"/>
      <c r="P397" s="182">
        <f t="shared" si="31"/>
        <v>0</v>
      </c>
      <c r="Q397" s="182">
        <v>0</v>
      </c>
      <c r="R397" s="182">
        <f t="shared" si="32"/>
        <v>0</v>
      </c>
      <c r="S397" s="182">
        <v>0</v>
      </c>
      <c r="T397" s="183">
        <f t="shared" si="33"/>
        <v>0</v>
      </c>
      <c r="AR397" s="16" t="s">
        <v>99</v>
      </c>
      <c r="AT397" s="16" t="s">
        <v>288</v>
      </c>
      <c r="AU397" s="16" t="s">
        <v>77</v>
      </c>
      <c r="AY397" s="16" t="s">
        <v>287</v>
      </c>
      <c r="BE397" s="184">
        <f t="shared" si="34"/>
        <v>0</v>
      </c>
      <c r="BF397" s="184">
        <f t="shared" si="35"/>
        <v>0</v>
      </c>
      <c r="BG397" s="184">
        <f t="shared" si="36"/>
        <v>0</v>
      </c>
      <c r="BH397" s="184">
        <f t="shared" si="37"/>
        <v>0</v>
      </c>
      <c r="BI397" s="184">
        <f t="shared" si="38"/>
        <v>0</v>
      </c>
      <c r="BJ397" s="16" t="s">
        <v>77</v>
      </c>
      <c r="BK397" s="184">
        <f t="shared" si="39"/>
        <v>0</v>
      </c>
      <c r="BL397" s="16" t="s">
        <v>99</v>
      </c>
      <c r="BM397" s="16" t="s">
        <v>713</v>
      </c>
    </row>
    <row r="398" spans="2:65" s="1" customFormat="1" ht="16.5" customHeight="1" x14ac:dyDescent="0.15">
      <c r="B398" s="33"/>
      <c r="C398" s="174" t="s">
        <v>503</v>
      </c>
      <c r="D398" s="174" t="s">
        <v>288</v>
      </c>
      <c r="E398" s="175" t="s">
        <v>4582</v>
      </c>
      <c r="F398" s="176" t="s">
        <v>4583</v>
      </c>
      <c r="G398" s="177" t="s">
        <v>490</v>
      </c>
      <c r="H398" s="178">
        <v>2</v>
      </c>
      <c r="I398" s="179"/>
      <c r="J398" s="178">
        <f t="shared" si="30"/>
        <v>0</v>
      </c>
      <c r="K398" s="176" t="s">
        <v>1</v>
      </c>
      <c r="L398" s="37"/>
      <c r="M398" s="180" t="s">
        <v>1</v>
      </c>
      <c r="N398" s="181" t="s">
        <v>41</v>
      </c>
      <c r="O398" s="59"/>
      <c r="P398" s="182">
        <f t="shared" si="31"/>
        <v>0</v>
      </c>
      <c r="Q398" s="182">
        <v>0</v>
      </c>
      <c r="R398" s="182">
        <f t="shared" si="32"/>
        <v>0</v>
      </c>
      <c r="S398" s="182">
        <v>0</v>
      </c>
      <c r="T398" s="183">
        <f t="shared" si="33"/>
        <v>0</v>
      </c>
      <c r="AR398" s="16" t="s">
        <v>99</v>
      </c>
      <c r="AT398" s="16" t="s">
        <v>288</v>
      </c>
      <c r="AU398" s="16" t="s">
        <v>77</v>
      </c>
      <c r="AY398" s="16" t="s">
        <v>287</v>
      </c>
      <c r="BE398" s="184">
        <f t="shared" si="34"/>
        <v>0</v>
      </c>
      <c r="BF398" s="184">
        <f t="shared" si="35"/>
        <v>0</v>
      </c>
      <c r="BG398" s="184">
        <f t="shared" si="36"/>
        <v>0</v>
      </c>
      <c r="BH398" s="184">
        <f t="shared" si="37"/>
        <v>0</v>
      </c>
      <c r="BI398" s="184">
        <f t="shared" si="38"/>
        <v>0</v>
      </c>
      <c r="BJ398" s="16" t="s">
        <v>77</v>
      </c>
      <c r="BK398" s="184">
        <f t="shared" si="39"/>
        <v>0</v>
      </c>
      <c r="BL398" s="16" t="s">
        <v>99</v>
      </c>
      <c r="BM398" s="16" t="s">
        <v>716</v>
      </c>
    </row>
    <row r="399" spans="2:65" s="1" customFormat="1" ht="16.5" customHeight="1" x14ac:dyDescent="0.15">
      <c r="B399" s="33"/>
      <c r="C399" s="174" t="s">
        <v>718</v>
      </c>
      <c r="D399" s="174" t="s">
        <v>288</v>
      </c>
      <c r="E399" s="175" t="s">
        <v>4584</v>
      </c>
      <c r="F399" s="176" t="s">
        <v>4585</v>
      </c>
      <c r="G399" s="177" t="s">
        <v>490</v>
      </c>
      <c r="H399" s="178">
        <v>2</v>
      </c>
      <c r="I399" s="179"/>
      <c r="J399" s="178">
        <f t="shared" si="30"/>
        <v>0</v>
      </c>
      <c r="K399" s="176" t="s">
        <v>1</v>
      </c>
      <c r="L399" s="37"/>
      <c r="M399" s="180" t="s">
        <v>1</v>
      </c>
      <c r="N399" s="181" t="s">
        <v>41</v>
      </c>
      <c r="O399" s="59"/>
      <c r="P399" s="182">
        <f t="shared" si="31"/>
        <v>0</v>
      </c>
      <c r="Q399" s="182">
        <v>0</v>
      </c>
      <c r="R399" s="182">
        <f t="shared" si="32"/>
        <v>0</v>
      </c>
      <c r="S399" s="182">
        <v>0</v>
      </c>
      <c r="T399" s="183">
        <f t="shared" si="33"/>
        <v>0</v>
      </c>
      <c r="AR399" s="16" t="s">
        <v>99</v>
      </c>
      <c r="AT399" s="16" t="s">
        <v>288</v>
      </c>
      <c r="AU399" s="16" t="s">
        <v>77</v>
      </c>
      <c r="AY399" s="16" t="s">
        <v>287</v>
      </c>
      <c r="BE399" s="184">
        <f t="shared" si="34"/>
        <v>0</v>
      </c>
      <c r="BF399" s="184">
        <f t="shared" si="35"/>
        <v>0</v>
      </c>
      <c r="BG399" s="184">
        <f t="shared" si="36"/>
        <v>0</v>
      </c>
      <c r="BH399" s="184">
        <f t="shared" si="37"/>
        <v>0</v>
      </c>
      <c r="BI399" s="184">
        <f t="shared" si="38"/>
        <v>0</v>
      </c>
      <c r="BJ399" s="16" t="s">
        <v>77</v>
      </c>
      <c r="BK399" s="184">
        <f t="shared" si="39"/>
        <v>0</v>
      </c>
      <c r="BL399" s="16" t="s">
        <v>99</v>
      </c>
      <c r="BM399" s="16" t="s">
        <v>721</v>
      </c>
    </row>
    <row r="400" spans="2:65" s="1" customFormat="1" ht="16.5" customHeight="1" x14ac:dyDescent="0.15">
      <c r="B400" s="33"/>
      <c r="C400" s="174" t="s">
        <v>509</v>
      </c>
      <c r="D400" s="174" t="s">
        <v>288</v>
      </c>
      <c r="E400" s="175" t="s">
        <v>4586</v>
      </c>
      <c r="F400" s="176" t="s">
        <v>4587</v>
      </c>
      <c r="G400" s="177" t="s">
        <v>490</v>
      </c>
      <c r="H400" s="178">
        <v>2</v>
      </c>
      <c r="I400" s="179"/>
      <c r="J400" s="178">
        <f t="shared" si="30"/>
        <v>0</v>
      </c>
      <c r="K400" s="176" t="s">
        <v>1</v>
      </c>
      <c r="L400" s="37"/>
      <c r="M400" s="180" t="s">
        <v>1</v>
      </c>
      <c r="N400" s="181" t="s">
        <v>41</v>
      </c>
      <c r="O400" s="59"/>
      <c r="P400" s="182">
        <f t="shared" si="31"/>
        <v>0</v>
      </c>
      <c r="Q400" s="182">
        <v>0</v>
      </c>
      <c r="R400" s="182">
        <f t="shared" si="32"/>
        <v>0</v>
      </c>
      <c r="S400" s="182">
        <v>0</v>
      </c>
      <c r="T400" s="183">
        <f t="shared" si="33"/>
        <v>0</v>
      </c>
      <c r="AR400" s="16" t="s">
        <v>99</v>
      </c>
      <c r="AT400" s="16" t="s">
        <v>288</v>
      </c>
      <c r="AU400" s="16" t="s">
        <v>77</v>
      </c>
      <c r="AY400" s="16" t="s">
        <v>287</v>
      </c>
      <c r="BE400" s="184">
        <f t="shared" si="34"/>
        <v>0</v>
      </c>
      <c r="BF400" s="184">
        <f t="shared" si="35"/>
        <v>0</v>
      </c>
      <c r="BG400" s="184">
        <f t="shared" si="36"/>
        <v>0</v>
      </c>
      <c r="BH400" s="184">
        <f t="shared" si="37"/>
        <v>0</v>
      </c>
      <c r="BI400" s="184">
        <f t="shared" si="38"/>
        <v>0</v>
      </c>
      <c r="BJ400" s="16" t="s">
        <v>77</v>
      </c>
      <c r="BK400" s="184">
        <f t="shared" si="39"/>
        <v>0</v>
      </c>
      <c r="BL400" s="16" t="s">
        <v>99</v>
      </c>
      <c r="BM400" s="16" t="s">
        <v>724</v>
      </c>
    </row>
    <row r="401" spans="2:65" s="1" customFormat="1" ht="16.5" customHeight="1" x14ac:dyDescent="0.15">
      <c r="B401" s="33"/>
      <c r="C401" s="174" t="s">
        <v>728</v>
      </c>
      <c r="D401" s="174" t="s">
        <v>288</v>
      </c>
      <c r="E401" s="175" t="s">
        <v>4588</v>
      </c>
      <c r="F401" s="176" t="s">
        <v>4589</v>
      </c>
      <c r="G401" s="177" t="s">
        <v>490</v>
      </c>
      <c r="H401" s="178">
        <v>4</v>
      </c>
      <c r="I401" s="179"/>
      <c r="J401" s="178">
        <f t="shared" si="30"/>
        <v>0</v>
      </c>
      <c r="K401" s="176" t="s">
        <v>1</v>
      </c>
      <c r="L401" s="37"/>
      <c r="M401" s="180" t="s">
        <v>1</v>
      </c>
      <c r="N401" s="181" t="s">
        <v>41</v>
      </c>
      <c r="O401" s="59"/>
      <c r="P401" s="182">
        <f t="shared" si="31"/>
        <v>0</v>
      </c>
      <c r="Q401" s="182">
        <v>0</v>
      </c>
      <c r="R401" s="182">
        <f t="shared" si="32"/>
        <v>0</v>
      </c>
      <c r="S401" s="182">
        <v>0</v>
      </c>
      <c r="T401" s="183">
        <f t="shared" si="33"/>
        <v>0</v>
      </c>
      <c r="AR401" s="16" t="s">
        <v>99</v>
      </c>
      <c r="AT401" s="16" t="s">
        <v>288</v>
      </c>
      <c r="AU401" s="16" t="s">
        <v>77</v>
      </c>
      <c r="AY401" s="16" t="s">
        <v>287</v>
      </c>
      <c r="BE401" s="184">
        <f t="shared" si="34"/>
        <v>0</v>
      </c>
      <c r="BF401" s="184">
        <f t="shared" si="35"/>
        <v>0</v>
      </c>
      <c r="BG401" s="184">
        <f t="shared" si="36"/>
        <v>0</v>
      </c>
      <c r="BH401" s="184">
        <f t="shared" si="37"/>
        <v>0</v>
      </c>
      <c r="BI401" s="184">
        <f t="shared" si="38"/>
        <v>0</v>
      </c>
      <c r="BJ401" s="16" t="s">
        <v>77</v>
      </c>
      <c r="BK401" s="184">
        <f t="shared" si="39"/>
        <v>0</v>
      </c>
      <c r="BL401" s="16" t="s">
        <v>99</v>
      </c>
      <c r="BM401" s="16" t="s">
        <v>731</v>
      </c>
    </row>
    <row r="402" spans="2:65" s="1" customFormat="1" ht="16.5" customHeight="1" x14ac:dyDescent="0.15">
      <c r="B402" s="33"/>
      <c r="C402" s="174" t="s">
        <v>513</v>
      </c>
      <c r="D402" s="174" t="s">
        <v>288</v>
      </c>
      <c r="E402" s="175" t="s">
        <v>4590</v>
      </c>
      <c r="F402" s="176" t="s">
        <v>4591</v>
      </c>
      <c r="G402" s="177" t="s">
        <v>490</v>
      </c>
      <c r="H402" s="178">
        <v>10</v>
      </c>
      <c r="I402" s="179"/>
      <c r="J402" s="178">
        <f t="shared" si="30"/>
        <v>0</v>
      </c>
      <c r="K402" s="176" t="s">
        <v>1</v>
      </c>
      <c r="L402" s="37"/>
      <c r="M402" s="180" t="s">
        <v>1</v>
      </c>
      <c r="N402" s="181" t="s">
        <v>41</v>
      </c>
      <c r="O402" s="59"/>
      <c r="P402" s="182">
        <f t="shared" si="31"/>
        <v>0</v>
      </c>
      <c r="Q402" s="182">
        <v>0</v>
      </c>
      <c r="R402" s="182">
        <f t="shared" si="32"/>
        <v>0</v>
      </c>
      <c r="S402" s="182">
        <v>0</v>
      </c>
      <c r="T402" s="183">
        <f t="shared" si="33"/>
        <v>0</v>
      </c>
      <c r="AR402" s="16" t="s">
        <v>99</v>
      </c>
      <c r="AT402" s="16" t="s">
        <v>288</v>
      </c>
      <c r="AU402" s="16" t="s">
        <v>77</v>
      </c>
      <c r="AY402" s="16" t="s">
        <v>287</v>
      </c>
      <c r="BE402" s="184">
        <f t="shared" si="34"/>
        <v>0</v>
      </c>
      <c r="BF402" s="184">
        <f t="shared" si="35"/>
        <v>0</v>
      </c>
      <c r="BG402" s="184">
        <f t="shared" si="36"/>
        <v>0</v>
      </c>
      <c r="BH402" s="184">
        <f t="shared" si="37"/>
        <v>0</v>
      </c>
      <c r="BI402" s="184">
        <f t="shared" si="38"/>
        <v>0</v>
      </c>
      <c r="BJ402" s="16" t="s">
        <v>77</v>
      </c>
      <c r="BK402" s="184">
        <f t="shared" si="39"/>
        <v>0</v>
      </c>
      <c r="BL402" s="16" t="s">
        <v>99</v>
      </c>
      <c r="BM402" s="16" t="s">
        <v>735</v>
      </c>
    </row>
    <row r="403" spans="2:65" s="1" customFormat="1" ht="16.5" customHeight="1" x14ac:dyDescent="0.15">
      <c r="B403" s="33"/>
      <c r="C403" s="174" t="s">
        <v>744</v>
      </c>
      <c r="D403" s="174" t="s">
        <v>288</v>
      </c>
      <c r="E403" s="175" t="s">
        <v>4592</v>
      </c>
      <c r="F403" s="176" t="s">
        <v>4593</v>
      </c>
      <c r="G403" s="177" t="s">
        <v>490</v>
      </c>
      <c r="H403" s="178">
        <v>9</v>
      </c>
      <c r="I403" s="179"/>
      <c r="J403" s="178">
        <f t="shared" si="30"/>
        <v>0</v>
      </c>
      <c r="K403" s="176" t="s">
        <v>1</v>
      </c>
      <c r="L403" s="37"/>
      <c r="M403" s="180" t="s">
        <v>1</v>
      </c>
      <c r="N403" s="181" t="s">
        <v>41</v>
      </c>
      <c r="O403" s="59"/>
      <c r="P403" s="182">
        <f t="shared" si="31"/>
        <v>0</v>
      </c>
      <c r="Q403" s="182">
        <v>0</v>
      </c>
      <c r="R403" s="182">
        <f t="shared" si="32"/>
        <v>0</v>
      </c>
      <c r="S403" s="182">
        <v>0</v>
      </c>
      <c r="T403" s="183">
        <f t="shared" si="33"/>
        <v>0</v>
      </c>
      <c r="AR403" s="16" t="s">
        <v>99</v>
      </c>
      <c r="AT403" s="16" t="s">
        <v>288</v>
      </c>
      <c r="AU403" s="16" t="s">
        <v>77</v>
      </c>
      <c r="AY403" s="16" t="s">
        <v>287</v>
      </c>
      <c r="BE403" s="184">
        <f t="shared" si="34"/>
        <v>0</v>
      </c>
      <c r="BF403" s="184">
        <f t="shared" si="35"/>
        <v>0</v>
      </c>
      <c r="BG403" s="184">
        <f t="shared" si="36"/>
        <v>0</v>
      </c>
      <c r="BH403" s="184">
        <f t="shared" si="37"/>
        <v>0</v>
      </c>
      <c r="BI403" s="184">
        <f t="shared" si="38"/>
        <v>0</v>
      </c>
      <c r="BJ403" s="16" t="s">
        <v>77</v>
      </c>
      <c r="BK403" s="184">
        <f t="shared" si="39"/>
        <v>0</v>
      </c>
      <c r="BL403" s="16" t="s">
        <v>99</v>
      </c>
      <c r="BM403" s="16" t="s">
        <v>747</v>
      </c>
    </row>
    <row r="404" spans="2:65" s="1" customFormat="1" ht="16.5" customHeight="1" x14ac:dyDescent="0.15">
      <c r="B404" s="33"/>
      <c r="C404" s="174" t="s">
        <v>517</v>
      </c>
      <c r="D404" s="174" t="s">
        <v>288</v>
      </c>
      <c r="E404" s="175" t="s">
        <v>4594</v>
      </c>
      <c r="F404" s="176" t="s">
        <v>4595</v>
      </c>
      <c r="G404" s="177" t="s">
        <v>490</v>
      </c>
      <c r="H404" s="178">
        <v>1</v>
      </c>
      <c r="I404" s="179"/>
      <c r="J404" s="178">
        <f t="shared" si="30"/>
        <v>0</v>
      </c>
      <c r="K404" s="176" t="s">
        <v>1</v>
      </c>
      <c r="L404" s="37"/>
      <c r="M404" s="180" t="s">
        <v>1</v>
      </c>
      <c r="N404" s="181" t="s">
        <v>41</v>
      </c>
      <c r="O404" s="59"/>
      <c r="P404" s="182">
        <f t="shared" si="31"/>
        <v>0</v>
      </c>
      <c r="Q404" s="182">
        <v>0</v>
      </c>
      <c r="R404" s="182">
        <f t="shared" si="32"/>
        <v>0</v>
      </c>
      <c r="S404" s="182">
        <v>0</v>
      </c>
      <c r="T404" s="183">
        <f t="shared" si="33"/>
        <v>0</v>
      </c>
      <c r="AR404" s="16" t="s">
        <v>99</v>
      </c>
      <c r="AT404" s="16" t="s">
        <v>288</v>
      </c>
      <c r="AU404" s="16" t="s">
        <v>77</v>
      </c>
      <c r="AY404" s="16" t="s">
        <v>287</v>
      </c>
      <c r="BE404" s="184">
        <f t="shared" si="34"/>
        <v>0</v>
      </c>
      <c r="BF404" s="184">
        <f t="shared" si="35"/>
        <v>0</v>
      </c>
      <c r="BG404" s="184">
        <f t="shared" si="36"/>
        <v>0</v>
      </c>
      <c r="BH404" s="184">
        <f t="shared" si="37"/>
        <v>0</v>
      </c>
      <c r="BI404" s="184">
        <f t="shared" si="38"/>
        <v>0</v>
      </c>
      <c r="BJ404" s="16" t="s">
        <v>77</v>
      </c>
      <c r="BK404" s="184">
        <f t="shared" si="39"/>
        <v>0</v>
      </c>
      <c r="BL404" s="16" t="s">
        <v>99</v>
      </c>
      <c r="BM404" s="16" t="s">
        <v>762</v>
      </c>
    </row>
    <row r="405" spans="2:65" s="1" customFormat="1" ht="16.5" customHeight="1" x14ac:dyDescent="0.15">
      <c r="B405" s="33"/>
      <c r="C405" s="174" t="s">
        <v>765</v>
      </c>
      <c r="D405" s="174" t="s">
        <v>288</v>
      </c>
      <c r="E405" s="175" t="s">
        <v>4596</v>
      </c>
      <c r="F405" s="176" t="s">
        <v>4597</v>
      </c>
      <c r="G405" s="177" t="s">
        <v>490</v>
      </c>
      <c r="H405" s="178">
        <v>4</v>
      </c>
      <c r="I405" s="179"/>
      <c r="J405" s="178">
        <f t="shared" si="30"/>
        <v>0</v>
      </c>
      <c r="K405" s="176" t="s">
        <v>1</v>
      </c>
      <c r="L405" s="37"/>
      <c r="M405" s="180" t="s">
        <v>1</v>
      </c>
      <c r="N405" s="181" t="s">
        <v>41</v>
      </c>
      <c r="O405" s="59"/>
      <c r="P405" s="182">
        <f t="shared" si="31"/>
        <v>0</v>
      </c>
      <c r="Q405" s="182">
        <v>0</v>
      </c>
      <c r="R405" s="182">
        <f t="shared" si="32"/>
        <v>0</v>
      </c>
      <c r="S405" s="182">
        <v>0</v>
      </c>
      <c r="T405" s="183">
        <f t="shared" si="33"/>
        <v>0</v>
      </c>
      <c r="AR405" s="16" t="s">
        <v>99</v>
      </c>
      <c r="AT405" s="16" t="s">
        <v>288</v>
      </c>
      <c r="AU405" s="16" t="s">
        <v>77</v>
      </c>
      <c r="AY405" s="16" t="s">
        <v>287</v>
      </c>
      <c r="BE405" s="184">
        <f t="shared" si="34"/>
        <v>0</v>
      </c>
      <c r="BF405" s="184">
        <f t="shared" si="35"/>
        <v>0</v>
      </c>
      <c r="BG405" s="184">
        <f t="shared" si="36"/>
        <v>0</v>
      </c>
      <c r="BH405" s="184">
        <f t="shared" si="37"/>
        <v>0</v>
      </c>
      <c r="BI405" s="184">
        <f t="shared" si="38"/>
        <v>0</v>
      </c>
      <c r="BJ405" s="16" t="s">
        <v>77</v>
      </c>
      <c r="BK405" s="184">
        <f t="shared" si="39"/>
        <v>0</v>
      </c>
      <c r="BL405" s="16" t="s">
        <v>99</v>
      </c>
      <c r="BM405" s="16" t="s">
        <v>768</v>
      </c>
    </row>
    <row r="406" spans="2:65" s="1" customFormat="1" ht="16.5" customHeight="1" x14ac:dyDescent="0.15">
      <c r="B406" s="33"/>
      <c r="C406" s="174" t="s">
        <v>521</v>
      </c>
      <c r="D406" s="174" t="s">
        <v>288</v>
      </c>
      <c r="E406" s="175" t="s">
        <v>4598</v>
      </c>
      <c r="F406" s="176" t="s">
        <v>4599</v>
      </c>
      <c r="G406" s="177" t="s">
        <v>490</v>
      </c>
      <c r="H406" s="178">
        <v>1</v>
      </c>
      <c r="I406" s="179"/>
      <c r="J406" s="178">
        <f t="shared" si="30"/>
        <v>0</v>
      </c>
      <c r="K406" s="176" t="s">
        <v>1</v>
      </c>
      <c r="L406" s="37"/>
      <c r="M406" s="180" t="s">
        <v>1</v>
      </c>
      <c r="N406" s="181" t="s">
        <v>41</v>
      </c>
      <c r="O406" s="59"/>
      <c r="P406" s="182">
        <f t="shared" si="31"/>
        <v>0</v>
      </c>
      <c r="Q406" s="182">
        <v>0</v>
      </c>
      <c r="R406" s="182">
        <f t="shared" si="32"/>
        <v>0</v>
      </c>
      <c r="S406" s="182">
        <v>0</v>
      </c>
      <c r="T406" s="183">
        <f t="shared" si="33"/>
        <v>0</v>
      </c>
      <c r="AR406" s="16" t="s">
        <v>99</v>
      </c>
      <c r="AT406" s="16" t="s">
        <v>288</v>
      </c>
      <c r="AU406" s="16" t="s">
        <v>77</v>
      </c>
      <c r="AY406" s="16" t="s">
        <v>287</v>
      </c>
      <c r="BE406" s="184">
        <f t="shared" si="34"/>
        <v>0</v>
      </c>
      <c r="BF406" s="184">
        <f t="shared" si="35"/>
        <v>0</v>
      </c>
      <c r="BG406" s="184">
        <f t="shared" si="36"/>
        <v>0</v>
      </c>
      <c r="BH406" s="184">
        <f t="shared" si="37"/>
        <v>0</v>
      </c>
      <c r="BI406" s="184">
        <f t="shared" si="38"/>
        <v>0</v>
      </c>
      <c r="BJ406" s="16" t="s">
        <v>77</v>
      </c>
      <c r="BK406" s="184">
        <f t="shared" si="39"/>
        <v>0</v>
      </c>
      <c r="BL406" s="16" t="s">
        <v>99</v>
      </c>
      <c r="BM406" s="16" t="s">
        <v>775</v>
      </c>
    </row>
    <row r="407" spans="2:65" s="1" customFormat="1" ht="16.5" customHeight="1" x14ac:dyDescent="0.15">
      <c r="B407" s="33"/>
      <c r="C407" s="174" t="s">
        <v>778</v>
      </c>
      <c r="D407" s="174" t="s">
        <v>288</v>
      </c>
      <c r="E407" s="175" t="s">
        <v>4600</v>
      </c>
      <c r="F407" s="176" t="s">
        <v>4601</v>
      </c>
      <c r="G407" s="177" t="s">
        <v>490</v>
      </c>
      <c r="H407" s="178">
        <v>7</v>
      </c>
      <c r="I407" s="179"/>
      <c r="J407" s="178">
        <f t="shared" si="30"/>
        <v>0</v>
      </c>
      <c r="K407" s="176" t="s">
        <v>1</v>
      </c>
      <c r="L407" s="37"/>
      <c r="M407" s="180" t="s">
        <v>1</v>
      </c>
      <c r="N407" s="181" t="s">
        <v>41</v>
      </c>
      <c r="O407" s="59"/>
      <c r="P407" s="182">
        <f t="shared" si="31"/>
        <v>0</v>
      </c>
      <c r="Q407" s="182">
        <v>0</v>
      </c>
      <c r="R407" s="182">
        <f t="shared" si="32"/>
        <v>0</v>
      </c>
      <c r="S407" s="182">
        <v>0</v>
      </c>
      <c r="T407" s="183">
        <f t="shared" si="33"/>
        <v>0</v>
      </c>
      <c r="AR407" s="16" t="s">
        <v>99</v>
      </c>
      <c r="AT407" s="16" t="s">
        <v>288</v>
      </c>
      <c r="AU407" s="16" t="s">
        <v>77</v>
      </c>
      <c r="AY407" s="16" t="s">
        <v>287</v>
      </c>
      <c r="BE407" s="184">
        <f t="shared" si="34"/>
        <v>0</v>
      </c>
      <c r="BF407" s="184">
        <f t="shared" si="35"/>
        <v>0</v>
      </c>
      <c r="BG407" s="184">
        <f t="shared" si="36"/>
        <v>0</v>
      </c>
      <c r="BH407" s="184">
        <f t="shared" si="37"/>
        <v>0</v>
      </c>
      <c r="BI407" s="184">
        <f t="shared" si="38"/>
        <v>0</v>
      </c>
      <c r="BJ407" s="16" t="s">
        <v>77</v>
      </c>
      <c r="BK407" s="184">
        <f t="shared" si="39"/>
        <v>0</v>
      </c>
      <c r="BL407" s="16" t="s">
        <v>99</v>
      </c>
      <c r="BM407" s="16" t="s">
        <v>781</v>
      </c>
    </row>
    <row r="408" spans="2:65" s="1" customFormat="1" ht="16.5" customHeight="1" x14ac:dyDescent="0.15">
      <c r="B408" s="33"/>
      <c r="C408" s="174" t="s">
        <v>526</v>
      </c>
      <c r="D408" s="174" t="s">
        <v>288</v>
      </c>
      <c r="E408" s="175" t="s">
        <v>4602</v>
      </c>
      <c r="F408" s="176" t="s">
        <v>4603</v>
      </c>
      <c r="G408" s="177" t="s">
        <v>490</v>
      </c>
      <c r="H408" s="178">
        <v>3</v>
      </c>
      <c r="I408" s="179"/>
      <c r="J408" s="178">
        <f t="shared" si="30"/>
        <v>0</v>
      </c>
      <c r="K408" s="176" t="s">
        <v>1</v>
      </c>
      <c r="L408" s="37"/>
      <c r="M408" s="180" t="s">
        <v>1</v>
      </c>
      <c r="N408" s="181" t="s">
        <v>41</v>
      </c>
      <c r="O408" s="59"/>
      <c r="P408" s="182">
        <f t="shared" si="31"/>
        <v>0</v>
      </c>
      <c r="Q408" s="182">
        <v>0</v>
      </c>
      <c r="R408" s="182">
        <f t="shared" si="32"/>
        <v>0</v>
      </c>
      <c r="S408" s="182">
        <v>0</v>
      </c>
      <c r="T408" s="183">
        <f t="shared" si="33"/>
        <v>0</v>
      </c>
      <c r="AR408" s="16" t="s">
        <v>99</v>
      </c>
      <c r="AT408" s="16" t="s">
        <v>288</v>
      </c>
      <c r="AU408" s="16" t="s">
        <v>77</v>
      </c>
      <c r="AY408" s="16" t="s">
        <v>287</v>
      </c>
      <c r="BE408" s="184">
        <f t="shared" si="34"/>
        <v>0</v>
      </c>
      <c r="BF408" s="184">
        <f t="shared" si="35"/>
        <v>0</v>
      </c>
      <c r="BG408" s="184">
        <f t="shared" si="36"/>
        <v>0</v>
      </c>
      <c r="BH408" s="184">
        <f t="shared" si="37"/>
        <v>0</v>
      </c>
      <c r="BI408" s="184">
        <f t="shared" si="38"/>
        <v>0</v>
      </c>
      <c r="BJ408" s="16" t="s">
        <v>77</v>
      </c>
      <c r="BK408" s="184">
        <f t="shared" si="39"/>
        <v>0</v>
      </c>
      <c r="BL408" s="16" t="s">
        <v>99</v>
      </c>
      <c r="BM408" s="16" t="s">
        <v>787</v>
      </c>
    </row>
    <row r="409" spans="2:65" s="1" customFormat="1" ht="22.5" customHeight="1" x14ac:dyDescent="0.15">
      <c r="B409" s="33"/>
      <c r="C409" s="174" t="s">
        <v>790</v>
      </c>
      <c r="D409" s="174" t="s">
        <v>288</v>
      </c>
      <c r="E409" s="175" t="s">
        <v>4604</v>
      </c>
      <c r="F409" s="176" t="s">
        <v>4605</v>
      </c>
      <c r="G409" s="177" t="s">
        <v>490</v>
      </c>
      <c r="H409" s="178">
        <v>13</v>
      </c>
      <c r="I409" s="179"/>
      <c r="J409" s="178">
        <f t="shared" si="30"/>
        <v>0</v>
      </c>
      <c r="K409" s="176" t="s">
        <v>1</v>
      </c>
      <c r="L409" s="37"/>
      <c r="M409" s="180" t="s">
        <v>1</v>
      </c>
      <c r="N409" s="181" t="s">
        <v>41</v>
      </c>
      <c r="O409" s="59"/>
      <c r="P409" s="182">
        <f t="shared" si="31"/>
        <v>0</v>
      </c>
      <c r="Q409" s="182">
        <v>0</v>
      </c>
      <c r="R409" s="182">
        <f t="shared" si="32"/>
        <v>0</v>
      </c>
      <c r="S409" s="182">
        <v>0</v>
      </c>
      <c r="T409" s="183">
        <f t="shared" si="33"/>
        <v>0</v>
      </c>
      <c r="AR409" s="16" t="s">
        <v>99</v>
      </c>
      <c r="AT409" s="16" t="s">
        <v>288</v>
      </c>
      <c r="AU409" s="16" t="s">
        <v>77</v>
      </c>
      <c r="AY409" s="16" t="s">
        <v>287</v>
      </c>
      <c r="BE409" s="184">
        <f t="shared" si="34"/>
        <v>0</v>
      </c>
      <c r="BF409" s="184">
        <f t="shared" si="35"/>
        <v>0</v>
      </c>
      <c r="BG409" s="184">
        <f t="shared" si="36"/>
        <v>0</v>
      </c>
      <c r="BH409" s="184">
        <f t="shared" si="37"/>
        <v>0</v>
      </c>
      <c r="BI409" s="184">
        <f t="shared" si="38"/>
        <v>0</v>
      </c>
      <c r="BJ409" s="16" t="s">
        <v>77</v>
      </c>
      <c r="BK409" s="184">
        <f t="shared" si="39"/>
        <v>0</v>
      </c>
      <c r="BL409" s="16" t="s">
        <v>99</v>
      </c>
      <c r="BM409" s="16" t="s">
        <v>793</v>
      </c>
    </row>
    <row r="410" spans="2:65" s="1" customFormat="1" ht="16.5" customHeight="1" x14ac:dyDescent="0.15">
      <c r="B410" s="33"/>
      <c r="C410" s="174" t="s">
        <v>530</v>
      </c>
      <c r="D410" s="174" t="s">
        <v>288</v>
      </c>
      <c r="E410" s="175" t="s">
        <v>4606</v>
      </c>
      <c r="F410" s="176" t="s">
        <v>4607</v>
      </c>
      <c r="G410" s="177" t="s">
        <v>490</v>
      </c>
      <c r="H410" s="178">
        <v>9</v>
      </c>
      <c r="I410" s="179"/>
      <c r="J410" s="178">
        <f t="shared" si="30"/>
        <v>0</v>
      </c>
      <c r="K410" s="176" t="s">
        <v>1</v>
      </c>
      <c r="L410" s="37"/>
      <c r="M410" s="180" t="s">
        <v>1</v>
      </c>
      <c r="N410" s="181" t="s">
        <v>41</v>
      </c>
      <c r="O410" s="59"/>
      <c r="P410" s="182">
        <f t="shared" si="31"/>
        <v>0</v>
      </c>
      <c r="Q410" s="182">
        <v>0</v>
      </c>
      <c r="R410" s="182">
        <f t="shared" si="32"/>
        <v>0</v>
      </c>
      <c r="S410" s="182">
        <v>0</v>
      </c>
      <c r="T410" s="183">
        <f t="shared" si="33"/>
        <v>0</v>
      </c>
      <c r="AR410" s="16" t="s">
        <v>99</v>
      </c>
      <c r="AT410" s="16" t="s">
        <v>288</v>
      </c>
      <c r="AU410" s="16" t="s">
        <v>77</v>
      </c>
      <c r="AY410" s="16" t="s">
        <v>287</v>
      </c>
      <c r="BE410" s="184">
        <f t="shared" si="34"/>
        <v>0</v>
      </c>
      <c r="BF410" s="184">
        <f t="shared" si="35"/>
        <v>0</v>
      </c>
      <c r="BG410" s="184">
        <f t="shared" si="36"/>
        <v>0</v>
      </c>
      <c r="BH410" s="184">
        <f t="shared" si="37"/>
        <v>0</v>
      </c>
      <c r="BI410" s="184">
        <f t="shared" si="38"/>
        <v>0</v>
      </c>
      <c r="BJ410" s="16" t="s">
        <v>77</v>
      </c>
      <c r="BK410" s="184">
        <f t="shared" si="39"/>
        <v>0</v>
      </c>
      <c r="BL410" s="16" t="s">
        <v>99</v>
      </c>
      <c r="BM410" s="16" t="s">
        <v>799</v>
      </c>
    </row>
    <row r="411" spans="2:65" s="1" customFormat="1" ht="16.5" customHeight="1" x14ac:dyDescent="0.15">
      <c r="B411" s="33"/>
      <c r="C411" s="174" t="s">
        <v>802</v>
      </c>
      <c r="D411" s="174" t="s">
        <v>288</v>
      </c>
      <c r="E411" s="175" t="s">
        <v>4608</v>
      </c>
      <c r="F411" s="176" t="s">
        <v>4609</v>
      </c>
      <c r="G411" s="177" t="s">
        <v>490</v>
      </c>
      <c r="H411" s="178">
        <v>2</v>
      </c>
      <c r="I411" s="179"/>
      <c r="J411" s="178">
        <f t="shared" si="30"/>
        <v>0</v>
      </c>
      <c r="K411" s="176" t="s">
        <v>1</v>
      </c>
      <c r="L411" s="37"/>
      <c r="M411" s="180" t="s">
        <v>1</v>
      </c>
      <c r="N411" s="181" t="s">
        <v>41</v>
      </c>
      <c r="O411" s="59"/>
      <c r="P411" s="182">
        <f t="shared" si="31"/>
        <v>0</v>
      </c>
      <c r="Q411" s="182">
        <v>0</v>
      </c>
      <c r="R411" s="182">
        <f t="shared" si="32"/>
        <v>0</v>
      </c>
      <c r="S411" s="182">
        <v>0</v>
      </c>
      <c r="T411" s="183">
        <f t="shared" si="33"/>
        <v>0</v>
      </c>
      <c r="AR411" s="16" t="s">
        <v>99</v>
      </c>
      <c r="AT411" s="16" t="s">
        <v>288</v>
      </c>
      <c r="AU411" s="16" t="s">
        <v>77</v>
      </c>
      <c r="AY411" s="16" t="s">
        <v>287</v>
      </c>
      <c r="BE411" s="184">
        <f t="shared" si="34"/>
        <v>0</v>
      </c>
      <c r="BF411" s="184">
        <f t="shared" si="35"/>
        <v>0</v>
      </c>
      <c r="BG411" s="184">
        <f t="shared" si="36"/>
        <v>0</v>
      </c>
      <c r="BH411" s="184">
        <f t="shared" si="37"/>
        <v>0</v>
      </c>
      <c r="BI411" s="184">
        <f t="shared" si="38"/>
        <v>0</v>
      </c>
      <c r="BJ411" s="16" t="s">
        <v>77</v>
      </c>
      <c r="BK411" s="184">
        <f t="shared" si="39"/>
        <v>0</v>
      </c>
      <c r="BL411" s="16" t="s">
        <v>99</v>
      </c>
      <c r="BM411" s="16" t="s">
        <v>805</v>
      </c>
    </row>
    <row r="412" spans="2:65" s="1" customFormat="1" ht="16.5" customHeight="1" x14ac:dyDescent="0.15">
      <c r="B412" s="33"/>
      <c r="C412" s="174" t="s">
        <v>537</v>
      </c>
      <c r="D412" s="174" t="s">
        <v>288</v>
      </c>
      <c r="E412" s="175" t="s">
        <v>4610</v>
      </c>
      <c r="F412" s="176" t="s">
        <v>4611</v>
      </c>
      <c r="G412" s="177" t="s">
        <v>490</v>
      </c>
      <c r="H412" s="178">
        <v>2</v>
      </c>
      <c r="I412" s="179"/>
      <c r="J412" s="178">
        <f t="shared" si="30"/>
        <v>0</v>
      </c>
      <c r="K412" s="176" t="s">
        <v>1</v>
      </c>
      <c r="L412" s="37"/>
      <c r="M412" s="180" t="s">
        <v>1</v>
      </c>
      <c r="N412" s="181" t="s">
        <v>41</v>
      </c>
      <c r="O412" s="59"/>
      <c r="P412" s="182">
        <f t="shared" si="31"/>
        <v>0</v>
      </c>
      <c r="Q412" s="182">
        <v>0</v>
      </c>
      <c r="R412" s="182">
        <f t="shared" si="32"/>
        <v>0</v>
      </c>
      <c r="S412" s="182">
        <v>0</v>
      </c>
      <c r="T412" s="183">
        <f t="shared" si="33"/>
        <v>0</v>
      </c>
      <c r="AR412" s="16" t="s">
        <v>99</v>
      </c>
      <c r="AT412" s="16" t="s">
        <v>288</v>
      </c>
      <c r="AU412" s="16" t="s">
        <v>77</v>
      </c>
      <c r="AY412" s="16" t="s">
        <v>287</v>
      </c>
      <c r="BE412" s="184">
        <f t="shared" si="34"/>
        <v>0</v>
      </c>
      <c r="BF412" s="184">
        <f t="shared" si="35"/>
        <v>0</v>
      </c>
      <c r="BG412" s="184">
        <f t="shared" si="36"/>
        <v>0</v>
      </c>
      <c r="BH412" s="184">
        <f t="shared" si="37"/>
        <v>0</v>
      </c>
      <c r="BI412" s="184">
        <f t="shared" si="38"/>
        <v>0</v>
      </c>
      <c r="BJ412" s="16" t="s">
        <v>77</v>
      </c>
      <c r="BK412" s="184">
        <f t="shared" si="39"/>
        <v>0</v>
      </c>
      <c r="BL412" s="16" t="s">
        <v>99</v>
      </c>
      <c r="BM412" s="16" t="s">
        <v>810</v>
      </c>
    </row>
    <row r="413" spans="2:65" s="1" customFormat="1" ht="16.5" customHeight="1" x14ac:dyDescent="0.15">
      <c r="B413" s="33"/>
      <c r="C413" s="174" t="s">
        <v>811</v>
      </c>
      <c r="D413" s="174" t="s">
        <v>288</v>
      </c>
      <c r="E413" s="175" t="s">
        <v>4612</v>
      </c>
      <c r="F413" s="176" t="s">
        <v>4613</v>
      </c>
      <c r="G413" s="177" t="s">
        <v>490</v>
      </c>
      <c r="H413" s="178">
        <v>36</v>
      </c>
      <c r="I413" s="179"/>
      <c r="J413" s="178">
        <f t="shared" si="30"/>
        <v>0</v>
      </c>
      <c r="K413" s="176" t="s">
        <v>1</v>
      </c>
      <c r="L413" s="37"/>
      <c r="M413" s="180" t="s">
        <v>1</v>
      </c>
      <c r="N413" s="181" t="s">
        <v>41</v>
      </c>
      <c r="O413" s="59"/>
      <c r="P413" s="182">
        <f t="shared" si="31"/>
        <v>0</v>
      </c>
      <c r="Q413" s="182">
        <v>0</v>
      </c>
      <c r="R413" s="182">
        <f t="shared" si="32"/>
        <v>0</v>
      </c>
      <c r="S413" s="182">
        <v>0</v>
      </c>
      <c r="T413" s="183">
        <f t="shared" si="33"/>
        <v>0</v>
      </c>
      <c r="AR413" s="16" t="s">
        <v>99</v>
      </c>
      <c r="AT413" s="16" t="s">
        <v>288</v>
      </c>
      <c r="AU413" s="16" t="s">
        <v>77</v>
      </c>
      <c r="AY413" s="16" t="s">
        <v>287</v>
      </c>
      <c r="BE413" s="184">
        <f t="shared" si="34"/>
        <v>0</v>
      </c>
      <c r="BF413" s="184">
        <f t="shared" si="35"/>
        <v>0</v>
      </c>
      <c r="BG413" s="184">
        <f t="shared" si="36"/>
        <v>0</v>
      </c>
      <c r="BH413" s="184">
        <f t="shared" si="37"/>
        <v>0</v>
      </c>
      <c r="BI413" s="184">
        <f t="shared" si="38"/>
        <v>0</v>
      </c>
      <c r="BJ413" s="16" t="s">
        <v>77</v>
      </c>
      <c r="BK413" s="184">
        <f t="shared" si="39"/>
        <v>0</v>
      </c>
      <c r="BL413" s="16" t="s">
        <v>99</v>
      </c>
      <c r="BM413" s="16" t="s">
        <v>814</v>
      </c>
    </row>
    <row r="414" spans="2:65" s="1" customFormat="1" ht="16.5" customHeight="1" x14ac:dyDescent="0.15">
      <c r="B414" s="33"/>
      <c r="C414" s="174" t="s">
        <v>544</v>
      </c>
      <c r="D414" s="174" t="s">
        <v>288</v>
      </c>
      <c r="E414" s="175" t="s">
        <v>4614</v>
      </c>
      <c r="F414" s="176" t="s">
        <v>4615</v>
      </c>
      <c r="G414" s="177" t="s">
        <v>362</v>
      </c>
      <c r="H414" s="178">
        <v>53.03</v>
      </c>
      <c r="I414" s="179"/>
      <c r="J414" s="178">
        <f t="shared" si="30"/>
        <v>0</v>
      </c>
      <c r="K414" s="176" t="s">
        <v>1</v>
      </c>
      <c r="L414" s="37"/>
      <c r="M414" s="180" t="s">
        <v>1</v>
      </c>
      <c r="N414" s="181" t="s">
        <v>41</v>
      </c>
      <c r="O414" s="59"/>
      <c r="P414" s="182">
        <f t="shared" si="31"/>
        <v>0</v>
      </c>
      <c r="Q414" s="182">
        <v>0</v>
      </c>
      <c r="R414" s="182">
        <f t="shared" si="32"/>
        <v>0</v>
      </c>
      <c r="S414" s="182">
        <v>0</v>
      </c>
      <c r="T414" s="183">
        <f t="shared" si="33"/>
        <v>0</v>
      </c>
      <c r="AR414" s="16" t="s">
        <v>99</v>
      </c>
      <c r="AT414" s="16" t="s">
        <v>288</v>
      </c>
      <c r="AU414" s="16" t="s">
        <v>77</v>
      </c>
      <c r="AY414" s="16" t="s">
        <v>287</v>
      </c>
      <c r="BE414" s="184">
        <f t="shared" si="34"/>
        <v>0</v>
      </c>
      <c r="BF414" s="184">
        <f t="shared" si="35"/>
        <v>0</v>
      </c>
      <c r="BG414" s="184">
        <f t="shared" si="36"/>
        <v>0</v>
      </c>
      <c r="BH414" s="184">
        <f t="shared" si="37"/>
        <v>0</v>
      </c>
      <c r="BI414" s="184">
        <f t="shared" si="38"/>
        <v>0</v>
      </c>
      <c r="BJ414" s="16" t="s">
        <v>77</v>
      </c>
      <c r="BK414" s="184">
        <f t="shared" si="39"/>
        <v>0</v>
      </c>
      <c r="BL414" s="16" t="s">
        <v>99</v>
      </c>
      <c r="BM414" s="16" t="s">
        <v>820</v>
      </c>
    </row>
    <row r="415" spans="2:65" s="1" customFormat="1" ht="16.5" customHeight="1" x14ac:dyDescent="0.15">
      <c r="B415" s="33"/>
      <c r="C415" s="174" t="s">
        <v>823</v>
      </c>
      <c r="D415" s="174" t="s">
        <v>288</v>
      </c>
      <c r="E415" s="175" t="s">
        <v>4616</v>
      </c>
      <c r="F415" s="176" t="s">
        <v>4617</v>
      </c>
      <c r="G415" s="177" t="s">
        <v>362</v>
      </c>
      <c r="H415" s="178">
        <v>13.04</v>
      </c>
      <c r="I415" s="179"/>
      <c r="J415" s="178">
        <f t="shared" si="30"/>
        <v>0</v>
      </c>
      <c r="K415" s="176" t="s">
        <v>1</v>
      </c>
      <c r="L415" s="37"/>
      <c r="M415" s="180" t="s">
        <v>1</v>
      </c>
      <c r="N415" s="181" t="s">
        <v>41</v>
      </c>
      <c r="O415" s="59"/>
      <c r="P415" s="182">
        <f t="shared" si="31"/>
        <v>0</v>
      </c>
      <c r="Q415" s="182">
        <v>0</v>
      </c>
      <c r="R415" s="182">
        <f t="shared" si="32"/>
        <v>0</v>
      </c>
      <c r="S415" s="182">
        <v>0</v>
      </c>
      <c r="T415" s="183">
        <f t="shared" si="33"/>
        <v>0</v>
      </c>
      <c r="AR415" s="16" t="s">
        <v>99</v>
      </c>
      <c r="AT415" s="16" t="s">
        <v>288</v>
      </c>
      <c r="AU415" s="16" t="s">
        <v>77</v>
      </c>
      <c r="AY415" s="16" t="s">
        <v>287</v>
      </c>
      <c r="BE415" s="184">
        <f t="shared" si="34"/>
        <v>0</v>
      </c>
      <c r="BF415" s="184">
        <f t="shared" si="35"/>
        <v>0</v>
      </c>
      <c r="BG415" s="184">
        <f t="shared" si="36"/>
        <v>0</v>
      </c>
      <c r="BH415" s="184">
        <f t="shared" si="37"/>
        <v>0</v>
      </c>
      <c r="BI415" s="184">
        <f t="shared" si="38"/>
        <v>0</v>
      </c>
      <c r="BJ415" s="16" t="s">
        <v>77</v>
      </c>
      <c r="BK415" s="184">
        <f t="shared" si="39"/>
        <v>0</v>
      </c>
      <c r="BL415" s="16" t="s">
        <v>99</v>
      </c>
      <c r="BM415" s="16" t="s">
        <v>826</v>
      </c>
    </row>
    <row r="416" spans="2:65" s="1" customFormat="1" ht="16.5" customHeight="1" x14ac:dyDescent="0.15">
      <c r="B416" s="33"/>
      <c r="C416" s="174" t="s">
        <v>551</v>
      </c>
      <c r="D416" s="174" t="s">
        <v>288</v>
      </c>
      <c r="E416" s="175" t="s">
        <v>4618</v>
      </c>
      <c r="F416" s="176" t="s">
        <v>4619</v>
      </c>
      <c r="G416" s="177" t="s">
        <v>490</v>
      </c>
      <c r="H416" s="178">
        <v>1</v>
      </c>
      <c r="I416" s="179"/>
      <c r="J416" s="178">
        <f t="shared" si="30"/>
        <v>0</v>
      </c>
      <c r="K416" s="176" t="s">
        <v>1</v>
      </c>
      <c r="L416" s="37"/>
      <c r="M416" s="180" t="s">
        <v>1</v>
      </c>
      <c r="N416" s="181" t="s">
        <v>41</v>
      </c>
      <c r="O416" s="59"/>
      <c r="P416" s="182">
        <f t="shared" si="31"/>
        <v>0</v>
      </c>
      <c r="Q416" s="182">
        <v>0</v>
      </c>
      <c r="R416" s="182">
        <f t="shared" si="32"/>
        <v>0</v>
      </c>
      <c r="S416" s="182">
        <v>0</v>
      </c>
      <c r="T416" s="183">
        <f t="shared" si="33"/>
        <v>0</v>
      </c>
      <c r="AR416" s="16" t="s">
        <v>99</v>
      </c>
      <c r="AT416" s="16" t="s">
        <v>288</v>
      </c>
      <c r="AU416" s="16" t="s">
        <v>77</v>
      </c>
      <c r="AY416" s="16" t="s">
        <v>287</v>
      </c>
      <c r="BE416" s="184">
        <f t="shared" si="34"/>
        <v>0</v>
      </c>
      <c r="BF416" s="184">
        <f t="shared" si="35"/>
        <v>0</v>
      </c>
      <c r="BG416" s="184">
        <f t="shared" si="36"/>
        <v>0</v>
      </c>
      <c r="BH416" s="184">
        <f t="shared" si="37"/>
        <v>0</v>
      </c>
      <c r="BI416" s="184">
        <f t="shared" si="38"/>
        <v>0</v>
      </c>
      <c r="BJ416" s="16" t="s">
        <v>77</v>
      </c>
      <c r="BK416" s="184">
        <f t="shared" si="39"/>
        <v>0</v>
      </c>
      <c r="BL416" s="16" t="s">
        <v>99</v>
      </c>
      <c r="BM416" s="16" t="s">
        <v>838</v>
      </c>
    </row>
    <row r="417" spans="2:65" s="1" customFormat="1" ht="16.5" customHeight="1" x14ac:dyDescent="0.15">
      <c r="B417" s="33"/>
      <c r="C417" s="174" t="s">
        <v>840</v>
      </c>
      <c r="D417" s="174" t="s">
        <v>288</v>
      </c>
      <c r="E417" s="175" t="s">
        <v>4620</v>
      </c>
      <c r="F417" s="176" t="s">
        <v>4621</v>
      </c>
      <c r="G417" s="177" t="s">
        <v>490</v>
      </c>
      <c r="H417" s="178">
        <v>1</v>
      </c>
      <c r="I417" s="179"/>
      <c r="J417" s="178">
        <f t="shared" si="30"/>
        <v>0</v>
      </c>
      <c r="K417" s="176" t="s">
        <v>1</v>
      </c>
      <c r="L417" s="37"/>
      <c r="M417" s="180" t="s">
        <v>1</v>
      </c>
      <c r="N417" s="181" t="s">
        <v>41</v>
      </c>
      <c r="O417" s="59"/>
      <c r="P417" s="182">
        <f t="shared" si="31"/>
        <v>0</v>
      </c>
      <c r="Q417" s="182">
        <v>0</v>
      </c>
      <c r="R417" s="182">
        <f t="shared" si="32"/>
        <v>0</v>
      </c>
      <c r="S417" s="182">
        <v>0</v>
      </c>
      <c r="T417" s="183">
        <f t="shared" si="33"/>
        <v>0</v>
      </c>
      <c r="AR417" s="16" t="s">
        <v>99</v>
      </c>
      <c r="AT417" s="16" t="s">
        <v>288</v>
      </c>
      <c r="AU417" s="16" t="s">
        <v>77</v>
      </c>
      <c r="AY417" s="16" t="s">
        <v>287</v>
      </c>
      <c r="BE417" s="184">
        <f t="shared" si="34"/>
        <v>0</v>
      </c>
      <c r="BF417" s="184">
        <f t="shared" si="35"/>
        <v>0</v>
      </c>
      <c r="BG417" s="184">
        <f t="shared" si="36"/>
        <v>0</v>
      </c>
      <c r="BH417" s="184">
        <f t="shared" si="37"/>
        <v>0</v>
      </c>
      <c r="BI417" s="184">
        <f t="shared" si="38"/>
        <v>0</v>
      </c>
      <c r="BJ417" s="16" t="s">
        <v>77</v>
      </c>
      <c r="BK417" s="184">
        <f t="shared" si="39"/>
        <v>0</v>
      </c>
      <c r="BL417" s="16" t="s">
        <v>99</v>
      </c>
      <c r="BM417" s="16" t="s">
        <v>843</v>
      </c>
    </row>
    <row r="418" spans="2:65" s="10" customFormat="1" ht="26" customHeight="1" x14ac:dyDescent="0.2">
      <c r="B418" s="160"/>
      <c r="C418" s="161"/>
      <c r="D418" s="162" t="s">
        <v>69</v>
      </c>
      <c r="E418" s="163" t="s">
        <v>790</v>
      </c>
      <c r="F418" s="163" t="s">
        <v>893</v>
      </c>
      <c r="G418" s="161"/>
      <c r="H418" s="161"/>
      <c r="I418" s="164"/>
      <c r="J418" s="165">
        <f>BK418</f>
        <v>0</v>
      </c>
      <c r="K418" s="161"/>
      <c r="L418" s="166"/>
      <c r="M418" s="167"/>
      <c r="N418" s="168"/>
      <c r="O418" s="168"/>
      <c r="P418" s="169">
        <f>P419</f>
        <v>0</v>
      </c>
      <c r="Q418" s="168"/>
      <c r="R418" s="169">
        <f>R419</f>
        <v>0</v>
      </c>
      <c r="S418" s="168"/>
      <c r="T418" s="170">
        <f>T419</f>
        <v>0</v>
      </c>
      <c r="AR418" s="171" t="s">
        <v>77</v>
      </c>
      <c r="AT418" s="172" t="s">
        <v>69</v>
      </c>
      <c r="AU418" s="172" t="s">
        <v>70</v>
      </c>
      <c r="AY418" s="171" t="s">
        <v>287</v>
      </c>
      <c r="BK418" s="173">
        <f>BK419</f>
        <v>0</v>
      </c>
    </row>
    <row r="419" spans="2:65" s="1" customFormat="1" ht="16.5" customHeight="1" x14ac:dyDescent="0.15">
      <c r="B419" s="33"/>
      <c r="C419" s="174" t="s">
        <v>556</v>
      </c>
      <c r="D419" s="174" t="s">
        <v>288</v>
      </c>
      <c r="E419" s="175" t="s">
        <v>4622</v>
      </c>
      <c r="F419" s="176" t="s">
        <v>4623</v>
      </c>
      <c r="G419" s="177" t="s">
        <v>388</v>
      </c>
      <c r="H419" s="178">
        <v>803.49</v>
      </c>
      <c r="I419" s="179"/>
      <c r="J419" s="178">
        <f>ROUND(I419*H419,2)</f>
        <v>0</v>
      </c>
      <c r="K419" s="176" t="s">
        <v>1</v>
      </c>
      <c r="L419" s="37"/>
      <c r="M419" s="180" t="s">
        <v>1</v>
      </c>
      <c r="N419" s="181" t="s">
        <v>41</v>
      </c>
      <c r="O419" s="59"/>
      <c r="P419" s="182">
        <f>O419*H419</f>
        <v>0</v>
      </c>
      <c r="Q419" s="182">
        <v>0</v>
      </c>
      <c r="R419" s="182">
        <f>Q419*H419</f>
        <v>0</v>
      </c>
      <c r="S419" s="182">
        <v>0</v>
      </c>
      <c r="T419" s="183">
        <f>S419*H419</f>
        <v>0</v>
      </c>
      <c r="AR419" s="16" t="s">
        <v>99</v>
      </c>
      <c r="AT419" s="16" t="s">
        <v>288</v>
      </c>
      <c r="AU419" s="16" t="s">
        <v>77</v>
      </c>
      <c r="AY419" s="16" t="s">
        <v>287</v>
      </c>
      <c r="BE419" s="184">
        <f>IF(N419="základní",J419,0)</f>
        <v>0</v>
      </c>
      <c r="BF419" s="184">
        <f>IF(N419="snížená",J419,0)</f>
        <v>0</v>
      </c>
      <c r="BG419" s="184">
        <f>IF(N419="zákl. přenesená",J419,0)</f>
        <v>0</v>
      </c>
      <c r="BH419" s="184">
        <f>IF(N419="sníž. přenesená",J419,0)</f>
        <v>0</v>
      </c>
      <c r="BI419" s="184">
        <f>IF(N419="nulová",J419,0)</f>
        <v>0</v>
      </c>
      <c r="BJ419" s="16" t="s">
        <v>77</v>
      </c>
      <c r="BK419" s="184">
        <f>ROUND(I419*H419,2)</f>
        <v>0</v>
      </c>
      <c r="BL419" s="16" t="s">
        <v>99</v>
      </c>
      <c r="BM419" s="16" t="s">
        <v>848</v>
      </c>
    </row>
    <row r="420" spans="2:65" s="10" customFormat="1" ht="26" customHeight="1" x14ac:dyDescent="0.2">
      <c r="B420" s="160"/>
      <c r="C420" s="161"/>
      <c r="D420" s="162" t="s">
        <v>69</v>
      </c>
      <c r="E420" s="163" t="s">
        <v>1260</v>
      </c>
      <c r="F420" s="163" t="s">
        <v>1261</v>
      </c>
      <c r="G420" s="161"/>
      <c r="H420" s="161"/>
      <c r="I420" s="164"/>
      <c r="J420" s="165">
        <f>BK420</f>
        <v>0</v>
      </c>
      <c r="K420" s="161"/>
      <c r="L420" s="166"/>
      <c r="M420" s="167"/>
      <c r="N420" s="168"/>
      <c r="O420" s="168"/>
      <c r="P420" s="169">
        <f>SUM(P421:P424)</f>
        <v>0</v>
      </c>
      <c r="Q420" s="168"/>
      <c r="R420" s="169">
        <f>SUM(R421:R424)</f>
        <v>0</v>
      </c>
      <c r="S420" s="168"/>
      <c r="T420" s="170">
        <f>SUM(T421:T424)</f>
        <v>0</v>
      </c>
      <c r="AR420" s="171" t="s">
        <v>79</v>
      </c>
      <c r="AT420" s="172" t="s">
        <v>69</v>
      </c>
      <c r="AU420" s="172" t="s">
        <v>70</v>
      </c>
      <c r="AY420" s="171" t="s">
        <v>287</v>
      </c>
      <c r="BK420" s="173">
        <f>SUM(BK421:BK424)</f>
        <v>0</v>
      </c>
    </row>
    <row r="421" spans="2:65" s="1" customFormat="1" ht="16.5" customHeight="1" x14ac:dyDescent="0.15">
      <c r="B421" s="33"/>
      <c r="C421" s="174" t="s">
        <v>849</v>
      </c>
      <c r="D421" s="174" t="s">
        <v>288</v>
      </c>
      <c r="E421" s="175" t="s">
        <v>4624</v>
      </c>
      <c r="F421" s="176" t="s">
        <v>4625</v>
      </c>
      <c r="G421" s="177" t="s">
        <v>362</v>
      </c>
      <c r="H421" s="178">
        <v>12</v>
      </c>
      <c r="I421" s="179"/>
      <c r="J421" s="178">
        <f>ROUND(I421*H421,2)</f>
        <v>0</v>
      </c>
      <c r="K421" s="176" t="s">
        <v>1</v>
      </c>
      <c r="L421" s="37"/>
      <c r="M421" s="180" t="s">
        <v>1</v>
      </c>
      <c r="N421" s="181" t="s">
        <v>41</v>
      </c>
      <c r="O421" s="59"/>
      <c r="P421" s="182">
        <f>O421*H421</f>
        <v>0</v>
      </c>
      <c r="Q421" s="182">
        <v>0</v>
      </c>
      <c r="R421" s="182">
        <f>Q421*H421</f>
        <v>0</v>
      </c>
      <c r="S421" s="182">
        <v>0</v>
      </c>
      <c r="T421" s="183">
        <f>S421*H421</f>
        <v>0</v>
      </c>
      <c r="AR421" s="16" t="s">
        <v>316</v>
      </c>
      <c r="AT421" s="16" t="s">
        <v>288</v>
      </c>
      <c r="AU421" s="16" t="s">
        <v>77</v>
      </c>
      <c r="AY421" s="16" t="s">
        <v>287</v>
      </c>
      <c r="BE421" s="184">
        <f>IF(N421="základní",J421,0)</f>
        <v>0</v>
      </c>
      <c r="BF421" s="184">
        <f>IF(N421="snížená",J421,0)</f>
        <v>0</v>
      </c>
      <c r="BG421" s="184">
        <f>IF(N421="zákl. přenesená",J421,0)</f>
        <v>0</v>
      </c>
      <c r="BH421" s="184">
        <f>IF(N421="sníž. přenesená",J421,0)</f>
        <v>0</v>
      </c>
      <c r="BI421" s="184">
        <f>IF(N421="nulová",J421,0)</f>
        <v>0</v>
      </c>
      <c r="BJ421" s="16" t="s">
        <v>77</v>
      </c>
      <c r="BK421" s="184">
        <f>ROUND(I421*H421,2)</f>
        <v>0</v>
      </c>
      <c r="BL421" s="16" t="s">
        <v>316</v>
      </c>
      <c r="BM421" s="16" t="s">
        <v>852</v>
      </c>
    </row>
    <row r="422" spans="2:65" s="11" customFormat="1" ht="11" x14ac:dyDescent="0.15">
      <c r="B422" s="185"/>
      <c r="C422" s="186"/>
      <c r="D422" s="187" t="s">
        <v>356</v>
      </c>
      <c r="E422" s="188" t="s">
        <v>1</v>
      </c>
      <c r="F422" s="189" t="s">
        <v>4626</v>
      </c>
      <c r="G422" s="186"/>
      <c r="H422" s="190">
        <v>12</v>
      </c>
      <c r="I422" s="191"/>
      <c r="J422" s="186"/>
      <c r="K422" s="186"/>
      <c r="L422" s="192"/>
      <c r="M422" s="193"/>
      <c r="N422" s="194"/>
      <c r="O422" s="194"/>
      <c r="P422" s="194"/>
      <c r="Q422" s="194"/>
      <c r="R422" s="194"/>
      <c r="S422" s="194"/>
      <c r="T422" s="195"/>
      <c r="AT422" s="196" t="s">
        <v>356</v>
      </c>
      <c r="AU422" s="196" t="s">
        <v>77</v>
      </c>
      <c r="AV422" s="11" t="s">
        <v>79</v>
      </c>
      <c r="AW422" s="11" t="s">
        <v>33</v>
      </c>
      <c r="AX422" s="11" t="s">
        <v>70</v>
      </c>
      <c r="AY422" s="196" t="s">
        <v>287</v>
      </c>
    </row>
    <row r="423" spans="2:65" s="12" customFormat="1" ht="11" x14ac:dyDescent="0.15">
      <c r="B423" s="197"/>
      <c r="C423" s="198"/>
      <c r="D423" s="187" t="s">
        <v>356</v>
      </c>
      <c r="E423" s="199" t="s">
        <v>1</v>
      </c>
      <c r="F423" s="200" t="s">
        <v>359</v>
      </c>
      <c r="G423" s="198"/>
      <c r="H423" s="201">
        <v>12</v>
      </c>
      <c r="I423" s="202"/>
      <c r="J423" s="198"/>
      <c r="K423" s="198"/>
      <c r="L423" s="203"/>
      <c r="M423" s="204"/>
      <c r="N423" s="205"/>
      <c r="O423" s="205"/>
      <c r="P423" s="205"/>
      <c r="Q423" s="205"/>
      <c r="R423" s="205"/>
      <c r="S423" s="205"/>
      <c r="T423" s="206"/>
      <c r="AT423" s="207" t="s">
        <v>356</v>
      </c>
      <c r="AU423" s="207" t="s">
        <v>77</v>
      </c>
      <c r="AV423" s="12" t="s">
        <v>99</v>
      </c>
      <c r="AW423" s="12" t="s">
        <v>33</v>
      </c>
      <c r="AX423" s="12" t="s">
        <v>77</v>
      </c>
      <c r="AY423" s="207" t="s">
        <v>287</v>
      </c>
    </row>
    <row r="424" spans="2:65" s="1" customFormat="1" ht="16.5" customHeight="1" x14ac:dyDescent="0.15">
      <c r="B424" s="33"/>
      <c r="C424" s="174" t="s">
        <v>560</v>
      </c>
      <c r="D424" s="174" t="s">
        <v>288</v>
      </c>
      <c r="E424" s="175" t="s">
        <v>4627</v>
      </c>
      <c r="F424" s="176" t="s">
        <v>4628</v>
      </c>
      <c r="G424" s="177" t="s">
        <v>490</v>
      </c>
      <c r="H424" s="178">
        <v>12</v>
      </c>
      <c r="I424" s="179"/>
      <c r="J424" s="178">
        <f>ROUND(I424*H424,2)</f>
        <v>0</v>
      </c>
      <c r="K424" s="176" t="s">
        <v>1</v>
      </c>
      <c r="L424" s="37"/>
      <c r="M424" s="220" t="s">
        <v>1</v>
      </c>
      <c r="N424" s="221" t="s">
        <v>41</v>
      </c>
      <c r="O424" s="222"/>
      <c r="P424" s="223">
        <f>O424*H424</f>
        <v>0</v>
      </c>
      <c r="Q424" s="223">
        <v>0</v>
      </c>
      <c r="R424" s="223">
        <f>Q424*H424</f>
        <v>0</v>
      </c>
      <c r="S424" s="223">
        <v>0</v>
      </c>
      <c r="T424" s="224">
        <f>S424*H424</f>
        <v>0</v>
      </c>
      <c r="AR424" s="16" t="s">
        <v>316</v>
      </c>
      <c r="AT424" s="16" t="s">
        <v>288</v>
      </c>
      <c r="AU424" s="16" t="s">
        <v>77</v>
      </c>
      <c r="AY424" s="16" t="s">
        <v>287</v>
      </c>
      <c r="BE424" s="184">
        <f>IF(N424="základní",J424,0)</f>
        <v>0</v>
      </c>
      <c r="BF424" s="184">
        <f>IF(N424="snížená",J424,0)</f>
        <v>0</v>
      </c>
      <c r="BG424" s="184">
        <f>IF(N424="zákl. přenesená",J424,0)</f>
        <v>0</v>
      </c>
      <c r="BH424" s="184">
        <f>IF(N424="sníž. přenesená",J424,0)</f>
        <v>0</v>
      </c>
      <c r="BI424" s="184">
        <f>IF(N424="nulová",J424,0)</f>
        <v>0</v>
      </c>
      <c r="BJ424" s="16" t="s">
        <v>77</v>
      </c>
      <c r="BK424" s="184">
        <f>ROUND(I424*H424,2)</f>
        <v>0</v>
      </c>
      <c r="BL424" s="16" t="s">
        <v>316</v>
      </c>
      <c r="BM424" s="16" t="s">
        <v>856</v>
      </c>
    </row>
    <row r="425" spans="2:65" s="1" customFormat="1" ht="7" customHeight="1" x14ac:dyDescent="0.15">
      <c r="B425" s="45"/>
      <c r="C425" s="46"/>
      <c r="D425" s="46"/>
      <c r="E425" s="46"/>
      <c r="F425" s="46"/>
      <c r="G425" s="46"/>
      <c r="H425" s="46"/>
      <c r="I425" s="133"/>
      <c r="J425" s="46"/>
      <c r="K425" s="46"/>
      <c r="L425" s="37"/>
    </row>
  </sheetData>
  <sheetProtection algorithmName="SHA-512" hashValue="cAcZIGClvslXsXvV/Q4A7TM9V7jIrAtUqi+z3WIxPmnOoa2/vyzdqkOTKC4Tan56aXpJEoHw9LX9MU4vIKj3Ww==" saltValue="xXnULiK2ESxvL5Ozy+e31bgUrDEcjFV4drwRiDYtn088Egrug5aQjU53iPOsmTzW1t9UMXigXg1/XF8jVizopw==" spinCount="100000" sheet="1" objects="1" scenarios="1" formatColumns="0" formatRows="0" autoFilter="0"/>
  <autoFilter ref="C96:K424"/>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6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181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4629</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ROUND((SUM(BE95:BE266)),  2)</f>
        <v>0</v>
      </c>
      <c r="I37" s="122">
        <v>0.21</v>
      </c>
      <c r="J37" s="121">
        <f>ROUND(((SUM(BE95:BE266))*I37),  2)</f>
        <v>0</v>
      </c>
      <c r="L37" s="37"/>
    </row>
    <row r="38" spans="2:12" s="1" customFormat="1" ht="14.5" customHeight="1" x14ac:dyDescent="0.15">
      <c r="B38" s="37"/>
      <c r="E38" s="110" t="s">
        <v>42</v>
      </c>
      <c r="F38" s="121">
        <f>ROUND((SUM(BF95:BF266)),  2)</f>
        <v>0</v>
      </c>
      <c r="I38" s="122">
        <v>0.15</v>
      </c>
      <c r="J38" s="121">
        <f>ROUND(((SUM(BF95:BF266))*I38),  2)</f>
        <v>0</v>
      </c>
      <c r="L38" s="37"/>
    </row>
    <row r="39" spans="2:12" s="1" customFormat="1" ht="14.5" hidden="1" customHeight="1" x14ac:dyDescent="0.15">
      <c r="B39" s="37"/>
      <c r="E39" s="110" t="s">
        <v>43</v>
      </c>
      <c r="F39" s="121">
        <f>ROUND((SUM(BG95:BG266)),  2)</f>
        <v>0</v>
      </c>
      <c r="I39" s="122">
        <v>0.21</v>
      </c>
      <c r="J39" s="121">
        <f>0</f>
        <v>0</v>
      </c>
      <c r="L39" s="37"/>
    </row>
    <row r="40" spans="2:12" s="1" customFormat="1" ht="14.5" hidden="1" customHeight="1" x14ac:dyDescent="0.15">
      <c r="B40" s="37"/>
      <c r="E40" s="110" t="s">
        <v>44</v>
      </c>
      <c r="F40" s="121">
        <f>ROUND((SUM(BH95:BH266)),  2)</f>
        <v>0</v>
      </c>
      <c r="I40" s="122">
        <v>0.15</v>
      </c>
      <c r="J40" s="121">
        <f>0</f>
        <v>0</v>
      </c>
      <c r="L40" s="37"/>
    </row>
    <row r="41" spans="2:12" s="1" customFormat="1" ht="14.5" hidden="1" customHeight="1" x14ac:dyDescent="0.15">
      <c r="B41" s="37"/>
      <c r="E41" s="110" t="s">
        <v>45</v>
      </c>
      <c r="F41" s="121">
        <f>ROUND((SUM(BI95:BI266)),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IO12 - Děšťová kanalizace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247</v>
      </c>
      <c r="E68" s="145"/>
      <c r="F68" s="145"/>
      <c r="G68" s="145"/>
      <c r="H68" s="145"/>
      <c r="I68" s="146"/>
      <c r="J68" s="147">
        <f>J96</f>
        <v>0</v>
      </c>
      <c r="K68" s="143"/>
      <c r="L68" s="148"/>
    </row>
    <row r="69" spans="2:47" s="8" customFormat="1" ht="25" customHeight="1" x14ac:dyDescent="0.15">
      <c r="B69" s="142"/>
      <c r="C69" s="143"/>
      <c r="D69" s="144" t="s">
        <v>251</v>
      </c>
      <c r="E69" s="145"/>
      <c r="F69" s="145"/>
      <c r="G69" s="145"/>
      <c r="H69" s="145"/>
      <c r="I69" s="146"/>
      <c r="J69" s="147">
        <f>J190</f>
        <v>0</v>
      </c>
      <c r="K69" s="143"/>
      <c r="L69" s="148"/>
    </row>
    <row r="70" spans="2:47" s="8" customFormat="1" ht="25" customHeight="1" x14ac:dyDescent="0.15">
      <c r="B70" s="142"/>
      <c r="C70" s="143"/>
      <c r="D70" s="144" t="s">
        <v>255</v>
      </c>
      <c r="E70" s="145"/>
      <c r="F70" s="145"/>
      <c r="G70" s="145"/>
      <c r="H70" s="145"/>
      <c r="I70" s="146"/>
      <c r="J70" s="147">
        <f>J206</f>
        <v>0</v>
      </c>
      <c r="K70" s="143"/>
      <c r="L70" s="148"/>
    </row>
    <row r="71" spans="2:47" s="8" customFormat="1" ht="25" customHeight="1" x14ac:dyDescent="0.15">
      <c r="B71" s="142"/>
      <c r="C71" s="143"/>
      <c r="D71" s="144" t="s">
        <v>259</v>
      </c>
      <c r="E71" s="145"/>
      <c r="F71" s="145"/>
      <c r="G71" s="145"/>
      <c r="H71" s="145"/>
      <c r="I71" s="146"/>
      <c r="J71" s="147">
        <f>J265</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302" t="str">
        <f>E7</f>
        <v>Terminál Benešov I.Etapa</v>
      </c>
      <c r="F81" s="303"/>
      <c r="G81" s="303"/>
      <c r="H81" s="303"/>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302" t="s">
        <v>238</v>
      </c>
      <c r="F83" s="259"/>
      <c r="G83" s="259"/>
      <c r="H83" s="259"/>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3" t="s">
        <v>3550</v>
      </c>
      <c r="F85" s="284"/>
      <c r="G85" s="284"/>
      <c r="H85" s="284"/>
      <c r="I85" s="111"/>
      <c r="J85" s="34"/>
      <c r="K85" s="34"/>
      <c r="L85" s="37"/>
    </row>
    <row r="86" spans="2:63" s="1" customFormat="1" ht="12" customHeight="1" x14ac:dyDescent="0.15">
      <c r="B86" s="33"/>
      <c r="C86" s="28" t="s">
        <v>241</v>
      </c>
      <c r="D86" s="34"/>
      <c r="E86" s="34"/>
      <c r="F86" s="34"/>
      <c r="G86" s="34"/>
      <c r="H86" s="34"/>
      <c r="I86" s="111"/>
      <c r="J86" s="34"/>
      <c r="K86" s="34"/>
      <c r="L86" s="37"/>
    </row>
    <row r="87" spans="2:63" s="1" customFormat="1" ht="16.5" customHeight="1" x14ac:dyDescent="0.15">
      <c r="B87" s="33"/>
      <c r="C87" s="34"/>
      <c r="D87" s="34"/>
      <c r="E87" s="285" t="str">
        <f>E13</f>
        <v>IO12 - Děšťová kanalizace</v>
      </c>
      <c r="F87" s="284"/>
      <c r="G87" s="284"/>
      <c r="H87" s="284"/>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P96+P190+P206+P265</f>
        <v>0</v>
      </c>
      <c r="Q95" s="67"/>
      <c r="R95" s="157">
        <f>R96+R190+R206+R265</f>
        <v>0</v>
      </c>
      <c r="S95" s="67"/>
      <c r="T95" s="158">
        <f>T96+T190+T206+T265</f>
        <v>0</v>
      </c>
      <c r="AT95" s="16" t="s">
        <v>69</v>
      </c>
      <c r="AU95" s="16" t="s">
        <v>246</v>
      </c>
      <c r="BK95" s="159">
        <f>BK96+BK190+BK206+BK265</f>
        <v>0</v>
      </c>
    </row>
    <row r="96" spans="2:63" s="10" customFormat="1" ht="26" customHeight="1" x14ac:dyDescent="0.2">
      <c r="B96" s="160"/>
      <c r="C96" s="161"/>
      <c r="D96" s="162" t="s">
        <v>69</v>
      </c>
      <c r="E96" s="163" t="s">
        <v>77</v>
      </c>
      <c r="F96" s="163" t="s">
        <v>286</v>
      </c>
      <c r="G96" s="161"/>
      <c r="H96" s="161"/>
      <c r="I96" s="164"/>
      <c r="J96" s="165">
        <f>BK96</f>
        <v>0</v>
      </c>
      <c r="K96" s="161"/>
      <c r="L96" s="166"/>
      <c r="M96" s="167"/>
      <c r="N96" s="168"/>
      <c r="O96" s="168"/>
      <c r="P96" s="169">
        <f>SUM(P97:P189)</f>
        <v>0</v>
      </c>
      <c r="Q96" s="168"/>
      <c r="R96" s="169">
        <f>SUM(R97:R189)</f>
        <v>0</v>
      </c>
      <c r="S96" s="168"/>
      <c r="T96" s="170">
        <f>SUM(T97:T189)</f>
        <v>0</v>
      </c>
      <c r="AR96" s="171" t="s">
        <v>77</v>
      </c>
      <c r="AT96" s="172" t="s">
        <v>69</v>
      </c>
      <c r="AU96" s="172" t="s">
        <v>70</v>
      </c>
      <c r="AY96" s="171" t="s">
        <v>287</v>
      </c>
      <c r="BK96" s="173">
        <f>SUM(BK97:BK189)</f>
        <v>0</v>
      </c>
    </row>
    <row r="97" spans="2:65" s="1" customFormat="1" ht="16.5" customHeight="1" x14ac:dyDescent="0.15">
      <c r="B97" s="33"/>
      <c r="C97" s="174" t="s">
        <v>77</v>
      </c>
      <c r="D97" s="174" t="s">
        <v>288</v>
      </c>
      <c r="E97" s="175" t="s">
        <v>4630</v>
      </c>
      <c r="F97" s="176" t="s">
        <v>4631</v>
      </c>
      <c r="G97" s="177" t="s">
        <v>308</v>
      </c>
      <c r="H97" s="178">
        <v>200.58</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3" customFormat="1" ht="11" x14ac:dyDescent="0.15">
      <c r="B98" s="210"/>
      <c r="C98" s="211"/>
      <c r="D98" s="187" t="s">
        <v>356</v>
      </c>
      <c r="E98" s="212" t="s">
        <v>1</v>
      </c>
      <c r="F98" s="213" t="s">
        <v>390</v>
      </c>
      <c r="G98" s="211"/>
      <c r="H98" s="212" t="s">
        <v>1</v>
      </c>
      <c r="I98" s="214"/>
      <c r="J98" s="211"/>
      <c r="K98" s="211"/>
      <c r="L98" s="215"/>
      <c r="M98" s="216"/>
      <c r="N98" s="217"/>
      <c r="O98" s="217"/>
      <c r="P98" s="217"/>
      <c r="Q98" s="217"/>
      <c r="R98" s="217"/>
      <c r="S98" s="217"/>
      <c r="T98" s="218"/>
      <c r="AT98" s="219" t="s">
        <v>356</v>
      </c>
      <c r="AU98" s="219" t="s">
        <v>77</v>
      </c>
      <c r="AV98" s="13" t="s">
        <v>77</v>
      </c>
      <c r="AW98" s="13" t="s">
        <v>33</v>
      </c>
      <c r="AX98" s="13" t="s">
        <v>70</v>
      </c>
      <c r="AY98" s="219" t="s">
        <v>287</v>
      </c>
    </row>
    <row r="99" spans="2:65" s="13" customFormat="1" ht="11" x14ac:dyDescent="0.15">
      <c r="B99" s="210"/>
      <c r="C99" s="211"/>
      <c r="D99" s="187" t="s">
        <v>356</v>
      </c>
      <c r="E99" s="212" t="s">
        <v>1</v>
      </c>
      <c r="F99" s="213" t="s">
        <v>4632</v>
      </c>
      <c r="G99" s="211"/>
      <c r="H99" s="212" t="s">
        <v>1</v>
      </c>
      <c r="I99" s="214"/>
      <c r="J99" s="211"/>
      <c r="K99" s="211"/>
      <c r="L99" s="215"/>
      <c r="M99" s="216"/>
      <c r="N99" s="217"/>
      <c r="O99" s="217"/>
      <c r="P99" s="217"/>
      <c r="Q99" s="217"/>
      <c r="R99" s="217"/>
      <c r="S99" s="217"/>
      <c r="T99" s="218"/>
      <c r="AT99" s="219" t="s">
        <v>356</v>
      </c>
      <c r="AU99" s="219" t="s">
        <v>77</v>
      </c>
      <c r="AV99" s="13" t="s">
        <v>77</v>
      </c>
      <c r="AW99" s="13" t="s">
        <v>33</v>
      </c>
      <c r="AX99" s="13" t="s">
        <v>70</v>
      </c>
      <c r="AY99" s="219" t="s">
        <v>287</v>
      </c>
    </row>
    <row r="100" spans="2:65" s="13" customFormat="1" ht="11" x14ac:dyDescent="0.15">
      <c r="B100" s="210"/>
      <c r="C100" s="211"/>
      <c r="D100" s="187" t="s">
        <v>356</v>
      </c>
      <c r="E100" s="212" t="s">
        <v>1</v>
      </c>
      <c r="F100" s="213" t="s">
        <v>4633</v>
      </c>
      <c r="G100" s="211"/>
      <c r="H100" s="212" t="s">
        <v>1</v>
      </c>
      <c r="I100" s="214"/>
      <c r="J100" s="211"/>
      <c r="K100" s="211"/>
      <c r="L100" s="215"/>
      <c r="M100" s="216"/>
      <c r="N100" s="217"/>
      <c r="O100" s="217"/>
      <c r="P100" s="217"/>
      <c r="Q100" s="217"/>
      <c r="R100" s="217"/>
      <c r="S100" s="217"/>
      <c r="T100" s="218"/>
      <c r="AT100" s="219" t="s">
        <v>356</v>
      </c>
      <c r="AU100" s="219" t="s">
        <v>77</v>
      </c>
      <c r="AV100" s="13" t="s">
        <v>77</v>
      </c>
      <c r="AW100" s="13" t="s">
        <v>33</v>
      </c>
      <c r="AX100" s="13" t="s">
        <v>70</v>
      </c>
      <c r="AY100" s="219" t="s">
        <v>287</v>
      </c>
    </row>
    <row r="101" spans="2:65" s="13" customFormat="1" ht="11" x14ac:dyDescent="0.15">
      <c r="B101" s="210"/>
      <c r="C101" s="211"/>
      <c r="D101" s="187" t="s">
        <v>356</v>
      </c>
      <c r="E101" s="212" t="s">
        <v>1</v>
      </c>
      <c r="F101" s="213" t="s">
        <v>4634</v>
      </c>
      <c r="G101" s="211"/>
      <c r="H101" s="212" t="s">
        <v>1</v>
      </c>
      <c r="I101" s="214"/>
      <c r="J101" s="211"/>
      <c r="K101" s="211"/>
      <c r="L101" s="215"/>
      <c r="M101" s="216"/>
      <c r="N101" s="217"/>
      <c r="O101" s="217"/>
      <c r="P101" s="217"/>
      <c r="Q101" s="217"/>
      <c r="R101" s="217"/>
      <c r="S101" s="217"/>
      <c r="T101" s="218"/>
      <c r="AT101" s="219" t="s">
        <v>356</v>
      </c>
      <c r="AU101" s="219" t="s">
        <v>77</v>
      </c>
      <c r="AV101" s="13" t="s">
        <v>77</v>
      </c>
      <c r="AW101" s="13" t="s">
        <v>33</v>
      </c>
      <c r="AX101" s="13" t="s">
        <v>70</v>
      </c>
      <c r="AY101" s="219" t="s">
        <v>287</v>
      </c>
    </row>
    <row r="102" spans="2:65" s="13" customFormat="1" ht="11" x14ac:dyDescent="0.15">
      <c r="B102" s="210"/>
      <c r="C102" s="211"/>
      <c r="D102" s="187" t="s">
        <v>356</v>
      </c>
      <c r="E102" s="212" t="s">
        <v>1</v>
      </c>
      <c r="F102" s="213" t="s">
        <v>4635</v>
      </c>
      <c r="G102" s="211"/>
      <c r="H102" s="212" t="s">
        <v>1</v>
      </c>
      <c r="I102" s="214"/>
      <c r="J102" s="211"/>
      <c r="K102" s="211"/>
      <c r="L102" s="215"/>
      <c r="M102" s="216"/>
      <c r="N102" s="217"/>
      <c r="O102" s="217"/>
      <c r="P102" s="217"/>
      <c r="Q102" s="217"/>
      <c r="R102" s="217"/>
      <c r="S102" s="217"/>
      <c r="T102" s="218"/>
      <c r="AT102" s="219" t="s">
        <v>356</v>
      </c>
      <c r="AU102" s="219" t="s">
        <v>77</v>
      </c>
      <c r="AV102" s="13" t="s">
        <v>77</v>
      </c>
      <c r="AW102" s="13" t="s">
        <v>33</v>
      </c>
      <c r="AX102" s="13" t="s">
        <v>70</v>
      </c>
      <c r="AY102" s="219" t="s">
        <v>287</v>
      </c>
    </row>
    <row r="103" spans="2:65" s="13" customFormat="1" ht="11" x14ac:dyDescent="0.15">
      <c r="B103" s="210"/>
      <c r="C103" s="211"/>
      <c r="D103" s="187" t="s">
        <v>356</v>
      </c>
      <c r="E103" s="212" t="s">
        <v>1</v>
      </c>
      <c r="F103" s="213" t="s">
        <v>4636</v>
      </c>
      <c r="G103" s="211"/>
      <c r="H103" s="212" t="s">
        <v>1</v>
      </c>
      <c r="I103" s="214"/>
      <c r="J103" s="211"/>
      <c r="K103" s="211"/>
      <c r="L103" s="215"/>
      <c r="M103" s="216"/>
      <c r="N103" s="217"/>
      <c r="O103" s="217"/>
      <c r="P103" s="217"/>
      <c r="Q103" s="217"/>
      <c r="R103" s="217"/>
      <c r="S103" s="217"/>
      <c r="T103" s="218"/>
      <c r="AT103" s="219" t="s">
        <v>356</v>
      </c>
      <c r="AU103" s="219" t="s">
        <v>77</v>
      </c>
      <c r="AV103" s="13" t="s">
        <v>77</v>
      </c>
      <c r="AW103" s="13" t="s">
        <v>33</v>
      </c>
      <c r="AX103" s="13" t="s">
        <v>70</v>
      </c>
      <c r="AY103" s="219" t="s">
        <v>287</v>
      </c>
    </row>
    <row r="104" spans="2:65" s="13" customFormat="1" ht="11" x14ac:dyDescent="0.15">
      <c r="B104" s="210"/>
      <c r="C104" s="211"/>
      <c r="D104" s="187" t="s">
        <v>356</v>
      </c>
      <c r="E104" s="212" t="s">
        <v>1</v>
      </c>
      <c r="F104" s="213" t="s">
        <v>4637</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3" customFormat="1" ht="11" x14ac:dyDescent="0.15">
      <c r="B105" s="210"/>
      <c r="C105" s="211"/>
      <c r="D105" s="187" t="s">
        <v>356</v>
      </c>
      <c r="E105" s="212" t="s">
        <v>1</v>
      </c>
      <c r="F105" s="213" t="s">
        <v>4638</v>
      </c>
      <c r="G105" s="211"/>
      <c r="H105" s="212" t="s">
        <v>1</v>
      </c>
      <c r="I105" s="214"/>
      <c r="J105" s="211"/>
      <c r="K105" s="211"/>
      <c r="L105" s="215"/>
      <c r="M105" s="216"/>
      <c r="N105" s="217"/>
      <c r="O105" s="217"/>
      <c r="P105" s="217"/>
      <c r="Q105" s="217"/>
      <c r="R105" s="217"/>
      <c r="S105" s="217"/>
      <c r="T105" s="218"/>
      <c r="AT105" s="219" t="s">
        <v>356</v>
      </c>
      <c r="AU105" s="219" t="s">
        <v>77</v>
      </c>
      <c r="AV105" s="13" t="s">
        <v>77</v>
      </c>
      <c r="AW105" s="13" t="s">
        <v>33</v>
      </c>
      <c r="AX105" s="13" t="s">
        <v>70</v>
      </c>
      <c r="AY105" s="219" t="s">
        <v>287</v>
      </c>
    </row>
    <row r="106" spans="2:65" s="13" customFormat="1" ht="11" x14ac:dyDescent="0.15">
      <c r="B106" s="210"/>
      <c r="C106" s="211"/>
      <c r="D106" s="187" t="s">
        <v>356</v>
      </c>
      <c r="E106" s="212" t="s">
        <v>1</v>
      </c>
      <c r="F106" s="213" t="s">
        <v>4639</v>
      </c>
      <c r="G106" s="211"/>
      <c r="H106" s="212" t="s">
        <v>1</v>
      </c>
      <c r="I106" s="214"/>
      <c r="J106" s="211"/>
      <c r="K106" s="211"/>
      <c r="L106" s="215"/>
      <c r="M106" s="216"/>
      <c r="N106" s="217"/>
      <c r="O106" s="217"/>
      <c r="P106" s="217"/>
      <c r="Q106" s="217"/>
      <c r="R106" s="217"/>
      <c r="S106" s="217"/>
      <c r="T106" s="218"/>
      <c r="AT106" s="219" t="s">
        <v>356</v>
      </c>
      <c r="AU106" s="219" t="s">
        <v>77</v>
      </c>
      <c r="AV106" s="13" t="s">
        <v>77</v>
      </c>
      <c r="AW106" s="13" t="s">
        <v>33</v>
      </c>
      <c r="AX106" s="13" t="s">
        <v>70</v>
      </c>
      <c r="AY106" s="219" t="s">
        <v>287</v>
      </c>
    </row>
    <row r="107" spans="2:65" s="13" customFormat="1" ht="11" x14ac:dyDescent="0.15">
      <c r="B107" s="210"/>
      <c r="C107" s="211"/>
      <c r="D107" s="187" t="s">
        <v>356</v>
      </c>
      <c r="E107" s="212" t="s">
        <v>1</v>
      </c>
      <c r="F107" s="213" t="s">
        <v>4640</v>
      </c>
      <c r="G107" s="211"/>
      <c r="H107" s="212" t="s">
        <v>1</v>
      </c>
      <c r="I107" s="214"/>
      <c r="J107" s="211"/>
      <c r="K107" s="211"/>
      <c r="L107" s="215"/>
      <c r="M107" s="216"/>
      <c r="N107" s="217"/>
      <c r="O107" s="217"/>
      <c r="P107" s="217"/>
      <c r="Q107" s="217"/>
      <c r="R107" s="217"/>
      <c r="S107" s="217"/>
      <c r="T107" s="218"/>
      <c r="AT107" s="219" t="s">
        <v>356</v>
      </c>
      <c r="AU107" s="219" t="s">
        <v>77</v>
      </c>
      <c r="AV107" s="13" t="s">
        <v>77</v>
      </c>
      <c r="AW107" s="13" t="s">
        <v>33</v>
      </c>
      <c r="AX107" s="13" t="s">
        <v>70</v>
      </c>
      <c r="AY107" s="219" t="s">
        <v>287</v>
      </c>
    </row>
    <row r="108" spans="2:65" s="13" customFormat="1" ht="11" x14ac:dyDescent="0.15">
      <c r="B108" s="210"/>
      <c r="C108" s="211"/>
      <c r="D108" s="187" t="s">
        <v>356</v>
      </c>
      <c r="E108" s="212" t="s">
        <v>1</v>
      </c>
      <c r="F108" s="213" t="s">
        <v>4641</v>
      </c>
      <c r="G108" s="211"/>
      <c r="H108" s="212" t="s">
        <v>1</v>
      </c>
      <c r="I108" s="214"/>
      <c r="J108" s="211"/>
      <c r="K108" s="211"/>
      <c r="L108" s="215"/>
      <c r="M108" s="216"/>
      <c r="N108" s="217"/>
      <c r="O108" s="217"/>
      <c r="P108" s="217"/>
      <c r="Q108" s="217"/>
      <c r="R108" s="217"/>
      <c r="S108" s="217"/>
      <c r="T108" s="218"/>
      <c r="AT108" s="219" t="s">
        <v>356</v>
      </c>
      <c r="AU108" s="219" t="s">
        <v>77</v>
      </c>
      <c r="AV108" s="13" t="s">
        <v>77</v>
      </c>
      <c r="AW108" s="13" t="s">
        <v>33</v>
      </c>
      <c r="AX108" s="13" t="s">
        <v>70</v>
      </c>
      <c r="AY108" s="219" t="s">
        <v>287</v>
      </c>
    </row>
    <row r="109" spans="2:65" s="13" customFormat="1" ht="11" x14ac:dyDescent="0.15">
      <c r="B109" s="210"/>
      <c r="C109" s="211"/>
      <c r="D109" s="187" t="s">
        <v>356</v>
      </c>
      <c r="E109" s="212" t="s">
        <v>1</v>
      </c>
      <c r="F109" s="213" t="s">
        <v>4642</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3" customFormat="1" ht="11" x14ac:dyDescent="0.15">
      <c r="B110" s="210"/>
      <c r="C110" s="211"/>
      <c r="D110" s="187" t="s">
        <v>356</v>
      </c>
      <c r="E110" s="212" t="s">
        <v>1</v>
      </c>
      <c r="F110" s="213" t="s">
        <v>4643</v>
      </c>
      <c r="G110" s="211"/>
      <c r="H110" s="212" t="s">
        <v>1</v>
      </c>
      <c r="I110" s="214"/>
      <c r="J110" s="211"/>
      <c r="K110" s="211"/>
      <c r="L110" s="215"/>
      <c r="M110" s="216"/>
      <c r="N110" s="217"/>
      <c r="O110" s="217"/>
      <c r="P110" s="217"/>
      <c r="Q110" s="217"/>
      <c r="R110" s="217"/>
      <c r="S110" s="217"/>
      <c r="T110" s="218"/>
      <c r="AT110" s="219" t="s">
        <v>356</v>
      </c>
      <c r="AU110" s="219" t="s">
        <v>77</v>
      </c>
      <c r="AV110" s="13" t="s">
        <v>77</v>
      </c>
      <c r="AW110" s="13" t="s">
        <v>33</v>
      </c>
      <c r="AX110" s="13" t="s">
        <v>70</v>
      </c>
      <c r="AY110" s="219" t="s">
        <v>287</v>
      </c>
    </row>
    <row r="111" spans="2:65" s="13" customFormat="1" ht="11" x14ac:dyDescent="0.15">
      <c r="B111" s="210"/>
      <c r="C111" s="211"/>
      <c r="D111" s="187" t="s">
        <v>356</v>
      </c>
      <c r="E111" s="212" t="s">
        <v>1</v>
      </c>
      <c r="F111" s="213" t="s">
        <v>4644</v>
      </c>
      <c r="G111" s="211"/>
      <c r="H111" s="212" t="s">
        <v>1</v>
      </c>
      <c r="I111" s="214"/>
      <c r="J111" s="211"/>
      <c r="K111" s="211"/>
      <c r="L111" s="215"/>
      <c r="M111" s="216"/>
      <c r="N111" s="217"/>
      <c r="O111" s="217"/>
      <c r="P111" s="217"/>
      <c r="Q111" s="217"/>
      <c r="R111" s="217"/>
      <c r="S111" s="217"/>
      <c r="T111" s="218"/>
      <c r="AT111" s="219" t="s">
        <v>356</v>
      </c>
      <c r="AU111" s="219" t="s">
        <v>77</v>
      </c>
      <c r="AV111" s="13" t="s">
        <v>77</v>
      </c>
      <c r="AW111" s="13" t="s">
        <v>33</v>
      </c>
      <c r="AX111" s="13" t="s">
        <v>70</v>
      </c>
      <c r="AY111" s="219" t="s">
        <v>287</v>
      </c>
    </row>
    <row r="112" spans="2:65" s="13" customFormat="1" ht="11" x14ac:dyDescent="0.15">
      <c r="B112" s="210"/>
      <c r="C112" s="211"/>
      <c r="D112" s="187" t="s">
        <v>356</v>
      </c>
      <c r="E112" s="212" t="s">
        <v>1</v>
      </c>
      <c r="F112" s="213" t="s">
        <v>4645</v>
      </c>
      <c r="G112" s="211"/>
      <c r="H112" s="212" t="s">
        <v>1</v>
      </c>
      <c r="I112" s="214"/>
      <c r="J112" s="211"/>
      <c r="K112" s="211"/>
      <c r="L112" s="215"/>
      <c r="M112" s="216"/>
      <c r="N112" s="217"/>
      <c r="O112" s="217"/>
      <c r="P112" s="217"/>
      <c r="Q112" s="217"/>
      <c r="R112" s="217"/>
      <c r="S112" s="217"/>
      <c r="T112" s="218"/>
      <c r="AT112" s="219" t="s">
        <v>356</v>
      </c>
      <c r="AU112" s="219" t="s">
        <v>77</v>
      </c>
      <c r="AV112" s="13" t="s">
        <v>77</v>
      </c>
      <c r="AW112" s="13" t="s">
        <v>33</v>
      </c>
      <c r="AX112" s="13" t="s">
        <v>70</v>
      </c>
      <c r="AY112" s="219" t="s">
        <v>287</v>
      </c>
    </row>
    <row r="113" spans="2:65" s="13" customFormat="1" ht="11" x14ac:dyDescent="0.15">
      <c r="B113" s="210"/>
      <c r="C113" s="211"/>
      <c r="D113" s="187" t="s">
        <v>356</v>
      </c>
      <c r="E113" s="212" t="s">
        <v>1</v>
      </c>
      <c r="F113" s="213" t="s">
        <v>4646</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3" customFormat="1" ht="11" x14ac:dyDescent="0.15">
      <c r="B114" s="210"/>
      <c r="C114" s="211"/>
      <c r="D114" s="187" t="s">
        <v>356</v>
      </c>
      <c r="E114" s="212" t="s">
        <v>1</v>
      </c>
      <c r="F114" s="213" t="s">
        <v>4647</v>
      </c>
      <c r="G114" s="211"/>
      <c r="H114" s="212" t="s">
        <v>1</v>
      </c>
      <c r="I114" s="214"/>
      <c r="J114" s="211"/>
      <c r="K114" s="211"/>
      <c r="L114" s="215"/>
      <c r="M114" s="216"/>
      <c r="N114" s="217"/>
      <c r="O114" s="217"/>
      <c r="P114" s="217"/>
      <c r="Q114" s="217"/>
      <c r="R114" s="217"/>
      <c r="S114" s="217"/>
      <c r="T114" s="218"/>
      <c r="AT114" s="219" t="s">
        <v>356</v>
      </c>
      <c r="AU114" s="219" t="s">
        <v>77</v>
      </c>
      <c r="AV114" s="13" t="s">
        <v>77</v>
      </c>
      <c r="AW114" s="13" t="s">
        <v>33</v>
      </c>
      <c r="AX114" s="13" t="s">
        <v>70</v>
      </c>
      <c r="AY114" s="219" t="s">
        <v>287</v>
      </c>
    </row>
    <row r="115" spans="2:65" s="13" customFormat="1" ht="11" x14ac:dyDescent="0.15">
      <c r="B115" s="210"/>
      <c r="C115" s="211"/>
      <c r="D115" s="187" t="s">
        <v>356</v>
      </c>
      <c r="E115" s="212" t="s">
        <v>1</v>
      </c>
      <c r="F115" s="213" t="s">
        <v>4648</v>
      </c>
      <c r="G115" s="211"/>
      <c r="H115" s="212" t="s">
        <v>1</v>
      </c>
      <c r="I115" s="214"/>
      <c r="J115" s="211"/>
      <c r="K115" s="211"/>
      <c r="L115" s="215"/>
      <c r="M115" s="216"/>
      <c r="N115" s="217"/>
      <c r="O115" s="217"/>
      <c r="P115" s="217"/>
      <c r="Q115" s="217"/>
      <c r="R115" s="217"/>
      <c r="S115" s="217"/>
      <c r="T115" s="218"/>
      <c r="AT115" s="219" t="s">
        <v>356</v>
      </c>
      <c r="AU115" s="219" t="s">
        <v>77</v>
      </c>
      <c r="AV115" s="13" t="s">
        <v>77</v>
      </c>
      <c r="AW115" s="13" t="s">
        <v>33</v>
      </c>
      <c r="AX115" s="13" t="s">
        <v>70</v>
      </c>
      <c r="AY115" s="219" t="s">
        <v>287</v>
      </c>
    </row>
    <row r="116" spans="2:65" s="13" customFormat="1" ht="11" x14ac:dyDescent="0.15">
      <c r="B116" s="210"/>
      <c r="C116" s="211"/>
      <c r="D116" s="187" t="s">
        <v>356</v>
      </c>
      <c r="E116" s="212" t="s">
        <v>1</v>
      </c>
      <c r="F116" s="213" t="s">
        <v>393</v>
      </c>
      <c r="G116" s="211"/>
      <c r="H116" s="212" t="s">
        <v>1</v>
      </c>
      <c r="I116" s="214"/>
      <c r="J116" s="211"/>
      <c r="K116" s="211"/>
      <c r="L116" s="215"/>
      <c r="M116" s="216"/>
      <c r="N116" s="217"/>
      <c r="O116" s="217"/>
      <c r="P116" s="217"/>
      <c r="Q116" s="217"/>
      <c r="R116" s="217"/>
      <c r="S116" s="217"/>
      <c r="T116" s="218"/>
      <c r="AT116" s="219" t="s">
        <v>356</v>
      </c>
      <c r="AU116" s="219" t="s">
        <v>77</v>
      </c>
      <c r="AV116" s="13" t="s">
        <v>77</v>
      </c>
      <c r="AW116" s="13" t="s">
        <v>33</v>
      </c>
      <c r="AX116" s="13" t="s">
        <v>70</v>
      </c>
      <c r="AY116" s="219" t="s">
        <v>287</v>
      </c>
    </row>
    <row r="117" spans="2:65" s="11" customFormat="1" ht="11" x14ac:dyDescent="0.15">
      <c r="B117" s="185"/>
      <c r="C117" s="186"/>
      <c r="D117" s="187" t="s">
        <v>356</v>
      </c>
      <c r="E117" s="188" t="s">
        <v>1</v>
      </c>
      <c r="F117" s="189" t="s">
        <v>4649</v>
      </c>
      <c r="G117" s="186"/>
      <c r="H117" s="190">
        <v>200.58</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2" customFormat="1" ht="11" x14ac:dyDescent="0.15">
      <c r="B118" s="197"/>
      <c r="C118" s="198"/>
      <c r="D118" s="187" t="s">
        <v>356</v>
      </c>
      <c r="E118" s="199" t="s">
        <v>1</v>
      </c>
      <c r="F118" s="200" t="s">
        <v>359</v>
      </c>
      <c r="G118" s="198"/>
      <c r="H118" s="201">
        <v>200.58</v>
      </c>
      <c r="I118" s="202"/>
      <c r="J118" s="198"/>
      <c r="K118" s="198"/>
      <c r="L118" s="203"/>
      <c r="M118" s="204"/>
      <c r="N118" s="205"/>
      <c r="O118" s="205"/>
      <c r="P118" s="205"/>
      <c r="Q118" s="205"/>
      <c r="R118" s="205"/>
      <c r="S118" s="205"/>
      <c r="T118" s="206"/>
      <c r="AT118" s="207" t="s">
        <v>356</v>
      </c>
      <c r="AU118" s="207" t="s">
        <v>77</v>
      </c>
      <c r="AV118" s="12" t="s">
        <v>99</v>
      </c>
      <c r="AW118" s="12" t="s">
        <v>33</v>
      </c>
      <c r="AX118" s="12" t="s">
        <v>77</v>
      </c>
      <c r="AY118" s="207" t="s">
        <v>287</v>
      </c>
    </row>
    <row r="119" spans="2:65" s="1" customFormat="1" ht="16.5" customHeight="1" x14ac:dyDescent="0.15">
      <c r="B119" s="33"/>
      <c r="C119" s="174" t="s">
        <v>79</v>
      </c>
      <c r="D119" s="174" t="s">
        <v>288</v>
      </c>
      <c r="E119" s="175" t="s">
        <v>4650</v>
      </c>
      <c r="F119" s="176" t="s">
        <v>4651</v>
      </c>
      <c r="G119" s="177" t="s">
        <v>308</v>
      </c>
      <c r="H119" s="178">
        <v>300.88</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99</v>
      </c>
    </row>
    <row r="120" spans="2:65" s="13" customFormat="1" ht="11" x14ac:dyDescent="0.15">
      <c r="B120" s="210"/>
      <c r="C120" s="211"/>
      <c r="D120" s="187" t="s">
        <v>356</v>
      </c>
      <c r="E120" s="212" t="s">
        <v>1</v>
      </c>
      <c r="F120" s="213" t="s">
        <v>390</v>
      </c>
      <c r="G120" s="211"/>
      <c r="H120" s="212" t="s">
        <v>1</v>
      </c>
      <c r="I120" s="214"/>
      <c r="J120" s="211"/>
      <c r="K120" s="211"/>
      <c r="L120" s="215"/>
      <c r="M120" s="216"/>
      <c r="N120" s="217"/>
      <c r="O120" s="217"/>
      <c r="P120" s="217"/>
      <c r="Q120" s="217"/>
      <c r="R120" s="217"/>
      <c r="S120" s="217"/>
      <c r="T120" s="218"/>
      <c r="AT120" s="219" t="s">
        <v>356</v>
      </c>
      <c r="AU120" s="219" t="s">
        <v>77</v>
      </c>
      <c r="AV120" s="13" t="s">
        <v>77</v>
      </c>
      <c r="AW120" s="13" t="s">
        <v>33</v>
      </c>
      <c r="AX120" s="13" t="s">
        <v>70</v>
      </c>
      <c r="AY120" s="219" t="s">
        <v>287</v>
      </c>
    </row>
    <row r="121" spans="2:65" s="13" customFormat="1" ht="11" x14ac:dyDescent="0.15">
      <c r="B121" s="210"/>
      <c r="C121" s="211"/>
      <c r="D121" s="187" t="s">
        <v>356</v>
      </c>
      <c r="E121" s="212" t="s">
        <v>1</v>
      </c>
      <c r="F121" s="213" t="s">
        <v>4632</v>
      </c>
      <c r="G121" s="211"/>
      <c r="H121" s="212" t="s">
        <v>1</v>
      </c>
      <c r="I121" s="214"/>
      <c r="J121" s="211"/>
      <c r="K121" s="211"/>
      <c r="L121" s="215"/>
      <c r="M121" s="216"/>
      <c r="N121" s="217"/>
      <c r="O121" s="217"/>
      <c r="P121" s="217"/>
      <c r="Q121" s="217"/>
      <c r="R121" s="217"/>
      <c r="S121" s="217"/>
      <c r="T121" s="218"/>
      <c r="AT121" s="219" t="s">
        <v>356</v>
      </c>
      <c r="AU121" s="219" t="s">
        <v>77</v>
      </c>
      <c r="AV121" s="13" t="s">
        <v>77</v>
      </c>
      <c r="AW121" s="13" t="s">
        <v>33</v>
      </c>
      <c r="AX121" s="13" t="s">
        <v>70</v>
      </c>
      <c r="AY121" s="219" t="s">
        <v>287</v>
      </c>
    </row>
    <row r="122" spans="2:65" s="13" customFormat="1" ht="11" x14ac:dyDescent="0.15">
      <c r="B122" s="210"/>
      <c r="C122" s="211"/>
      <c r="D122" s="187" t="s">
        <v>356</v>
      </c>
      <c r="E122" s="212" t="s">
        <v>1</v>
      </c>
      <c r="F122" s="213" t="s">
        <v>4633</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3" customFormat="1" ht="11" x14ac:dyDescent="0.15">
      <c r="B123" s="210"/>
      <c r="C123" s="211"/>
      <c r="D123" s="187" t="s">
        <v>356</v>
      </c>
      <c r="E123" s="212" t="s">
        <v>1</v>
      </c>
      <c r="F123" s="213" t="s">
        <v>4634</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3" customFormat="1" ht="11" x14ac:dyDescent="0.15">
      <c r="B124" s="210"/>
      <c r="C124" s="211"/>
      <c r="D124" s="187" t="s">
        <v>356</v>
      </c>
      <c r="E124" s="212" t="s">
        <v>1</v>
      </c>
      <c r="F124" s="213" t="s">
        <v>4635</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3" customFormat="1" ht="11" x14ac:dyDescent="0.15">
      <c r="B125" s="210"/>
      <c r="C125" s="211"/>
      <c r="D125" s="187" t="s">
        <v>356</v>
      </c>
      <c r="E125" s="212" t="s">
        <v>1</v>
      </c>
      <c r="F125" s="213" t="s">
        <v>4636</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3" customFormat="1" ht="11" x14ac:dyDescent="0.15">
      <c r="B126" s="210"/>
      <c r="C126" s="211"/>
      <c r="D126" s="187" t="s">
        <v>356</v>
      </c>
      <c r="E126" s="212" t="s">
        <v>1</v>
      </c>
      <c r="F126" s="213" t="s">
        <v>4637</v>
      </c>
      <c r="G126" s="211"/>
      <c r="H126" s="212" t="s">
        <v>1</v>
      </c>
      <c r="I126" s="214"/>
      <c r="J126" s="211"/>
      <c r="K126" s="211"/>
      <c r="L126" s="215"/>
      <c r="M126" s="216"/>
      <c r="N126" s="217"/>
      <c r="O126" s="217"/>
      <c r="P126" s="217"/>
      <c r="Q126" s="217"/>
      <c r="R126" s="217"/>
      <c r="S126" s="217"/>
      <c r="T126" s="218"/>
      <c r="AT126" s="219" t="s">
        <v>356</v>
      </c>
      <c r="AU126" s="219" t="s">
        <v>77</v>
      </c>
      <c r="AV126" s="13" t="s">
        <v>77</v>
      </c>
      <c r="AW126" s="13" t="s">
        <v>33</v>
      </c>
      <c r="AX126" s="13" t="s">
        <v>70</v>
      </c>
      <c r="AY126" s="219" t="s">
        <v>287</v>
      </c>
    </row>
    <row r="127" spans="2:65" s="13" customFormat="1" ht="11" x14ac:dyDescent="0.15">
      <c r="B127" s="210"/>
      <c r="C127" s="211"/>
      <c r="D127" s="187" t="s">
        <v>356</v>
      </c>
      <c r="E127" s="212" t="s">
        <v>1</v>
      </c>
      <c r="F127" s="213" t="s">
        <v>4638</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4639</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4640</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4641</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4642</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3" customFormat="1" ht="11" x14ac:dyDescent="0.15">
      <c r="B132" s="210"/>
      <c r="C132" s="211"/>
      <c r="D132" s="187" t="s">
        <v>356</v>
      </c>
      <c r="E132" s="212" t="s">
        <v>1</v>
      </c>
      <c r="F132" s="213" t="s">
        <v>4643</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3" customFormat="1" ht="11" x14ac:dyDescent="0.15">
      <c r="B133" s="210"/>
      <c r="C133" s="211"/>
      <c r="D133" s="187" t="s">
        <v>356</v>
      </c>
      <c r="E133" s="212" t="s">
        <v>1</v>
      </c>
      <c r="F133" s="213" t="s">
        <v>4644</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65" s="13" customFormat="1" ht="11" x14ac:dyDescent="0.15">
      <c r="B134" s="210"/>
      <c r="C134" s="211"/>
      <c r="D134" s="187" t="s">
        <v>356</v>
      </c>
      <c r="E134" s="212" t="s">
        <v>1</v>
      </c>
      <c r="F134" s="213" t="s">
        <v>4645</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65" s="13" customFormat="1" ht="11" x14ac:dyDescent="0.15">
      <c r="B135" s="210"/>
      <c r="C135" s="211"/>
      <c r="D135" s="187" t="s">
        <v>356</v>
      </c>
      <c r="E135" s="212" t="s">
        <v>1</v>
      </c>
      <c r="F135" s="213" t="s">
        <v>4646</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65" s="13" customFormat="1" ht="11" x14ac:dyDescent="0.15">
      <c r="B136" s="210"/>
      <c r="C136" s="211"/>
      <c r="D136" s="187" t="s">
        <v>356</v>
      </c>
      <c r="E136" s="212" t="s">
        <v>1</v>
      </c>
      <c r="F136" s="213" t="s">
        <v>4647</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3" customFormat="1" ht="11" x14ac:dyDescent="0.15">
      <c r="B137" s="210"/>
      <c r="C137" s="211"/>
      <c r="D137" s="187" t="s">
        <v>356</v>
      </c>
      <c r="E137" s="212" t="s">
        <v>1</v>
      </c>
      <c r="F137" s="213" t="s">
        <v>4648</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65" s="13" customFormat="1" ht="11" x14ac:dyDescent="0.15">
      <c r="B138" s="210"/>
      <c r="C138" s="211"/>
      <c r="D138" s="187" t="s">
        <v>356</v>
      </c>
      <c r="E138" s="212" t="s">
        <v>1</v>
      </c>
      <c r="F138" s="213" t="s">
        <v>393</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65" s="11" customFormat="1" ht="11" x14ac:dyDescent="0.15">
      <c r="B139" s="185"/>
      <c r="C139" s="186"/>
      <c r="D139" s="187" t="s">
        <v>356</v>
      </c>
      <c r="E139" s="188" t="s">
        <v>1</v>
      </c>
      <c r="F139" s="189" t="s">
        <v>4652</v>
      </c>
      <c r="G139" s="186"/>
      <c r="H139" s="190">
        <v>300.88</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2" customFormat="1" ht="11" x14ac:dyDescent="0.15">
      <c r="B140" s="197"/>
      <c r="C140" s="198"/>
      <c r="D140" s="187" t="s">
        <v>356</v>
      </c>
      <c r="E140" s="199" t="s">
        <v>1</v>
      </c>
      <c r="F140" s="200" t="s">
        <v>359</v>
      </c>
      <c r="G140" s="198"/>
      <c r="H140" s="201">
        <v>300.88</v>
      </c>
      <c r="I140" s="202"/>
      <c r="J140" s="198"/>
      <c r="K140" s="198"/>
      <c r="L140" s="203"/>
      <c r="M140" s="204"/>
      <c r="N140" s="205"/>
      <c r="O140" s="205"/>
      <c r="P140" s="205"/>
      <c r="Q140" s="205"/>
      <c r="R140" s="205"/>
      <c r="S140" s="205"/>
      <c r="T140" s="206"/>
      <c r="AT140" s="207" t="s">
        <v>356</v>
      </c>
      <c r="AU140" s="207" t="s">
        <v>77</v>
      </c>
      <c r="AV140" s="12" t="s">
        <v>99</v>
      </c>
      <c r="AW140" s="12" t="s">
        <v>33</v>
      </c>
      <c r="AX140" s="12" t="s">
        <v>77</v>
      </c>
      <c r="AY140" s="207" t="s">
        <v>287</v>
      </c>
    </row>
    <row r="141" spans="2:65" s="1" customFormat="1" ht="16.5" customHeight="1" x14ac:dyDescent="0.15">
      <c r="B141" s="33"/>
      <c r="C141" s="174" t="s">
        <v>87</v>
      </c>
      <c r="D141" s="174" t="s">
        <v>288</v>
      </c>
      <c r="E141" s="175" t="s">
        <v>4360</v>
      </c>
      <c r="F141" s="176" t="s">
        <v>4361</v>
      </c>
      <c r="G141" s="177" t="s">
        <v>291</v>
      </c>
      <c r="H141" s="178">
        <v>511.82</v>
      </c>
      <c r="I141" s="179"/>
      <c r="J141" s="178">
        <f>ROUND(I141*H141,2)</f>
        <v>0</v>
      </c>
      <c r="K141" s="176" t="s">
        <v>1</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296</v>
      </c>
    </row>
    <row r="142" spans="2:65" s="13" customFormat="1" ht="11" x14ac:dyDescent="0.15">
      <c r="B142" s="210"/>
      <c r="C142" s="211"/>
      <c r="D142" s="187" t="s">
        <v>356</v>
      </c>
      <c r="E142" s="212" t="s">
        <v>1</v>
      </c>
      <c r="F142" s="213" t="s">
        <v>4653</v>
      </c>
      <c r="G142" s="211"/>
      <c r="H142" s="212" t="s">
        <v>1</v>
      </c>
      <c r="I142" s="214"/>
      <c r="J142" s="211"/>
      <c r="K142" s="211"/>
      <c r="L142" s="215"/>
      <c r="M142" s="216"/>
      <c r="N142" s="217"/>
      <c r="O142" s="217"/>
      <c r="P142" s="217"/>
      <c r="Q142" s="217"/>
      <c r="R142" s="217"/>
      <c r="S142" s="217"/>
      <c r="T142" s="218"/>
      <c r="AT142" s="219" t="s">
        <v>356</v>
      </c>
      <c r="AU142" s="219" t="s">
        <v>77</v>
      </c>
      <c r="AV142" s="13" t="s">
        <v>77</v>
      </c>
      <c r="AW142" s="13" t="s">
        <v>33</v>
      </c>
      <c r="AX142" s="13" t="s">
        <v>70</v>
      </c>
      <c r="AY142" s="219" t="s">
        <v>287</v>
      </c>
    </row>
    <row r="143" spans="2:65" s="13" customFormat="1" ht="11" x14ac:dyDescent="0.15">
      <c r="B143" s="210"/>
      <c r="C143" s="211"/>
      <c r="D143" s="187" t="s">
        <v>356</v>
      </c>
      <c r="E143" s="212" t="s">
        <v>1</v>
      </c>
      <c r="F143" s="213" t="s">
        <v>4654</v>
      </c>
      <c r="G143" s="211"/>
      <c r="H143" s="212" t="s">
        <v>1</v>
      </c>
      <c r="I143" s="214"/>
      <c r="J143" s="211"/>
      <c r="K143" s="211"/>
      <c r="L143" s="215"/>
      <c r="M143" s="216"/>
      <c r="N143" s="217"/>
      <c r="O143" s="217"/>
      <c r="P143" s="217"/>
      <c r="Q143" s="217"/>
      <c r="R143" s="217"/>
      <c r="S143" s="217"/>
      <c r="T143" s="218"/>
      <c r="AT143" s="219" t="s">
        <v>356</v>
      </c>
      <c r="AU143" s="219" t="s">
        <v>77</v>
      </c>
      <c r="AV143" s="13" t="s">
        <v>77</v>
      </c>
      <c r="AW143" s="13" t="s">
        <v>33</v>
      </c>
      <c r="AX143" s="13" t="s">
        <v>70</v>
      </c>
      <c r="AY143" s="219" t="s">
        <v>287</v>
      </c>
    </row>
    <row r="144" spans="2:65" s="13" customFormat="1" ht="11" x14ac:dyDescent="0.15">
      <c r="B144" s="210"/>
      <c r="C144" s="211"/>
      <c r="D144" s="187" t="s">
        <v>356</v>
      </c>
      <c r="E144" s="212" t="s">
        <v>1</v>
      </c>
      <c r="F144" s="213" t="s">
        <v>4655</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65" s="13" customFormat="1" ht="11" x14ac:dyDescent="0.15">
      <c r="B145" s="210"/>
      <c r="C145" s="211"/>
      <c r="D145" s="187" t="s">
        <v>356</v>
      </c>
      <c r="E145" s="212" t="s">
        <v>1</v>
      </c>
      <c r="F145" s="213" t="s">
        <v>4368</v>
      </c>
      <c r="G145" s="211"/>
      <c r="H145" s="212" t="s">
        <v>1</v>
      </c>
      <c r="I145" s="214"/>
      <c r="J145" s="211"/>
      <c r="K145" s="211"/>
      <c r="L145" s="215"/>
      <c r="M145" s="216"/>
      <c r="N145" s="217"/>
      <c r="O145" s="217"/>
      <c r="P145" s="217"/>
      <c r="Q145" s="217"/>
      <c r="R145" s="217"/>
      <c r="S145" s="217"/>
      <c r="T145" s="218"/>
      <c r="AT145" s="219" t="s">
        <v>356</v>
      </c>
      <c r="AU145" s="219" t="s">
        <v>77</v>
      </c>
      <c r="AV145" s="13" t="s">
        <v>77</v>
      </c>
      <c r="AW145" s="13" t="s">
        <v>33</v>
      </c>
      <c r="AX145" s="13" t="s">
        <v>70</v>
      </c>
      <c r="AY145" s="219" t="s">
        <v>287</v>
      </c>
    </row>
    <row r="146" spans="2:65" s="13" customFormat="1" ht="11" x14ac:dyDescent="0.15">
      <c r="B146" s="210"/>
      <c r="C146" s="211"/>
      <c r="D146" s="187" t="s">
        <v>356</v>
      </c>
      <c r="E146" s="212" t="s">
        <v>1</v>
      </c>
      <c r="F146" s="213" t="s">
        <v>4656</v>
      </c>
      <c r="G146" s="211"/>
      <c r="H146" s="212" t="s">
        <v>1</v>
      </c>
      <c r="I146" s="214"/>
      <c r="J146" s="211"/>
      <c r="K146" s="211"/>
      <c r="L146" s="215"/>
      <c r="M146" s="216"/>
      <c r="N146" s="217"/>
      <c r="O146" s="217"/>
      <c r="P146" s="217"/>
      <c r="Q146" s="217"/>
      <c r="R146" s="217"/>
      <c r="S146" s="217"/>
      <c r="T146" s="218"/>
      <c r="AT146" s="219" t="s">
        <v>356</v>
      </c>
      <c r="AU146" s="219" t="s">
        <v>77</v>
      </c>
      <c r="AV146" s="13" t="s">
        <v>77</v>
      </c>
      <c r="AW146" s="13" t="s">
        <v>33</v>
      </c>
      <c r="AX146" s="13" t="s">
        <v>70</v>
      </c>
      <c r="AY146" s="219" t="s">
        <v>287</v>
      </c>
    </row>
    <row r="147" spans="2:65" s="13" customFormat="1" ht="11" x14ac:dyDescent="0.15">
      <c r="B147" s="210"/>
      <c r="C147" s="211"/>
      <c r="D147" s="187" t="s">
        <v>356</v>
      </c>
      <c r="E147" s="212" t="s">
        <v>1</v>
      </c>
      <c r="F147" s="213" t="s">
        <v>4657</v>
      </c>
      <c r="G147" s="211"/>
      <c r="H147" s="212" t="s">
        <v>1</v>
      </c>
      <c r="I147" s="214"/>
      <c r="J147" s="211"/>
      <c r="K147" s="211"/>
      <c r="L147" s="215"/>
      <c r="M147" s="216"/>
      <c r="N147" s="217"/>
      <c r="O147" s="217"/>
      <c r="P147" s="217"/>
      <c r="Q147" s="217"/>
      <c r="R147" s="217"/>
      <c r="S147" s="217"/>
      <c r="T147" s="218"/>
      <c r="AT147" s="219" t="s">
        <v>356</v>
      </c>
      <c r="AU147" s="219" t="s">
        <v>77</v>
      </c>
      <c r="AV147" s="13" t="s">
        <v>77</v>
      </c>
      <c r="AW147" s="13" t="s">
        <v>33</v>
      </c>
      <c r="AX147" s="13" t="s">
        <v>70</v>
      </c>
      <c r="AY147" s="219" t="s">
        <v>287</v>
      </c>
    </row>
    <row r="148" spans="2:65" s="13" customFormat="1" ht="11" x14ac:dyDescent="0.15">
      <c r="B148" s="210"/>
      <c r="C148" s="211"/>
      <c r="D148" s="187" t="s">
        <v>356</v>
      </c>
      <c r="E148" s="212" t="s">
        <v>1</v>
      </c>
      <c r="F148" s="213" t="s">
        <v>4658</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65" s="13" customFormat="1" ht="11" x14ac:dyDescent="0.15">
      <c r="B149" s="210"/>
      <c r="C149" s="211"/>
      <c r="D149" s="187" t="s">
        <v>356</v>
      </c>
      <c r="E149" s="212" t="s">
        <v>1</v>
      </c>
      <c r="F149" s="213" t="s">
        <v>4659</v>
      </c>
      <c r="G149" s="211"/>
      <c r="H149" s="212" t="s">
        <v>1</v>
      </c>
      <c r="I149" s="214"/>
      <c r="J149" s="211"/>
      <c r="K149" s="211"/>
      <c r="L149" s="215"/>
      <c r="M149" s="216"/>
      <c r="N149" s="217"/>
      <c r="O149" s="217"/>
      <c r="P149" s="217"/>
      <c r="Q149" s="217"/>
      <c r="R149" s="217"/>
      <c r="S149" s="217"/>
      <c r="T149" s="218"/>
      <c r="AT149" s="219" t="s">
        <v>356</v>
      </c>
      <c r="AU149" s="219" t="s">
        <v>77</v>
      </c>
      <c r="AV149" s="13" t="s">
        <v>77</v>
      </c>
      <c r="AW149" s="13" t="s">
        <v>33</v>
      </c>
      <c r="AX149" s="13" t="s">
        <v>70</v>
      </c>
      <c r="AY149" s="219" t="s">
        <v>287</v>
      </c>
    </row>
    <row r="150" spans="2:65" s="13" customFormat="1" ht="11" x14ac:dyDescent="0.15">
      <c r="B150" s="210"/>
      <c r="C150" s="211"/>
      <c r="D150" s="187" t="s">
        <v>356</v>
      </c>
      <c r="E150" s="212" t="s">
        <v>1</v>
      </c>
      <c r="F150" s="213" t="s">
        <v>4660</v>
      </c>
      <c r="G150" s="211"/>
      <c r="H150" s="212" t="s">
        <v>1</v>
      </c>
      <c r="I150" s="214"/>
      <c r="J150" s="211"/>
      <c r="K150" s="211"/>
      <c r="L150" s="215"/>
      <c r="M150" s="216"/>
      <c r="N150" s="217"/>
      <c r="O150" s="217"/>
      <c r="P150" s="217"/>
      <c r="Q150" s="217"/>
      <c r="R150" s="217"/>
      <c r="S150" s="217"/>
      <c r="T150" s="218"/>
      <c r="AT150" s="219" t="s">
        <v>356</v>
      </c>
      <c r="AU150" s="219" t="s">
        <v>77</v>
      </c>
      <c r="AV150" s="13" t="s">
        <v>77</v>
      </c>
      <c r="AW150" s="13" t="s">
        <v>33</v>
      </c>
      <c r="AX150" s="13" t="s">
        <v>70</v>
      </c>
      <c r="AY150" s="219" t="s">
        <v>287</v>
      </c>
    </row>
    <row r="151" spans="2:65" s="13" customFormat="1" ht="11" x14ac:dyDescent="0.15">
      <c r="B151" s="210"/>
      <c r="C151" s="211"/>
      <c r="D151" s="187" t="s">
        <v>356</v>
      </c>
      <c r="E151" s="212" t="s">
        <v>1</v>
      </c>
      <c r="F151" s="213" t="s">
        <v>4661</v>
      </c>
      <c r="G151" s="211"/>
      <c r="H151" s="212" t="s">
        <v>1</v>
      </c>
      <c r="I151" s="214"/>
      <c r="J151" s="211"/>
      <c r="K151" s="211"/>
      <c r="L151" s="215"/>
      <c r="M151" s="216"/>
      <c r="N151" s="217"/>
      <c r="O151" s="217"/>
      <c r="P151" s="217"/>
      <c r="Q151" s="217"/>
      <c r="R151" s="217"/>
      <c r="S151" s="217"/>
      <c r="T151" s="218"/>
      <c r="AT151" s="219" t="s">
        <v>356</v>
      </c>
      <c r="AU151" s="219" t="s">
        <v>77</v>
      </c>
      <c r="AV151" s="13" t="s">
        <v>77</v>
      </c>
      <c r="AW151" s="13" t="s">
        <v>33</v>
      </c>
      <c r="AX151" s="13" t="s">
        <v>70</v>
      </c>
      <c r="AY151" s="219" t="s">
        <v>287</v>
      </c>
    </row>
    <row r="152" spans="2:65" s="13" customFormat="1" ht="11" x14ac:dyDescent="0.15">
      <c r="B152" s="210"/>
      <c r="C152" s="211"/>
      <c r="D152" s="187" t="s">
        <v>356</v>
      </c>
      <c r="E152" s="212" t="s">
        <v>1</v>
      </c>
      <c r="F152" s="213" t="s">
        <v>4662</v>
      </c>
      <c r="G152" s="211"/>
      <c r="H152" s="212" t="s">
        <v>1</v>
      </c>
      <c r="I152" s="214"/>
      <c r="J152" s="211"/>
      <c r="K152" s="211"/>
      <c r="L152" s="215"/>
      <c r="M152" s="216"/>
      <c r="N152" s="217"/>
      <c r="O152" s="217"/>
      <c r="P152" s="217"/>
      <c r="Q152" s="217"/>
      <c r="R152" s="217"/>
      <c r="S152" s="217"/>
      <c r="T152" s="218"/>
      <c r="AT152" s="219" t="s">
        <v>356</v>
      </c>
      <c r="AU152" s="219" t="s">
        <v>77</v>
      </c>
      <c r="AV152" s="13" t="s">
        <v>77</v>
      </c>
      <c r="AW152" s="13" t="s">
        <v>33</v>
      </c>
      <c r="AX152" s="13" t="s">
        <v>70</v>
      </c>
      <c r="AY152" s="219" t="s">
        <v>287</v>
      </c>
    </row>
    <row r="153" spans="2:65" s="13" customFormat="1" ht="11" x14ac:dyDescent="0.15">
      <c r="B153" s="210"/>
      <c r="C153" s="211"/>
      <c r="D153" s="187" t="s">
        <v>356</v>
      </c>
      <c r="E153" s="212" t="s">
        <v>1</v>
      </c>
      <c r="F153" s="213" t="s">
        <v>4663</v>
      </c>
      <c r="G153" s="211"/>
      <c r="H153" s="212" t="s">
        <v>1</v>
      </c>
      <c r="I153" s="214"/>
      <c r="J153" s="211"/>
      <c r="K153" s="211"/>
      <c r="L153" s="215"/>
      <c r="M153" s="216"/>
      <c r="N153" s="217"/>
      <c r="O153" s="217"/>
      <c r="P153" s="217"/>
      <c r="Q153" s="217"/>
      <c r="R153" s="217"/>
      <c r="S153" s="217"/>
      <c r="T153" s="218"/>
      <c r="AT153" s="219" t="s">
        <v>356</v>
      </c>
      <c r="AU153" s="219" t="s">
        <v>77</v>
      </c>
      <c r="AV153" s="13" t="s">
        <v>77</v>
      </c>
      <c r="AW153" s="13" t="s">
        <v>33</v>
      </c>
      <c r="AX153" s="13" t="s">
        <v>70</v>
      </c>
      <c r="AY153" s="219" t="s">
        <v>287</v>
      </c>
    </row>
    <row r="154" spans="2:65" s="13" customFormat="1" ht="11" x14ac:dyDescent="0.15">
      <c r="B154" s="210"/>
      <c r="C154" s="211"/>
      <c r="D154" s="187" t="s">
        <v>356</v>
      </c>
      <c r="E154" s="212" t="s">
        <v>1</v>
      </c>
      <c r="F154" s="213" t="s">
        <v>4664</v>
      </c>
      <c r="G154" s="211"/>
      <c r="H154" s="212" t="s">
        <v>1</v>
      </c>
      <c r="I154" s="214"/>
      <c r="J154" s="211"/>
      <c r="K154" s="211"/>
      <c r="L154" s="215"/>
      <c r="M154" s="216"/>
      <c r="N154" s="217"/>
      <c r="O154" s="217"/>
      <c r="P154" s="217"/>
      <c r="Q154" s="217"/>
      <c r="R154" s="217"/>
      <c r="S154" s="217"/>
      <c r="T154" s="218"/>
      <c r="AT154" s="219" t="s">
        <v>356</v>
      </c>
      <c r="AU154" s="219" t="s">
        <v>77</v>
      </c>
      <c r="AV154" s="13" t="s">
        <v>77</v>
      </c>
      <c r="AW154" s="13" t="s">
        <v>33</v>
      </c>
      <c r="AX154" s="13" t="s">
        <v>70</v>
      </c>
      <c r="AY154" s="219" t="s">
        <v>287</v>
      </c>
    </row>
    <row r="155" spans="2:65" s="13" customFormat="1" ht="11" x14ac:dyDescent="0.15">
      <c r="B155" s="210"/>
      <c r="C155" s="211"/>
      <c r="D155" s="187" t="s">
        <v>356</v>
      </c>
      <c r="E155" s="212" t="s">
        <v>1</v>
      </c>
      <c r="F155" s="213" t="s">
        <v>4665</v>
      </c>
      <c r="G155" s="211"/>
      <c r="H155" s="212" t="s">
        <v>1</v>
      </c>
      <c r="I155" s="214"/>
      <c r="J155" s="211"/>
      <c r="K155" s="211"/>
      <c r="L155" s="215"/>
      <c r="M155" s="216"/>
      <c r="N155" s="217"/>
      <c r="O155" s="217"/>
      <c r="P155" s="217"/>
      <c r="Q155" s="217"/>
      <c r="R155" s="217"/>
      <c r="S155" s="217"/>
      <c r="T155" s="218"/>
      <c r="AT155" s="219" t="s">
        <v>356</v>
      </c>
      <c r="AU155" s="219" t="s">
        <v>77</v>
      </c>
      <c r="AV155" s="13" t="s">
        <v>77</v>
      </c>
      <c r="AW155" s="13" t="s">
        <v>33</v>
      </c>
      <c r="AX155" s="13" t="s">
        <v>70</v>
      </c>
      <c r="AY155" s="219" t="s">
        <v>287</v>
      </c>
    </row>
    <row r="156" spans="2:65" s="13" customFormat="1" ht="11" x14ac:dyDescent="0.15">
      <c r="B156" s="210"/>
      <c r="C156" s="211"/>
      <c r="D156" s="187" t="s">
        <v>356</v>
      </c>
      <c r="E156" s="212" t="s">
        <v>1</v>
      </c>
      <c r="F156" s="213" t="s">
        <v>4666</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65" s="13" customFormat="1" ht="11" x14ac:dyDescent="0.15">
      <c r="B157" s="210"/>
      <c r="C157" s="211"/>
      <c r="D157" s="187" t="s">
        <v>356</v>
      </c>
      <c r="E157" s="212" t="s">
        <v>1</v>
      </c>
      <c r="F157" s="213" t="s">
        <v>4667</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65" s="11" customFormat="1" ht="11" x14ac:dyDescent="0.15">
      <c r="B158" s="185"/>
      <c r="C158" s="186"/>
      <c r="D158" s="187" t="s">
        <v>356</v>
      </c>
      <c r="E158" s="188" t="s">
        <v>1</v>
      </c>
      <c r="F158" s="189" t="s">
        <v>4668</v>
      </c>
      <c r="G158" s="186"/>
      <c r="H158" s="190">
        <v>511.82</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511.82</v>
      </c>
      <c r="I159" s="202"/>
      <c r="J159" s="198"/>
      <c r="K159" s="198"/>
      <c r="L159" s="203"/>
      <c r="M159" s="204"/>
      <c r="N159" s="205"/>
      <c r="O159" s="205"/>
      <c r="P159" s="205"/>
      <c r="Q159" s="205"/>
      <c r="R159" s="205"/>
      <c r="S159" s="205"/>
      <c r="T159" s="206"/>
      <c r="AT159" s="207" t="s">
        <v>356</v>
      </c>
      <c r="AU159" s="207" t="s">
        <v>77</v>
      </c>
      <c r="AV159" s="12" t="s">
        <v>99</v>
      </c>
      <c r="AW159" s="12" t="s">
        <v>33</v>
      </c>
      <c r="AX159" s="12" t="s">
        <v>77</v>
      </c>
      <c r="AY159" s="207" t="s">
        <v>287</v>
      </c>
    </row>
    <row r="160" spans="2:65" s="1" customFormat="1" ht="16.5" customHeight="1" x14ac:dyDescent="0.15">
      <c r="B160" s="33"/>
      <c r="C160" s="174" t="s">
        <v>99</v>
      </c>
      <c r="D160" s="174" t="s">
        <v>288</v>
      </c>
      <c r="E160" s="175" t="s">
        <v>4410</v>
      </c>
      <c r="F160" s="176" t="s">
        <v>4411</v>
      </c>
      <c r="G160" s="177" t="s">
        <v>291</v>
      </c>
      <c r="H160" s="178">
        <v>511.82</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300</v>
      </c>
    </row>
    <row r="161" spans="2:65" s="1" customFormat="1" ht="16.5" customHeight="1" x14ac:dyDescent="0.15">
      <c r="B161" s="33"/>
      <c r="C161" s="174" t="s">
        <v>301</v>
      </c>
      <c r="D161" s="174" t="s">
        <v>288</v>
      </c>
      <c r="E161" s="175" t="s">
        <v>1226</v>
      </c>
      <c r="F161" s="176" t="s">
        <v>1227</v>
      </c>
      <c r="G161" s="177" t="s">
        <v>291</v>
      </c>
      <c r="H161" s="178">
        <v>358.28</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305</v>
      </c>
    </row>
    <row r="162" spans="2:65" s="11" customFormat="1" ht="11" x14ac:dyDescent="0.15">
      <c r="B162" s="185"/>
      <c r="C162" s="186"/>
      <c r="D162" s="187" t="s">
        <v>356</v>
      </c>
      <c r="E162" s="188" t="s">
        <v>1</v>
      </c>
      <c r="F162" s="189" t="s">
        <v>4669</v>
      </c>
      <c r="G162" s="186"/>
      <c r="H162" s="190">
        <v>358.28</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358.28</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296</v>
      </c>
      <c r="D164" s="174" t="s">
        <v>288</v>
      </c>
      <c r="E164" s="175" t="s">
        <v>1228</v>
      </c>
      <c r="F164" s="176" t="s">
        <v>1229</v>
      </c>
      <c r="G164" s="177" t="s">
        <v>291</v>
      </c>
      <c r="H164" s="178">
        <v>358.28</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309</v>
      </c>
    </row>
    <row r="165" spans="2:65" s="1" customFormat="1" ht="16.5" customHeight="1" x14ac:dyDescent="0.15">
      <c r="B165" s="33"/>
      <c r="C165" s="174" t="s">
        <v>310</v>
      </c>
      <c r="D165" s="174" t="s">
        <v>288</v>
      </c>
      <c r="E165" s="175" t="s">
        <v>325</v>
      </c>
      <c r="F165" s="176" t="s">
        <v>326</v>
      </c>
      <c r="G165" s="177" t="s">
        <v>308</v>
      </c>
      <c r="H165" s="178">
        <v>501.46</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313</v>
      </c>
    </row>
    <row r="166" spans="2:65" s="1" customFormat="1" ht="16.5" customHeight="1" x14ac:dyDescent="0.15">
      <c r="B166" s="33"/>
      <c r="C166" s="174" t="s">
        <v>300</v>
      </c>
      <c r="D166" s="174" t="s">
        <v>288</v>
      </c>
      <c r="E166" s="175" t="s">
        <v>332</v>
      </c>
      <c r="F166" s="176" t="s">
        <v>333</v>
      </c>
      <c r="G166" s="177" t="s">
        <v>308</v>
      </c>
      <c r="H166" s="178">
        <v>178.59</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316</v>
      </c>
    </row>
    <row r="167" spans="2:65" s="13" customFormat="1" ht="11" x14ac:dyDescent="0.15">
      <c r="B167" s="210"/>
      <c r="C167" s="211"/>
      <c r="D167" s="187" t="s">
        <v>356</v>
      </c>
      <c r="E167" s="212" t="s">
        <v>1</v>
      </c>
      <c r="F167" s="213" t="s">
        <v>4670</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65" s="11" customFormat="1" ht="11" x14ac:dyDescent="0.15">
      <c r="B168" s="185"/>
      <c r="C168" s="186"/>
      <c r="D168" s="187" t="s">
        <v>356</v>
      </c>
      <c r="E168" s="188" t="s">
        <v>1</v>
      </c>
      <c r="F168" s="189" t="s">
        <v>4671</v>
      </c>
      <c r="G168" s="186"/>
      <c r="H168" s="190">
        <v>60.98</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1" customFormat="1" ht="11" x14ac:dyDescent="0.15">
      <c r="B169" s="185"/>
      <c r="C169" s="186"/>
      <c r="D169" s="187" t="s">
        <v>356</v>
      </c>
      <c r="E169" s="188" t="s">
        <v>1</v>
      </c>
      <c r="F169" s="189" t="s">
        <v>4672</v>
      </c>
      <c r="G169" s="186"/>
      <c r="H169" s="190">
        <v>7.46</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1" customFormat="1" ht="11" x14ac:dyDescent="0.15">
      <c r="B170" s="185"/>
      <c r="C170" s="186"/>
      <c r="D170" s="187" t="s">
        <v>356</v>
      </c>
      <c r="E170" s="188" t="s">
        <v>1</v>
      </c>
      <c r="F170" s="189" t="s">
        <v>4673</v>
      </c>
      <c r="G170" s="186"/>
      <c r="H170" s="190">
        <v>50.74</v>
      </c>
      <c r="I170" s="191"/>
      <c r="J170" s="186"/>
      <c r="K170" s="186"/>
      <c r="L170" s="192"/>
      <c r="M170" s="193"/>
      <c r="N170" s="194"/>
      <c r="O170" s="194"/>
      <c r="P170" s="194"/>
      <c r="Q170" s="194"/>
      <c r="R170" s="194"/>
      <c r="S170" s="194"/>
      <c r="T170" s="195"/>
      <c r="AT170" s="196" t="s">
        <v>356</v>
      </c>
      <c r="AU170" s="196" t="s">
        <v>77</v>
      </c>
      <c r="AV170" s="11" t="s">
        <v>79</v>
      </c>
      <c r="AW170" s="11" t="s">
        <v>33</v>
      </c>
      <c r="AX170" s="11" t="s">
        <v>70</v>
      </c>
      <c r="AY170" s="196" t="s">
        <v>287</v>
      </c>
    </row>
    <row r="171" spans="2:65" s="11" customFormat="1" ht="11" x14ac:dyDescent="0.15">
      <c r="B171" s="185"/>
      <c r="C171" s="186"/>
      <c r="D171" s="187" t="s">
        <v>356</v>
      </c>
      <c r="E171" s="188" t="s">
        <v>1</v>
      </c>
      <c r="F171" s="189" t="s">
        <v>4674</v>
      </c>
      <c r="G171" s="186"/>
      <c r="H171" s="190">
        <v>40.92</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1" customFormat="1" ht="11" x14ac:dyDescent="0.15">
      <c r="B172" s="185"/>
      <c r="C172" s="186"/>
      <c r="D172" s="187" t="s">
        <v>356</v>
      </c>
      <c r="E172" s="188" t="s">
        <v>1</v>
      </c>
      <c r="F172" s="189" t="s">
        <v>4675</v>
      </c>
      <c r="G172" s="186"/>
      <c r="H172" s="190">
        <v>15.66</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1" customFormat="1" ht="11" x14ac:dyDescent="0.15">
      <c r="B173" s="185"/>
      <c r="C173" s="186"/>
      <c r="D173" s="187" t="s">
        <v>356</v>
      </c>
      <c r="E173" s="188" t="s">
        <v>1</v>
      </c>
      <c r="F173" s="189" t="s">
        <v>4676</v>
      </c>
      <c r="G173" s="186"/>
      <c r="H173" s="190">
        <v>2.83</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2" customFormat="1" ht="11" x14ac:dyDescent="0.15">
      <c r="B174" s="197"/>
      <c r="C174" s="198"/>
      <c r="D174" s="187" t="s">
        <v>356</v>
      </c>
      <c r="E174" s="199" t="s">
        <v>1</v>
      </c>
      <c r="F174" s="200" t="s">
        <v>359</v>
      </c>
      <c r="G174" s="198"/>
      <c r="H174" s="201">
        <v>178.59</v>
      </c>
      <c r="I174" s="202"/>
      <c r="J174" s="198"/>
      <c r="K174" s="198"/>
      <c r="L174" s="203"/>
      <c r="M174" s="204"/>
      <c r="N174" s="205"/>
      <c r="O174" s="205"/>
      <c r="P174" s="205"/>
      <c r="Q174" s="205"/>
      <c r="R174" s="205"/>
      <c r="S174" s="205"/>
      <c r="T174" s="206"/>
      <c r="AT174" s="207" t="s">
        <v>356</v>
      </c>
      <c r="AU174" s="207" t="s">
        <v>77</v>
      </c>
      <c r="AV174" s="12" t="s">
        <v>99</v>
      </c>
      <c r="AW174" s="12" t="s">
        <v>33</v>
      </c>
      <c r="AX174" s="12" t="s">
        <v>77</v>
      </c>
      <c r="AY174" s="207" t="s">
        <v>287</v>
      </c>
    </row>
    <row r="175" spans="2:65" s="1" customFormat="1" ht="16.5" customHeight="1" x14ac:dyDescent="0.15">
      <c r="B175" s="33"/>
      <c r="C175" s="174" t="s">
        <v>317</v>
      </c>
      <c r="D175" s="174" t="s">
        <v>288</v>
      </c>
      <c r="E175" s="175" t="s">
        <v>335</v>
      </c>
      <c r="F175" s="176" t="s">
        <v>336</v>
      </c>
      <c r="G175" s="177" t="s">
        <v>308</v>
      </c>
      <c r="H175" s="178">
        <v>178.6</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320</v>
      </c>
    </row>
    <row r="176" spans="2:65" s="1" customFormat="1" ht="16.5" customHeight="1" x14ac:dyDescent="0.15">
      <c r="B176" s="33"/>
      <c r="C176" s="174" t="s">
        <v>305</v>
      </c>
      <c r="D176" s="174" t="s">
        <v>288</v>
      </c>
      <c r="E176" s="175" t="s">
        <v>338</v>
      </c>
      <c r="F176" s="176" t="s">
        <v>339</v>
      </c>
      <c r="G176" s="177" t="s">
        <v>308</v>
      </c>
      <c r="H176" s="178">
        <v>178.6</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323</v>
      </c>
    </row>
    <row r="177" spans="2:65" s="1" customFormat="1" ht="16.5" customHeight="1" x14ac:dyDescent="0.15">
      <c r="B177" s="33"/>
      <c r="C177" s="174" t="s">
        <v>324</v>
      </c>
      <c r="D177" s="174" t="s">
        <v>288</v>
      </c>
      <c r="E177" s="175" t="s">
        <v>4426</v>
      </c>
      <c r="F177" s="176" t="s">
        <v>4427</v>
      </c>
      <c r="G177" s="177" t="s">
        <v>388</v>
      </c>
      <c r="H177" s="178">
        <v>321.48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327</v>
      </c>
    </row>
    <row r="178" spans="2:65" s="11" customFormat="1" ht="11" x14ac:dyDescent="0.15">
      <c r="B178" s="185"/>
      <c r="C178" s="186"/>
      <c r="D178" s="187" t="s">
        <v>356</v>
      </c>
      <c r="E178" s="188" t="s">
        <v>1</v>
      </c>
      <c r="F178" s="189" t="s">
        <v>4677</v>
      </c>
      <c r="G178" s="186"/>
      <c r="H178" s="190">
        <v>321.48</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321.48</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309</v>
      </c>
      <c r="D180" s="174" t="s">
        <v>288</v>
      </c>
      <c r="E180" s="175" t="s">
        <v>1240</v>
      </c>
      <c r="F180" s="176" t="s">
        <v>1241</v>
      </c>
      <c r="G180" s="177" t="s">
        <v>308</v>
      </c>
      <c r="H180" s="178">
        <v>322.86</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330</v>
      </c>
    </row>
    <row r="181" spans="2:65" s="11" customFormat="1" ht="11" x14ac:dyDescent="0.15">
      <c r="B181" s="185"/>
      <c r="C181" s="186"/>
      <c r="D181" s="187" t="s">
        <v>356</v>
      </c>
      <c r="E181" s="188" t="s">
        <v>1</v>
      </c>
      <c r="F181" s="189" t="s">
        <v>4678</v>
      </c>
      <c r="G181" s="186"/>
      <c r="H181" s="190">
        <v>501.46</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4679</v>
      </c>
      <c r="G182" s="186"/>
      <c r="H182" s="190">
        <v>-178.6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2" customFormat="1" ht="11" x14ac:dyDescent="0.15">
      <c r="B183" s="197"/>
      <c r="C183" s="198"/>
      <c r="D183" s="187" t="s">
        <v>356</v>
      </c>
      <c r="E183" s="199" t="s">
        <v>1</v>
      </c>
      <c r="F183" s="200" t="s">
        <v>359</v>
      </c>
      <c r="G183" s="198"/>
      <c r="H183" s="201">
        <v>322.86</v>
      </c>
      <c r="I183" s="202"/>
      <c r="J183" s="198"/>
      <c r="K183" s="198"/>
      <c r="L183" s="203"/>
      <c r="M183" s="204"/>
      <c r="N183" s="205"/>
      <c r="O183" s="205"/>
      <c r="P183" s="205"/>
      <c r="Q183" s="205"/>
      <c r="R183" s="205"/>
      <c r="S183" s="205"/>
      <c r="T183" s="206"/>
      <c r="AT183" s="207" t="s">
        <v>356</v>
      </c>
      <c r="AU183" s="207" t="s">
        <v>77</v>
      </c>
      <c r="AV183" s="12" t="s">
        <v>99</v>
      </c>
      <c r="AW183" s="12" t="s">
        <v>33</v>
      </c>
      <c r="AX183" s="12" t="s">
        <v>77</v>
      </c>
      <c r="AY183" s="207" t="s">
        <v>287</v>
      </c>
    </row>
    <row r="184" spans="2:65" s="1" customFormat="1" ht="16.5" customHeight="1" x14ac:dyDescent="0.15">
      <c r="B184" s="33"/>
      <c r="C184" s="174" t="s">
        <v>331</v>
      </c>
      <c r="D184" s="174" t="s">
        <v>288</v>
      </c>
      <c r="E184" s="175" t="s">
        <v>4431</v>
      </c>
      <c r="F184" s="176" t="s">
        <v>4432</v>
      </c>
      <c r="G184" s="177" t="s">
        <v>308</v>
      </c>
      <c r="H184" s="178">
        <v>128.72999999999999</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334</v>
      </c>
    </row>
    <row r="185" spans="2:65" s="11" customFormat="1" ht="11" x14ac:dyDescent="0.15">
      <c r="B185" s="185"/>
      <c r="C185" s="186"/>
      <c r="D185" s="187" t="s">
        <v>356</v>
      </c>
      <c r="E185" s="188" t="s">
        <v>1</v>
      </c>
      <c r="F185" s="189" t="s">
        <v>4680</v>
      </c>
      <c r="G185" s="186"/>
      <c r="H185" s="190">
        <v>49.9</v>
      </c>
      <c r="I185" s="191"/>
      <c r="J185" s="186"/>
      <c r="K185" s="186"/>
      <c r="L185" s="192"/>
      <c r="M185" s="193"/>
      <c r="N185" s="194"/>
      <c r="O185" s="194"/>
      <c r="P185" s="194"/>
      <c r="Q185" s="194"/>
      <c r="R185" s="194"/>
      <c r="S185" s="194"/>
      <c r="T185" s="195"/>
      <c r="AT185" s="196" t="s">
        <v>356</v>
      </c>
      <c r="AU185" s="196" t="s">
        <v>77</v>
      </c>
      <c r="AV185" s="11" t="s">
        <v>79</v>
      </c>
      <c r="AW185" s="11" t="s">
        <v>33</v>
      </c>
      <c r="AX185" s="11" t="s">
        <v>70</v>
      </c>
      <c r="AY185" s="196" t="s">
        <v>287</v>
      </c>
    </row>
    <row r="186" spans="2:65" s="11" customFormat="1" ht="11" x14ac:dyDescent="0.15">
      <c r="B186" s="185"/>
      <c r="C186" s="186"/>
      <c r="D186" s="187" t="s">
        <v>356</v>
      </c>
      <c r="E186" s="188" t="s">
        <v>1</v>
      </c>
      <c r="F186" s="189" t="s">
        <v>4681</v>
      </c>
      <c r="G186" s="186"/>
      <c r="H186" s="190">
        <v>6.22</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1" customFormat="1" ht="11" x14ac:dyDescent="0.15">
      <c r="B187" s="185"/>
      <c r="C187" s="186"/>
      <c r="D187" s="187" t="s">
        <v>356</v>
      </c>
      <c r="E187" s="188" t="s">
        <v>1</v>
      </c>
      <c r="F187" s="189" t="s">
        <v>4682</v>
      </c>
      <c r="G187" s="186"/>
      <c r="H187" s="190">
        <v>39.869999999999997</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4683</v>
      </c>
      <c r="G188" s="186"/>
      <c r="H188" s="190">
        <v>32.74</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2" customFormat="1" ht="11" x14ac:dyDescent="0.15">
      <c r="B189" s="197"/>
      <c r="C189" s="198"/>
      <c r="D189" s="187" t="s">
        <v>356</v>
      </c>
      <c r="E189" s="199" t="s">
        <v>1</v>
      </c>
      <c r="F189" s="200" t="s">
        <v>359</v>
      </c>
      <c r="G189" s="198"/>
      <c r="H189" s="201">
        <v>128.72999999999999</v>
      </c>
      <c r="I189" s="202"/>
      <c r="J189" s="198"/>
      <c r="K189" s="198"/>
      <c r="L189" s="203"/>
      <c r="M189" s="204"/>
      <c r="N189" s="205"/>
      <c r="O189" s="205"/>
      <c r="P189" s="205"/>
      <c r="Q189" s="205"/>
      <c r="R189" s="205"/>
      <c r="S189" s="205"/>
      <c r="T189" s="206"/>
      <c r="AT189" s="207" t="s">
        <v>356</v>
      </c>
      <c r="AU189" s="207" t="s">
        <v>77</v>
      </c>
      <c r="AV189" s="12" t="s">
        <v>99</v>
      </c>
      <c r="AW189" s="12" t="s">
        <v>33</v>
      </c>
      <c r="AX189" s="12" t="s">
        <v>77</v>
      </c>
      <c r="AY189" s="207" t="s">
        <v>287</v>
      </c>
    </row>
    <row r="190" spans="2:65" s="10" customFormat="1" ht="26" customHeight="1" x14ac:dyDescent="0.2">
      <c r="B190" s="160"/>
      <c r="C190" s="161"/>
      <c r="D190" s="162" t="s">
        <v>69</v>
      </c>
      <c r="E190" s="163" t="s">
        <v>99</v>
      </c>
      <c r="F190" s="163" t="s">
        <v>618</v>
      </c>
      <c r="G190" s="161"/>
      <c r="H190" s="161"/>
      <c r="I190" s="164"/>
      <c r="J190" s="165">
        <f>BK190</f>
        <v>0</v>
      </c>
      <c r="K190" s="161"/>
      <c r="L190" s="166"/>
      <c r="M190" s="167"/>
      <c r="N190" s="168"/>
      <c r="O190" s="168"/>
      <c r="P190" s="169">
        <f>SUM(P191:P205)</f>
        <v>0</v>
      </c>
      <c r="Q190" s="168"/>
      <c r="R190" s="169">
        <f>SUM(R191:R205)</f>
        <v>0</v>
      </c>
      <c r="S190" s="168"/>
      <c r="T190" s="170">
        <f>SUM(T191:T205)</f>
        <v>0</v>
      </c>
      <c r="AR190" s="171" t="s">
        <v>77</v>
      </c>
      <c r="AT190" s="172" t="s">
        <v>69</v>
      </c>
      <c r="AU190" s="172" t="s">
        <v>70</v>
      </c>
      <c r="AY190" s="171" t="s">
        <v>287</v>
      </c>
      <c r="BK190" s="173">
        <f>SUM(BK191:BK205)</f>
        <v>0</v>
      </c>
    </row>
    <row r="191" spans="2:65" s="1" customFormat="1" ht="16.5" customHeight="1" x14ac:dyDescent="0.15">
      <c r="B191" s="33"/>
      <c r="C191" s="174" t="s">
        <v>313</v>
      </c>
      <c r="D191" s="174" t="s">
        <v>288</v>
      </c>
      <c r="E191" s="175" t="s">
        <v>4449</v>
      </c>
      <c r="F191" s="176" t="s">
        <v>4450</v>
      </c>
      <c r="G191" s="177" t="s">
        <v>308</v>
      </c>
      <c r="H191" s="178">
        <v>31.38</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337</v>
      </c>
    </row>
    <row r="192" spans="2:65" s="11" customFormat="1" ht="11" x14ac:dyDescent="0.15">
      <c r="B192" s="185"/>
      <c r="C192" s="186"/>
      <c r="D192" s="187" t="s">
        <v>356</v>
      </c>
      <c r="E192" s="188" t="s">
        <v>1</v>
      </c>
      <c r="F192" s="189" t="s">
        <v>4684</v>
      </c>
      <c r="G192" s="186"/>
      <c r="H192" s="190">
        <v>11.09</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1" customFormat="1" ht="11" x14ac:dyDescent="0.15">
      <c r="B193" s="185"/>
      <c r="C193" s="186"/>
      <c r="D193" s="187" t="s">
        <v>356</v>
      </c>
      <c r="E193" s="188" t="s">
        <v>1</v>
      </c>
      <c r="F193" s="189" t="s">
        <v>4685</v>
      </c>
      <c r="G193" s="186"/>
      <c r="H193" s="190">
        <v>1.24</v>
      </c>
      <c r="I193" s="191"/>
      <c r="J193" s="186"/>
      <c r="K193" s="186"/>
      <c r="L193" s="192"/>
      <c r="M193" s="193"/>
      <c r="N193" s="194"/>
      <c r="O193" s="194"/>
      <c r="P193" s="194"/>
      <c r="Q193" s="194"/>
      <c r="R193" s="194"/>
      <c r="S193" s="194"/>
      <c r="T193" s="195"/>
      <c r="AT193" s="196" t="s">
        <v>356</v>
      </c>
      <c r="AU193" s="196" t="s">
        <v>77</v>
      </c>
      <c r="AV193" s="11" t="s">
        <v>79</v>
      </c>
      <c r="AW193" s="11" t="s">
        <v>33</v>
      </c>
      <c r="AX193" s="11" t="s">
        <v>70</v>
      </c>
      <c r="AY193" s="196" t="s">
        <v>287</v>
      </c>
    </row>
    <row r="194" spans="2:65" s="11" customFormat="1" ht="11" x14ac:dyDescent="0.15">
      <c r="B194" s="185"/>
      <c r="C194" s="186"/>
      <c r="D194" s="187" t="s">
        <v>356</v>
      </c>
      <c r="E194" s="188" t="s">
        <v>1</v>
      </c>
      <c r="F194" s="189" t="s">
        <v>4686</v>
      </c>
      <c r="G194" s="186"/>
      <c r="H194" s="190">
        <v>10.87</v>
      </c>
      <c r="I194" s="191"/>
      <c r="J194" s="186"/>
      <c r="K194" s="186"/>
      <c r="L194" s="192"/>
      <c r="M194" s="193"/>
      <c r="N194" s="194"/>
      <c r="O194" s="194"/>
      <c r="P194" s="194"/>
      <c r="Q194" s="194"/>
      <c r="R194" s="194"/>
      <c r="S194" s="194"/>
      <c r="T194" s="195"/>
      <c r="AT194" s="196" t="s">
        <v>356</v>
      </c>
      <c r="AU194" s="196" t="s">
        <v>77</v>
      </c>
      <c r="AV194" s="11" t="s">
        <v>79</v>
      </c>
      <c r="AW194" s="11" t="s">
        <v>33</v>
      </c>
      <c r="AX194" s="11" t="s">
        <v>70</v>
      </c>
      <c r="AY194" s="196" t="s">
        <v>287</v>
      </c>
    </row>
    <row r="195" spans="2:65" s="11" customFormat="1" ht="11" x14ac:dyDescent="0.15">
      <c r="B195" s="185"/>
      <c r="C195" s="186"/>
      <c r="D195" s="187" t="s">
        <v>356</v>
      </c>
      <c r="E195" s="188" t="s">
        <v>1</v>
      </c>
      <c r="F195" s="189" t="s">
        <v>4687</v>
      </c>
      <c r="G195" s="186"/>
      <c r="H195" s="190">
        <v>8.18</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31.38</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8</v>
      </c>
      <c r="D197" s="174" t="s">
        <v>288</v>
      </c>
      <c r="E197" s="175" t="s">
        <v>4457</v>
      </c>
      <c r="F197" s="176" t="s">
        <v>4458</v>
      </c>
      <c r="G197" s="177" t="s">
        <v>308</v>
      </c>
      <c r="H197" s="178">
        <v>1.69</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340</v>
      </c>
    </row>
    <row r="198" spans="2:65" s="11" customFormat="1" ht="11" x14ac:dyDescent="0.15">
      <c r="B198" s="185"/>
      <c r="C198" s="186"/>
      <c r="D198" s="187" t="s">
        <v>356</v>
      </c>
      <c r="E198" s="188" t="s">
        <v>1</v>
      </c>
      <c r="F198" s="189" t="s">
        <v>4688</v>
      </c>
      <c r="G198" s="186"/>
      <c r="H198" s="190">
        <v>1.69</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2" customFormat="1" ht="11" x14ac:dyDescent="0.15">
      <c r="B199" s="197"/>
      <c r="C199" s="198"/>
      <c r="D199" s="187" t="s">
        <v>356</v>
      </c>
      <c r="E199" s="199" t="s">
        <v>1</v>
      </c>
      <c r="F199" s="200" t="s">
        <v>359</v>
      </c>
      <c r="G199" s="198"/>
      <c r="H199" s="201">
        <v>1.69</v>
      </c>
      <c r="I199" s="202"/>
      <c r="J199" s="198"/>
      <c r="K199" s="198"/>
      <c r="L199" s="203"/>
      <c r="M199" s="204"/>
      <c r="N199" s="205"/>
      <c r="O199" s="205"/>
      <c r="P199" s="205"/>
      <c r="Q199" s="205"/>
      <c r="R199" s="205"/>
      <c r="S199" s="205"/>
      <c r="T199" s="206"/>
      <c r="AT199" s="207" t="s">
        <v>356</v>
      </c>
      <c r="AU199" s="207" t="s">
        <v>77</v>
      </c>
      <c r="AV199" s="12" t="s">
        <v>99</v>
      </c>
      <c r="AW199" s="12" t="s">
        <v>33</v>
      </c>
      <c r="AX199" s="12" t="s">
        <v>77</v>
      </c>
      <c r="AY199" s="207" t="s">
        <v>287</v>
      </c>
    </row>
    <row r="200" spans="2:65" s="1" customFormat="1" ht="16.5" customHeight="1" x14ac:dyDescent="0.15">
      <c r="B200" s="33"/>
      <c r="C200" s="174" t="s">
        <v>316</v>
      </c>
      <c r="D200" s="174" t="s">
        <v>288</v>
      </c>
      <c r="E200" s="175" t="s">
        <v>4462</v>
      </c>
      <c r="F200" s="176" t="s">
        <v>4463</v>
      </c>
      <c r="G200" s="177" t="s">
        <v>308</v>
      </c>
      <c r="H200" s="178">
        <v>0.44</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343</v>
      </c>
    </row>
    <row r="201" spans="2:65" s="11" customFormat="1" ht="11" x14ac:dyDescent="0.15">
      <c r="B201" s="185"/>
      <c r="C201" s="186"/>
      <c r="D201" s="187" t="s">
        <v>356</v>
      </c>
      <c r="E201" s="188" t="s">
        <v>1</v>
      </c>
      <c r="F201" s="189" t="s">
        <v>4689</v>
      </c>
      <c r="G201" s="186"/>
      <c r="H201" s="190">
        <v>0.44</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0.44</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 customFormat="1" ht="16.5" customHeight="1" x14ac:dyDescent="0.15">
      <c r="B203" s="33"/>
      <c r="C203" s="174" t="s">
        <v>344</v>
      </c>
      <c r="D203" s="174" t="s">
        <v>288</v>
      </c>
      <c r="E203" s="175" t="s">
        <v>4466</v>
      </c>
      <c r="F203" s="176" t="s">
        <v>4467</v>
      </c>
      <c r="G203" s="177" t="s">
        <v>291</v>
      </c>
      <c r="H203" s="178">
        <v>3.5</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347</v>
      </c>
    </row>
    <row r="204" spans="2:65" s="11" customFormat="1" ht="11" x14ac:dyDescent="0.15">
      <c r="B204" s="185"/>
      <c r="C204" s="186"/>
      <c r="D204" s="187" t="s">
        <v>356</v>
      </c>
      <c r="E204" s="188" t="s">
        <v>1</v>
      </c>
      <c r="F204" s="189" t="s">
        <v>4690</v>
      </c>
      <c r="G204" s="186"/>
      <c r="H204" s="190">
        <v>3.5</v>
      </c>
      <c r="I204" s="191"/>
      <c r="J204" s="186"/>
      <c r="K204" s="186"/>
      <c r="L204" s="192"/>
      <c r="M204" s="193"/>
      <c r="N204" s="194"/>
      <c r="O204" s="194"/>
      <c r="P204" s="194"/>
      <c r="Q204" s="194"/>
      <c r="R204" s="194"/>
      <c r="S204" s="194"/>
      <c r="T204" s="195"/>
      <c r="AT204" s="196" t="s">
        <v>356</v>
      </c>
      <c r="AU204" s="196" t="s">
        <v>77</v>
      </c>
      <c r="AV204" s="11" t="s">
        <v>79</v>
      </c>
      <c r="AW204" s="11" t="s">
        <v>33</v>
      </c>
      <c r="AX204" s="11" t="s">
        <v>70</v>
      </c>
      <c r="AY204" s="196" t="s">
        <v>287</v>
      </c>
    </row>
    <row r="205" spans="2:65" s="12" customFormat="1" ht="11" x14ac:dyDescent="0.15">
      <c r="B205" s="197"/>
      <c r="C205" s="198"/>
      <c r="D205" s="187" t="s">
        <v>356</v>
      </c>
      <c r="E205" s="199" t="s">
        <v>1</v>
      </c>
      <c r="F205" s="200" t="s">
        <v>359</v>
      </c>
      <c r="G205" s="198"/>
      <c r="H205" s="201">
        <v>3.5</v>
      </c>
      <c r="I205" s="202"/>
      <c r="J205" s="198"/>
      <c r="K205" s="198"/>
      <c r="L205" s="203"/>
      <c r="M205" s="204"/>
      <c r="N205" s="205"/>
      <c r="O205" s="205"/>
      <c r="P205" s="205"/>
      <c r="Q205" s="205"/>
      <c r="R205" s="205"/>
      <c r="S205" s="205"/>
      <c r="T205" s="206"/>
      <c r="AT205" s="207" t="s">
        <v>356</v>
      </c>
      <c r="AU205" s="207" t="s">
        <v>77</v>
      </c>
      <c r="AV205" s="12" t="s">
        <v>99</v>
      </c>
      <c r="AW205" s="12" t="s">
        <v>33</v>
      </c>
      <c r="AX205" s="12" t="s">
        <v>77</v>
      </c>
      <c r="AY205" s="207" t="s">
        <v>287</v>
      </c>
    </row>
    <row r="206" spans="2:65" s="10" customFormat="1" ht="26" customHeight="1" x14ac:dyDescent="0.2">
      <c r="B206" s="160"/>
      <c r="C206" s="161"/>
      <c r="D206" s="162" t="s">
        <v>69</v>
      </c>
      <c r="E206" s="163" t="s">
        <v>300</v>
      </c>
      <c r="F206" s="163" t="s">
        <v>845</v>
      </c>
      <c r="G206" s="161"/>
      <c r="H206" s="161"/>
      <c r="I206" s="164"/>
      <c r="J206" s="165">
        <f>BK206</f>
        <v>0</v>
      </c>
      <c r="K206" s="161"/>
      <c r="L206" s="166"/>
      <c r="M206" s="167"/>
      <c r="N206" s="168"/>
      <c r="O206" s="168"/>
      <c r="P206" s="169">
        <f>SUM(P207:P264)</f>
        <v>0</v>
      </c>
      <c r="Q206" s="168"/>
      <c r="R206" s="169">
        <f>SUM(R207:R264)</f>
        <v>0</v>
      </c>
      <c r="S206" s="168"/>
      <c r="T206" s="170">
        <f>SUM(T207:T264)</f>
        <v>0</v>
      </c>
      <c r="AR206" s="171" t="s">
        <v>77</v>
      </c>
      <c r="AT206" s="172" t="s">
        <v>69</v>
      </c>
      <c r="AU206" s="172" t="s">
        <v>70</v>
      </c>
      <c r="AY206" s="171" t="s">
        <v>287</v>
      </c>
      <c r="BK206" s="173">
        <f>SUM(BK207:BK264)</f>
        <v>0</v>
      </c>
    </row>
    <row r="207" spans="2:65" s="1" customFormat="1" ht="16.5" customHeight="1" x14ac:dyDescent="0.15">
      <c r="B207" s="33"/>
      <c r="C207" s="174" t="s">
        <v>320</v>
      </c>
      <c r="D207" s="174" t="s">
        <v>288</v>
      </c>
      <c r="E207" s="175" t="s">
        <v>4484</v>
      </c>
      <c r="F207" s="176" t="s">
        <v>4485</v>
      </c>
      <c r="G207" s="177" t="s">
        <v>362</v>
      </c>
      <c r="H207" s="178">
        <v>100.8</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350</v>
      </c>
    </row>
    <row r="208" spans="2:65" s="11" customFormat="1" ht="11" x14ac:dyDescent="0.15">
      <c r="B208" s="185"/>
      <c r="C208" s="186"/>
      <c r="D208" s="187" t="s">
        <v>356</v>
      </c>
      <c r="E208" s="188" t="s">
        <v>1</v>
      </c>
      <c r="F208" s="189" t="s">
        <v>4691</v>
      </c>
      <c r="G208" s="186"/>
      <c r="H208" s="190">
        <v>100.8</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65" s="12" customFormat="1" ht="11" x14ac:dyDescent="0.15">
      <c r="B209" s="197"/>
      <c r="C209" s="198"/>
      <c r="D209" s="187" t="s">
        <v>356</v>
      </c>
      <c r="E209" s="199" t="s">
        <v>1</v>
      </c>
      <c r="F209" s="200" t="s">
        <v>359</v>
      </c>
      <c r="G209" s="198"/>
      <c r="H209" s="201">
        <v>100.8</v>
      </c>
      <c r="I209" s="202"/>
      <c r="J209" s="198"/>
      <c r="K209" s="198"/>
      <c r="L209" s="203"/>
      <c r="M209" s="204"/>
      <c r="N209" s="205"/>
      <c r="O209" s="205"/>
      <c r="P209" s="205"/>
      <c r="Q209" s="205"/>
      <c r="R209" s="205"/>
      <c r="S209" s="205"/>
      <c r="T209" s="206"/>
      <c r="AT209" s="207" t="s">
        <v>356</v>
      </c>
      <c r="AU209" s="207" t="s">
        <v>77</v>
      </c>
      <c r="AV209" s="12" t="s">
        <v>99</v>
      </c>
      <c r="AW209" s="12" t="s">
        <v>33</v>
      </c>
      <c r="AX209" s="12" t="s">
        <v>77</v>
      </c>
      <c r="AY209" s="207" t="s">
        <v>287</v>
      </c>
    </row>
    <row r="210" spans="2:65" s="1" customFormat="1" ht="16.5" customHeight="1" x14ac:dyDescent="0.15">
      <c r="B210" s="33"/>
      <c r="C210" s="174" t="s">
        <v>352</v>
      </c>
      <c r="D210" s="174" t="s">
        <v>288</v>
      </c>
      <c r="E210" s="175" t="s">
        <v>4486</v>
      </c>
      <c r="F210" s="176" t="s">
        <v>4487</v>
      </c>
      <c r="G210" s="177" t="s">
        <v>362</v>
      </c>
      <c r="H210" s="178">
        <v>11.3</v>
      </c>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99</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99</v>
      </c>
      <c r="BM210" s="16" t="s">
        <v>355</v>
      </c>
    </row>
    <row r="211" spans="2:65" s="1" customFormat="1" ht="22.5" customHeight="1" x14ac:dyDescent="0.15">
      <c r="B211" s="33"/>
      <c r="C211" s="174" t="s">
        <v>323</v>
      </c>
      <c r="D211" s="174" t="s">
        <v>288</v>
      </c>
      <c r="E211" s="175" t="s">
        <v>4692</v>
      </c>
      <c r="F211" s="176" t="s">
        <v>4693</v>
      </c>
      <c r="G211" s="177" t="s">
        <v>362</v>
      </c>
      <c r="H211" s="178">
        <v>115.5</v>
      </c>
      <c r="I211" s="179"/>
      <c r="J211" s="178">
        <f>ROUND(I211*H211,2)</f>
        <v>0</v>
      </c>
      <c r="K211" s="176" t="s">
        <v>1</v>
      </c>
      <c r="L211" s="37"/>
      <c r="M211" s="180" t="s">
        <v>1</v>
      </c>
      <c r="N211" s="181" t="s">
        <v>41</v>
      </c>
      <c r="O211" s="59"/>
      <c r="P211" s="182">
        <f>O211*H211</f>
        <v>0</v>
      </c>
      <c r="Q211" s="182">
        <v>0</v>
      </c>
      <c r="R211" s="182">
        <f>Q211*H211</f>
        <v>0</v>
      </c>
      <c r="S211" s="182">
        <v>0</v>
      </c>
      <c r="T211" s="183">
        <f>S211*H211</f>
        <v>0</v>
      </c>
      <c r="AR211" s="16" t="s">
        <v>99</v>
      </c>
      <c r="AT211" s="16" t="s">
        <v>288</v>
      </c>
      <c r="AU211" s="16" t="s">
        <v>77</v>
      </c>
      <c r="AY211" s="16" t="s">
        <v>287</v>
      </c>
      <c r="BE211" s="184">
        <f>IF(N211="základní",J211,0)</f>
        <v>0</v>
      </c>
      <c r="BF211" s="184">
        <f>IF(N211="snížená",J211,0)</f>
        <v>0</v>
      </c>
      <c r="BG211" s="184">
        <f>IF(N211="zákl. přenesená",J211,0)</f>
        <v>0</v>
      </c>
      <c r="BH211" s="184">
        <f>IF(N211="sníž. přenesená",J211,0)</f>
        <v>0</v>
      </c>
      <c r="BI211" s="184">
        <f>IF(N211="nulová",J211,0)</f>
        <v>0</v>
      </c>
      <c r="BJ211" s="16" t="s">
        <v>77</v>
      </c>
      <c r="BK211" s="184">
        <f>ROUND(I211*H211,2)</f>
        <v>0</v>
      </c>
      <c r="BL211" s="16" t="s">
        <v>99</v>
      </c>
      <c r="BM211" s="16" t="s">
        <v>363</v>
      </c>
    </row>
    <row r="212" spans="2:65" s="11" customFormat="1" ht="11" x14ac:dyDescent="0.15">
      <c r="B212" s="185"/>
      <c r="C212" s="186"/>
      <c r="D212" s="187" t="s">
        <v>356</v>
      </c>
      <c r="E212" s="188" t="s">
        <v>1</v>
      </c>
      <c r="F212" s="189" t="s">
        <v>4694</v>
      </c>
      <c r="G212" s="186"/>
      <c r="H212" s="190">
        <v>65.900000000000006</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1" customFormat="1" ht="11" x14ac:dyDescent="0.15">
      <c r="B213" s="185"/>
      <c r="C213" s="186"/>
      <c r="D213" s="187" t="s">
        <v>356</v>
      </c>
      <c r="E213" s="188" t="s">
        <v>1</v>
      </c>
      <c r="F213" s="189" t="s">
        <v>4695</v>
      </c>
      <c r="G213" s="186"/>
      <c r="H213" s="190">
        <v>49.6</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65" s="12" customFormat="1" ht="11" x14ac:dyDescent="0.15">
      <c r="B214" s="197"/>
      <c r="C214" s="198"/>
      <c r="D214" s="187" t="s">
        <v>356</v>
      </c>
      <c r="E214" s="199" t="s">
        <v>1</v>
      </c>
      <c r="F214" s="200" t="s">
        <v>359</v>
      </c>
      <c r="G214" s="198"/>
      <c r="H214" s="201">
        <v>115.5</v>
      </c>
      <c r="I214" s="202"/>
      <c r="J214" s="198"/>
      <c r="K214" s="198"/>
      <c r="L214" s="203"/>
      <c r="M214" s="204"/>
      <c r="N214" s="205"/>
      <c r="O214" s="205"/>
      <c r="P214" s="205"/>
      <c r="Q214" s="205"/>
      <c r="R214" s="205"/>
      <c r="S214" s="205"/>
      <c r="T214" s="206"/>
      <c r="AT214" s="207" t="s">
        <v>356</v>
      </c>
      <c r="AU214" s="207" t="s">
        <v>77</v>
      </c>
      <c r="AV214" s="12" t="s">
        <v>99</v>
      </c>
      <c r="AW214" s="12" t="s">
        <v>33</v>
      </c>
      <c r="AX214" s="12" t="s">
        <v>77</v>
      </c>
      <c r="AY214" s="207" t="s">
        <v>287</v>
      </c>
    </row>
    <row r="215" spans="2:65" s="1" customFormat="1" ht="16.5" customHeight="1" x14ac:dyDescent="0.15">
      <c r="B215" s="33"/>
      <c r="C215" s="174" t="s">
        <v>7</v>
      </c>
      <c r="D215" s="174" t="s">
        <v>288</v>
      </c>
      <c r="E215" s="175" t="s">
        <v>4490</v>
      </c>
      <c r="F215" s="176" t="s">
        <v>4491</v>
      </c>
      <c r="G215" s="177" t="s">
        <v>490</v>
      </c>
      <c r="H215" s="178">
        <v>41</v>
      </c>
      <c r="I215" s="179"/>
      <c r="J215" s="178">
        <f>ROUND(I215*H215,2)</f>
        <v>0</v>
      </c>
      <c r="K215" s="176" t="s">
        <v>1</v>
      </c>
      <c r="L215" s="37"/>
      <c r="M215" s="180" t="s">
        <v>1</v>
      </c>
      <c r="N215" s="181" t="s">
        <v>41</v>
      </c>
      <c r="O215" s="59"/>
      <c r="P215" s="182">
        <f>O215*H215</f>
        <v>0</v>
      </c>
      <c r="Q215" s="182">
        <v>0</v>
      </c>
      <c r="R215" s="182">
        <f>Q215*H215</f>
        <v>0</v>
      </c>
      <c r="S215" s="182">
        <v>0</v>
      </c>
      <c r="T215" s="183">
        <f>S215*H215</f>
        <v>0</v>
      </c>
      <c r="AR215" s="16" t="s">
        <v>99</v>
      </c>
      <c r="AT215" s="16" t="s">
        <v>288</v>
      </c>
      <c r="AU215" s="16" t="s">
        <v>77</v>
      </c>
      <c r="AY215" s="16" t="s">
        <v>287</v>
      </c>
      <c r="BE215" s="184">
        <f>IF(N215="základní",J215,0)</f>
        <v>0</v>
      </c>
      <c r="BF215" s="184">
        <f>IF(N215="snížená",J215,0)</f>
        <v>0</v>
      </c>
      <c r="BG215" s="184">
        <f>IF(N215="zákl. přenesená",J215,0)</f>
        <v>0</v>
      </c>
      <c r="BH215" s="184">
        <f>IF(N215="sníž. přenesená",J215,0)</f>
        <v>0</v>
      </c>
      <c r="BI215" s="184">
        <f>IF(N215="nulová",J215,0)</f>
        <v>0</v>
      </c>
      <c r="BJ215" s="16" t="s">
        <v>77</v>
      </c>
      <c r="BK215" s="184">
        <f>ROUND(I215*H215,2)</f>
        <v>0</v>
      </c>
      <c r="BL215" s="16" t="s">
        <v>99</v>
      </c>
      <c r="BM215" s="16" t="s">
        <v>367</v>
      </c>
    </row>
    <row r="216" spans="2:65" s="11" customFormat="1" ht="11" x14ac:dyDescent="0.15">
      <c r="B216" s="185"/>
      <c r="C216" s="186"/>
      <c r="D216" s="187" t="s">
        <v>356</v>
      </c>
      <c r="E216" s="188" t="s">
        <v>1</v>
      </c>
      <c r="F216" s="189" t="s">
        <v>4696</v>
      </c>
      <c r="G216" s="186"/>
      <c r="H216" s="190">
        <v>2</v>
      </c>
      <c r="I216" s="191"/>
      <c r="J216" s="186"/>
      <c r="K216" s="186"/>
      <c r="L216" s="192"/>
      <c r="M216" s="193"/>
      <c r="N216" s="194"/>
      <c r="O216" s="194"/>
      <c r="P216" s="194"/>
      <c r="Q216" s="194"/>
      <c r="R216" s="194"/>
      <c r="S216" s="194"/>
      <c r="T216" s="195"/>
      <c r="AT216" s="196" t="s">
        <v>356</v>
      </c>
      <c r="AU216" s="196" t="s">
        <v>77</v>
      </c>
      <c r="AV216" s="11" t="s">
        <v>79</v>
      </c>
      <c r="AW216" s="11" t="s">
        <v>33</v>
      </c>
      <c r="AX216" s="11" t="s">
        <v>70</v>
      </c>
      <c r="AY216" s="196" t="s">
        <v>287</v>
      </c>
    </row>
    <row r="217" spans="2:65" s="11" customFormat="1" ht="11" x14ac:dyDescent="0.15">
      <c r="B217" s="185"/>
      <c r="C217" s="186"/>
      <c r="D217" s="187" t="s">
        <v>356</v>
      </c>
      <c r="E217" s="188" t="s">
        <v>1</v>
      </c>
      <c r="F217" s="189" t="s">
        <v>4697</v>
      </c>
      <c r="G217" s="186"/>
      <c r="H217" s="190">
        <v>1</v>
      </c>
      <c r="I217" s="191"/>
      <c r="J217" s="186"/>
      <c r="K217" s="186"/>
      <c r="L217" s="192"/>
      <c r="M217" s="193"/>
      <c r="N217" s="194"/>
      <c r="O217" s="194"/>
      <c r="P217" s="194"/>
      <c r="Q217" s="194"/>
      <c r="R217" s="194"/>
      <c r="S217" s="194"/>
      <c r="T217" s="195"/>
      <c r="AT217" s="196" t="s">
        <v>356</v>
      </c>
      <c r="AU217" s="196" t="s">
        <v>77</v>
      </c>
      <c r="AV217" s="11" t="s">
        <v>79</v>
      </c>
      <c r="AW217" s="11" t="s">
        <v>33</v>
      </c>
      <c r="AX217" s="11" t="s">
        <v>70</v>
      </c>
      <c r="AY217" s="196" t="s">
        <v>287</v>
      </c>
    </row>
    <row r="218" spans="2:65" s="11" customFormat="1" ht="11" x14ac:dyDescent="0.15">
      <c r="B218" s="185"/>
      <c r="C218" s="186"/>
      <c r="D218" s="187" t="s">
        <v>356</v>
      </c>
      <c r="E218" s="188" t="s">
        <v>1</v>
      </c>
      <c r="F218" s="189" t="s">
        <v>4698</v>
      </c>
      <c r="G218" s="186"/>
      <c r="H218" s="190">
        <v>38</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65" s="12" customFormat="1" ht="11" x14ac:dyDescent="0.15">
      <c r="B219" s="197"/>
      <c r="C219" s="198"/>
      <c r="D219" s="187" t="s">
        <v>356</v>
      </c>
      <c r="E219" s="199" t="s">
        <v>1</v>
      </c>
      <c r="F219" s="200" t="s">
        <v>359</v>
      </c>
      <c r="G219" s="198"/>
      <c r="H219" s="201">
        <v>41</v>
      </c>
      <c r="I219" s="202"/>
      <c r="J219" s="198"/>
      <c r="K219" s="198"/>
      <c r="L219" s="203"/>
      <c r="M219" s="204"/>
      <c r="N219" s="205"/>
      <c r="O219" s="205"/>
      <c r="P219" s="205"/>
      <c r="Q219" s="205"/>
      <c r="R219" s="205"/>
      <c r="S219" s="205"/>
      <c r="T219" s="206"/>
      <c r="AT219" s="207" t="s">
        <v>356</v>
      </c>
      <c r="AU219" s="207" t="s">
        <v>77</v>
      </c>
      <c r="AV219" s="12" t="s">
        <v>99</v>
      </c>
      <c r="AW219" s="12" t="s">
        <v>33</v>
      </c>
      <c r="AX219" s="12" t="s">
        <v>77</v>
      </c>
      <c r="AY219" s="207" t="s">
        <v>287</v>
      </c>
    </row>
    <row r="220" spans="2:65" s="1" customFormat="1" ht="16.5" customHeight="1" x14ac:dyDescent="0.15">
      <c r="B220" s="33"/>
      <c r="C220" s="174" t="s">
        <v>327</v>
      </c>
      <c r="D220" s="174" t="s">
        <v>288</v>
      </c>
      <c r="E220" s="175" t="s">
        <v>4492</v>
      </c>
      <c r="F220" s="176" t="s">
        <v>4493</v>
      </c>
      <c r="G220" s="177" t="s">
        <v>490</v>
      </c>
      <c r="H220" s="178">
        <v>2</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371</v>
      </c>
    </row>
    <row r="221" spans="2:65" s="11" customFormat="1" ht="11" x14ac:dyDescent="0.15">
      <c r="B221" s="185"/>
      <c r="C221" s="186"/>
      <c r="D221" s="187" t="s">
        <v>356</v>
      </c>
      <c r="E221" s="188" t="s">
        <v>1</v>
      </c>
      <c r="F221" s="189" t="s">
        <v>4699</v>
      </c>
      <c r="G221" s="186"/>
      <c r="H221" s="190">
        <v>2</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2</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374</v>
      </c>
      <c r="D223" s="174" t="s">
        <v>288</v>
      </c>
      <c r="E223" s="175" t="s">
        <v>4496</v>
      </c>
      <c r="F223" s="176" t="s">
        <v>4497</v>
      </c>
      <c r="G223" s="177" t="s">
        <v>490</v>
      </c>
      <c r="H223" s="178">
        <v>5</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377</v>
      </c>
    </row>
    <row r="224" spans="2:65" s="11" customFormat="1" ht="11" x14ac:dyDescent="0.15">
      <c r="B224" s="185"/>
      <c r="C224" s="186"/>
      <c r="D224" s="187" t="s">
        <v>356</v>
      </c>
      <c r="E224" s="188" t="s">
        <v>1</v>
      </c>
      <c r="F224" s="189" t="s">
        <v>4700</v>
      </c>
      <c r="G224" s="186"/>
      <c r="H224" s="190">
        <v>5</v>
      </c>
      <c r="I224" s="191"/>
      <c r="J224" s="186"/>
      <c r="K224" s="186"/>
      <c r="L224" s="192"/>
      <c r="M224" s="193"/>
      <c r="N224" s="194"/>
      <c r="O224" s="194"/>
      <c r="P224" s="194"/>
      <c r="Q224" s="194"/>
      <c r="R224" s="194"/>
      <c r="S224" s="194"/>
      <c r="T224" s="195"/>
      <c r="AT224" s="196" t="s">
        <v>356</v>
      </c>
      <c r="AU224" s="196" t="s">
        <v>77</v>
      </c>
      <c r="AV224" s="11" t="s">
        <v>79</v>
      </c>
      <c r="AW224" s="11" t="s">
        <v>33</v>
      </c>
      <c r="AX224" s="11" t="s">
        <v>70</v>
      </c>
      <c r="AY224" s="196" t="s">
        <v>287</v>
      </c>
    </row>
    <row r="225" spans="2:65" s="12" customFormat="1" ht="11" x14ac:dyDescent="0.15">
      <c r="B225" s="197"/>
      <c r="C225" s="198"/>
      <c r="D225" s="187" t="s">
        <v>356</v>
      </c>
      <c r="E225" s="199" t="s">
        <v>1</v>
      </c>
      <c r="F225" s="200" t="s">
        <v>359</v>
      </c>
      <c r="G225" s="198"/>
      <c r="H225" s="201">
        <v>5</v>
      </c>
      <c r="I225" s="202"/>
      <c r="J225" s="198"/>
      <c r="K225" s="198"/>
      <c r="L225" s="203"/>
      <c r="M225" s="204"/>
      <c r="N225" s="205"/>
      <c r="O225" s="205"/>
      <c r="P225" s="205"/>
      <c r="Q225" s="205"/>
      <c r="R225" s="205"/>
      <c r="S225" s="205"/>
      <c r="T225" s="206"/>
      <c r="AT225" s="207" t="s">
        <v>356</v>
      </c>
      <c r="AU225" s="207" t="s">
        <v>77</v>
      </c>
      <c r="AV225" s="12" t="s">
        <v>99</v>
      </c>
      <c r="AW225" s="12" t="s">
        <v>33</v>
      </c>
      <c r="AX225" s="12" t="s">
        <v>77</v>
      </c>
      <c r="AY225" s="207" t="s">
        <v>287</v>
      </c>
    </row>
    <row r="226" spans="2:65" s="1" customFormat="1" ht="16.5" customHeight="1" x14ac:dyDescent="0.15">
      <c r="B226" s="33"/>
      <c r="C226" s="174" t="s">
        <v>330</v>
      </c>
      <c r="D226" s="174" t="s">
        <v>288</v>
      </c>
      <c r="E226" s="175" t="s">
        <v>4498</v>
      </c>
      <c r="F226" s="176" t="s">
        <v>4499</v>
      </c>
      <c r="G226" s="177" t="s">
        <v>490</v>
      </c>
      <c r="H226" s="178">
        <v>2</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382</v>
      </c>
    </row>
    <row r="227" spans="2:65" s="11" customFormat="1" ht="11" x14ac:dyDescent="0.15">
      <c r="B227" s="185"/>
      <c r="C227" s="186"/>
      <c r="D227" s="187" t="s">
        <v>356</v>
      </c>
      <c r="E227" s="188" t="s">
        <v>1</v>
      </c>
      <c r="F227" s="189" t="s">
        <v>4701</v>
      </c>
      <c r="G227" s="186"/>
      <c r="H227" s="190">
        <v>2</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2</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385</v>
      </c>
      <c r="D229" s="174" t="s">
        <v>288</v>
      </c>
      <c r="E229" s="175" t="s">
        <v>4500</v>
      </c>
      <c r="F229" s="176" t="s">
        <v>4501</v>
      </c>
      <c r="G229" s="177" t="s">
        <v>362</v>
      </c>
      <c r="H229" s="178">
        <v>227.6</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389</v>
      </c>
    </row>
    <row r="230" spans="2:65" s="11" customFormat="1" ht="11" x14ac:dyDescent="0.15">
      <c r="B230" s="185"/>
      <c r="C230" s="186"/>
      <c r="D230" s="187" t="s">
        <v>356</v>
      </c>
      <c r="E230" s="188" t="s">
        <v>1</v>
      </c>
      <c r="F230" s="189" t="s">
        <v>4702</v>
      </c>
      <c r="G230" s="186"/>
      <c r="H230" s="190">
        <v>227.6</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2" customFormat="1" ht="11" x14ac:dyDescent="0.15">
      <c r="B231" s="197"/>
      <c r="C231" s="198"/>
      <c r="D231" s="187" t="s">
        <v>356</v>
      </c>
      <c r="E231" s="199" t="s">
        <v>1</v>
      </c>
      <c r="F231" s="200" t="s">
        <v>359</v>
      </c>
      <c r="G231" s="198"/>
      <c r="H231" s="201">
        <v>227.6</v>
      </c>
      <c r="I231" s="202"/>
      <c r="J231" s="198"/>
      <c r="K231" s="198"/>
      <c r="L231" s="203"/>
      <c r="M231" s="204"/>
      <c r="N231" s="205"/>
      <c r="O231" s="205"/>
      <c r="P231" s="205"/>
      <c r="Q231" s="205"/>
      <c r="R231" s="205"/>
      <c r="S231" s="205"/>
      <c r="T231" s="206"/>
      <c r="AT231" s="207" t="s">
        <v>356</v>
      </c>
      <c r="AU231" s="207" t="s">
        <v>77</v>
      </c>
      <c r="AV231" s="12" t="s">
        <v>99</v>
      </c>
      <c r="AW231" s="12" t="s">
        <v>33</v>
      </c>
      <c r="AX231" s="12" t="s">
        <v>77</v>
      </c>
      <c r="AY231" s="207" t="s">
        <v>287</v>
      </c>
    </row>
    <row r="232" spans="2:65" s="1" customFormat="1" ht="22.5" customHeight="1" x14ac:dyDescent="0.15">
      <c r="B232" s="33"/>
      <c r="C232" s="174" t="s">
        <v>334</v>
      </c>
      <c r="D232" s="174" t="s">
        <v>288</v>
      </c>
      <c r="E232" s="175" t="s">
        <v>4503</v>
      </c>
      <c r="F232" s="176" t="s">
        <v>4504</v>
      </c>
      <c r="G232" s="177" t="s">
        <v>4505</v>
      </c>
      <c r="H232" s="178">
        <v>1</v>
      </c>
      <c r="I232" s="179"/>
      <c r="J232" s="178">
        <f t="shared" ref="J232:J237" si="0">ROUND(I232*H232,2)</f>
        <v>0</v>
      </c>
      <c r="K232" s="176" t="s">
        <v>1</v>
      </c>
      <c r="L232" s="37"/>
      <c r="M232" s="180" t="s">
        <v>1</v>
      </c>
      <c r="N232" s="181" t="s">
        <v>41</v>
      </c>
      <c r="O232" s="59"/>
      <c r="P232" s="182">
        <f t="shared" ref="P232:P237" si="1">O232*H232</f>
        <v>0</v>
      </c>
      <c r="Q232" s="182">
        <v>0</v>
      </c>
      <c r="R232" s="182">
        <f t="shared" ref="R232:R237" si="2">Q232*H232</f>
        <v>0</v>
      </c>
      <c r="S232" s="182">
        <v>0</v>
      </c>
      <c r="T232" s="183">
        <f t="shared" ref="T232:T237" si="3">S232*H232</f>
        <v>0</v>
      </c>
      <c r="AR232" s="16" t="s">
        <v>99</v>
      </c>
      <c r="AT232" s="16" t="s">
        <v>288</v>
      </c>
      <c r="AU232" s="16" t="s">
        <v>77</v>
      </c>
      <c r="AY232" s="16" t="s">
        <v>287</v>
      </c>
      <c r="BE232" s="184">
        <f t="shared" ref="BE232:BE237" si="4">IF(N232="základní",J232,0)</f>
        <v>0</v>
      </c>
      <c r="BF232" s="184">
        <f t="shared" ref="BF232:BF237" si="5">IF(N232="snížená",J232,0)</f>
        <v>0</v>
      </c>
      <c r="BG232" s="184">
        <f t="shared" ref="BG232:BG237" si="6">IF(N232="zákl. přenesená",J232,0)</f>
        <v>0</v>
      </c>
      <c r="BH232" s="184">
        <f t="shared" ref="BH232:BH237" si="7">IF(N232="sníž. přenesená",J232,0)</f>
        <v>0</v>
      </c>
      <c r="BI232" s="184">
        <f t="shared" ref="BI232:BI237" si="8">IF(N232="nulová",J232,0)</f>
        <v>0</v>
      </c>
      <c r="BJ232" s="16" t="s">
        <v>77</v>
      </c>
      <c r="BK232" s="184">
        <f t="shared" ref="BK232:BK237" si="9">ROUND(I232*H232,2)</f>
        <v>0</v>
      </c>
      <c r="BL232" s="16" t="s">
        <v>99</v>
      </c>
      <c r="BM232" s="16" t="s">
        <v>397</v>
      </c>
    </row>
    <row r="233" spans="2:65" s="1" customFormat="1" ht="22.5" customHeight="1" x14ac:dyDescent="0.15">
      <c r="B233" s="33"/>
      <c r="C233" s="174" t="s">
        <v>401</v>
      </c>
      <c r="D233" s="174" t="s">
        <v>288</v>
      </c>
      <c r="E233" s="175" t="s">
        <v>4512</v>
      </c>
      <c r="F233" s="176" t="s">
        <v>4513</v>
      </c>
      <c r="G233" s="177" t="s">
        <v>490</v>
      </c>
      <c r="H233" s="178">
        <v>5</v>
      </c>
      <c r="I233" s="179"/>
      <c r="J233" s="178">
        <f t="shared" si="0"/>
        <v>0</v>
      </c>
      <c r="K233" s="176" t="s">
        <v>1</v>
      </c>
      <c r="L233" s="37"/>
      <c r="M233" s="180" t="s">
        <v>1</v>
      </c>
      <c r="N233" s="181" t="s">
        <v>41</v>
      </c>
      <c r="O233" s="59"/>
      <c r="P233" s="182">
        <f t="shared" si="1"/>
        <v>0</v>
      </c>
      <c r="Q233" s="182">
        <v>0</v>
      </c>
      <c r="R233" s="182">
        <f t="shared" si="2"/>
        <v>0</v>
      </c>
      <c r="S233" s="182">
        <v>0</v>
      </c>
      <c r="T233" s="183">
        <f t="shared" si="3"/>
        <v>0</v>
      </c>
      <c r="AR233" s="16" t="s">
        <v>99</v>
      </c>
      <c r="AT233" s="16" t="s">
        <v>288</v>
      </c>
      <c r="AU233" s="16" t="s">
        <v>77</v>
      </c>
      <c r="AY233" s="16" t="s">
        <v>287</v>
      </c>
      <c r="BE233" s="184">
        <f t="shared" si="4"/>
        <v>0</v>
      </c>
      <c r="BF233" s="184">
        <f t="shared" si="5"/>
        <v>0</v>
      </c>
      <c r="BG233" s="184">
        <f t="shared" si="6"/>
        <v>0</v>
      </c>
      <c r="BH233" s="184">
        <f t="shared" si="7"/>
        <v>0</v>
      </c>
      <c r="BI233" s="184">
        <f t="shared" si="8"/>
        <v>0</v>
      </c>
      <c r="BJ233" s="16" t="s">
        <v>77</v>
      </c>
      <c r="BK233" s="184">
        <f t="shared" si="9"/>
        <v>0</v>
      </c>
      <c r="BL233" s="16" t="s">
        <v>99</v>
      </c>
      <c r="BM233" s="16" t="s">
        <v>404</v>
      </c>
    </row>
    <row r="234" spans="2:65" s="1" customFormat="1" ht="22.5" customHeight="1" x14ac:dyDescent="0.15">
      <c r="B234" s="33"/>
      <c r="C234" s="174" t="s">
        <v>337</v>
      </c>
      <c r="D234" s="174" t="s">
        <v>288</v>
      </c>
      <c r="E234" s="175" t="s">
        <v>3672</v>
      </c>
      <c r="F234" s="176" t="s">
        <v>4523</v>
      </c>
      <c r="G234" s="177" t="s">
        <v>490</v>
      </c>
      <c r="H234" s="178">
        <v>5</v>
      </c>
      <c r="I234" s="179"/>
      <c r="J234" s="178">
        <f t="shared" si="0"/>
        <v>0</v>
      </c>
      <c r="K234" s="176" t="s">
        <v>1</v>
      </c>
      <c r="L234" s="37"/>
      <c r="M234" s="180" t="s">
        <v>1</v>
      </c>
      <c r="N234" s="181" t="s">
        <v>41</v>
      </c>
      <c r="O234" s="59"/>
      <c r="P234" s="182">
        <f t="shared" si="1"/>
        <v>0</v>
      </c>
      <c r="Q234" s="182">
        <v>0</v>
      </c>
      <c r="R234" s="182">
        <f t="shared" si="2"/>
        <v>0</v>
      </c>
      <c r="S234" s="182">
        <v>0</v>
      </c>
      <c r="T234" s="183">
        <f t="shared" si="3"/>
        <v>0</v>
      </c>
      <c r="AR234" s="16" t="s">
        <v>99</v>
      </c>
      <c r="AT234" s="16" t="s">
        <v>288</v>
      </c>
      <c r="AU234" s="16" t="s">
        <v>77</v>
      </c>
      <c r="AY234" s="16" t="s">
        <v>287</v>
      </c>
      <c r="BE234" s="184">
        <f t="shared" si="4"/>
        <v>0</v>
      </c>
      <c r="BF234" s="184">
        <f t="shared" si="5"/>
        <v>0</v>
      </c>
      <c r="BG234" s="184">
        <f t="shared" si="6"/>
        <v>0</v>
      </c>
      <c r="BH234" s="184">
        <f t="shared" si="7"/>
        <v>0</v>
      </c>
      <c r="BI234" s="184">
        <f t="shared" si="8"/>
        <v>0</v>
      </c>
      <c r="BJ234" s="16" t="s">
        <v>77</v>
      </c>
      <c r="BK234" s="184">
        <f t="shared" si="9"/>
        <v>0</v>
      </c>
      <c r="BL234" s="16" t="s">
        <v>99</v>
      </c>
      <c r="BM234" s="16" t="s">
        <v>408</v>
      </c>
    </row>
    <row r="235" spans="2:65" s="1" customFormat="1" ht="16.5" customHeight="1" x14ac:dyDescent="0.15">
      <c r="B235" s="33"/>
      <c r="C235" s="174" t="s">
        <v>412</v>
      </c>
      <c r="D235" s="174" t="s">
        <v>288</v>
      </c>
      <c r="E235" s="175" t="s">
        <v>4530</v>
      </c>
      <c r="F235" s="176" t="s">
        <v>4531</v>
      </c>
      <c r="G235" s="177" t="s">
        <v>490</v>
      </c>
      <c r="H235" s="178">
        <v>5</v>
      </c>
      <c r="I235" s="179"/>
      <c r="J235" s="178">
        <f t="shared" si="0"/>
        <v>0</v>
      </c>
      <c r="K235" s="176" t="s">
        <v>1</v>
      </c>
      <c r="L235" s="37"/>
      <c r="M235" s="180" t="s">
        <v>1</v>
      </c>
      <c r="N235" s="181" t="s">
        <v>41</v>
      </c>
      <c r="O235" s="59"/>
      <c r="P235" s="182">
        <f t="shared" si="1"/>
        <v>0</v>
      </c>
      <c r="Q235" s="182">
        <v>0</v>
      </c>
      <c r="R235" s="182">
        <f t="shared" si="2"/>
        <v>0</v>
      </c>
      <c r="S235" s="182">
        <v>0</v>
      </c>
      <c r="T235" s="183">
        <f t="shared" si="3"/>
        <v>0</v>
      </c>
      <c r="AR235" s="16" t="s">
        <v>99</v>
      </c>
      <c r="AT235" s="16" t="s">
        <v>288</v>
      </c>
      <c r="AU235" s="16" t="s">
        <v>77</v>
      </c>
      <c r="AY235" s="16" t="s">
        <v>287</v>
      </c>
      <c r="BE235" s="184">
        <f t="shared" si="4"/>
        <v>0</v>
      </c>
      <c r="BF235" s="184">
        <f t="shared" si="5"/>
        <v>0</v>
      </c>
      <c r="BG235" s="184">
        <f t="shared" si="6"/>
        <v>0</v>
      </c>
      <c r="BH235" s="184">
        <f t="shared" si="7"/>
        <v>0</v>
      </c>
      <c r="BI235" s="184">
        <f t="shared" si="8"/>
        <v>0</v>
      </c>
      <c r="BJ235" s="16" t="s">
        <v>77</v>
      </c>
      <c r="BK235" s="184">
        <f t="shared" si="9"/>
        <v>0</v>
      </c>
      <c r="BL235" s="16" t="s">
        <v>99</v>
      </c>
      <c r="BM235" s="16" t="s">
        <v>415</v>
      </c>
    </row>
    <row r="236" spans="2:65" s="1" customFormat="1" ht="16.5" customHeight="1" x14ac:dyDescent="0.15">
      <c r="B236" s="33"/>
      <c r="C236" s="174" t="s">
        <v>340</v>
      </c>
      <c r="D236" s="174" t="s">
        <v>288</v>
      </c>
      <c r="E236" s="175" t="s">
        <v>4532</v>
      </c>
      <c r="F236" s="176" t="s">
        <v>4533</v>
      </c>
      <c r="G236" s="177" t="s">
        <v>490</v>
      </c>
      <c r="H236" s="178">
        <v>5</v>
      </c>
      <c r="I236" s="179"/>
      <c r="J236" s="178">
        <f t="shared" si="0"/>
        <v>0</v>
      </c>
      <c r="K236" s="176" t="s">
        <v>1</v>
      </c>
      <c r="L236" s="37"/>
      <c r="M236" s="180" t="s">
        <v>1</v>
      </c>
      <c r="N236" s="181" t="s">
        <v>41</v>
      </c>
      <c r="O236" s="59"/>
      <c r="P236" s="182">
        <f t="shared" si="1"/>
        <v>0</v>
      </c>
      <c r="Q236" s="182">
        <v>0</v>
      </c>
      <c r="R236" s="182">
        <f t="shared" si="2"/>
        <v>0</v>
      </c>
      <c r="S236" s="182">
        <v>0</v>
      </c>
      <c r="T236" s="183">
        <f t="shared" si="3"/>
        <v>0</v>
      </c>
      <c r="AR236" s="16" t="s">
        <v>99</v>
      </c>
      <c r="AT236" s="16" t="s">
        <v>288</v>
      </c>
      <c r="AU236" s="16" t="s">
        <v>77</v>
      </c>
      <c r="AY236" s="16" t="s">
        <v>287</v>
      </c>
      <c r="BE236" s="184">
        <f t="shared" si="4"/>
        <v>0</v>
      </c>
      <c r="BF236" s="184">
        <f t="shared" si="5"/>
        <v>0</v>
      </c>
      <c r="BG236" s="184">
        <f t="shared" si="6"/>
        <v>0</v>
      </c>
      <c r="BH236" s="184">
        <f t="shared" si="7"/>
        <v>0</v>
      </c>
      <c r="BI236" s="184">
        <f t="shared" si="8"/>
        <v>0</v>
      </c>
      <c r="BJ236" s="16" t="s">
        <v>77</v>
      </c>
      <c r="BK236" s="184">
        <f t="shared" si="9"/>
        <v>0</v>
      </c>
      <c r="BL236" s="16" t="s">
        <v>99</v>
      </c>
      <c r="BM236" s="16" t="s">
        <v>419</v>
      </c>
    </row>
    <row r="237" spans="2:65" s="1" customFormat="1" ht="16.5" customHeight="1" x14ac:dyDescent="0.15">
      <c r="B237" s="33"/>
      <c r="C237" s="174" t="s">
        <v>421</v>
      </c>
      <c r="D237" s="174" t="s">
        <v>288</v>
      </c>
      <c r="E237" s="175" t="s">
        <v>4541</v>
      </c>
      <c r="F237" s="176" t="s">
        <v>4542</v>
      </c>
      <c r="G237" s="177" t="s">
        <v>362</v>
      </c>
      <c r="H237" s="178">
        <v>102.31</v>
      </c>
      <c r="I237" s="179"/>
      <c r="J237" s="178">
        <f t="shared" si="0"/>
        <v>0</v>
      </c>
      <c r="K237" s="176" t="s">
        <v>1</v>
      </c>
      <c r="L237" s="37"/>
      <c r="M237" s="180" t="s">
        <v>1</v>
      </c>
      <c r="N237" s="181" t="s">
        <v>41</v>
      </c>
      <c r="O237" s="59"/>
      <c r="P237" s="182">
        <f t="shared" si="1"/>
        <v>0</v>
      </c>
      <c r="Q237" s="182">
        <v>0</v>
      </c>
      <c r="R237" s="182">
        <f t="shared" si="2"/>
        <v>0</v>
      </c>
      <c r="S237" s="182">
        <v>0</v>
      </c>
      <c r="T237" s="183">
        <f t="shared" si="3"/>
        <v>0</v>
      </c>
      <c r="AR237" s="16" t="s">
        <v>99</v>
      </c>
      <c r="AT237" s="16" t="s">
        <v>288</v>
      </c>
      <c r="AU237" s="16" t="s">
        <v>77</v>
      </c>
      <c r="AY237" s="16" t="s">
        <v>287</v>
      </c>
      <c r="BE237" s="184">
        <f t="shared" si="4"/>
        <v>0</v>
      </c>
      <c r="BF237" s="184">
        <f t="shared" si="5"/>
        <v>0</v>
      </c>
      <c r="BG237" s="184">
        <f t="shared" si="6"/>
        <v>0</v>
      </c>
      <c r="BH237" s="184">
        <f t="shared" si="7"/>
        <v>0</v>
      </c>
      <c r="BI237" s="184">
        <f t="shared" si="8"/>
        <v>0</v>
      </c>
      <c r="BJ237" s="16" t="s">
        <v>77</v>
      </c>
      <c r="BK237" s="184">
        <f t="shared" si="9"/>
        <v>0</v>
      </c>
      <c r="BL237" s="16" t="s">
        <v>99</v>
      </c>
      <c r="BM237" s="16" t="s">
        <v>424</v>
      </c>
    </row>
    <row r="238" spans="2:65" s="11" customFormat="1" ht="11" x14ac:dyDescent="0.15">
      <c r="B238" s="185"/>
      <c r="C238" s="186"/>
      <c r="D238" s="187" t="s">
        <v>356</v>
      </c>
      <c r="E238" s="188" t="s">
        <v>1</v>
      </c>
      <c r="F238" s="189" t="s">
        <v>4703</v>
      </c>
      <c r="G238" s="186"/>
      <c r="H238" s="190">
        <v>102.31</v>
      </c>
      <c r="I238" s="191"/>
      <c r="J238" s="186"/>
      <c r="K238" s="186"/>
      <c r="L238" s="192"/>
      <c r="M238" s="193"/>
      <c r="N238" s="194"/>
      <c r="O238" s="194"/>
      <c r="P238" s="194"/>
      <c r="Q238" s="194"/>
      <c r="R238" s="194"/>
      <c r="S238" s="194"/>
      <c r="T238" s="195"/>
      <c r="AT238" s="196" t="s">
        <v>356</v>
      </c>
      <c r="AU238" s="196" t="s">
        <v>77</v>
      </c>
      <c r="AV238" s="11" t="s">
        <v>79</v>
      </c>
      <c r="AW238" s="11" t="s">
        <v>33</v>
      </c>
      <c r="AX238" s="11" t="s">
        <v>70</v>
      </c>
      <c r="AY238" s="196" t="s">
        <v>287</v>
      </c>
    </row>
    <row r="239" spans="2:65" s="12" customFormat="1" ht="11" x14ac:dyDescent="0.15">
      <c r="B239" s="197"/>
      <c r="C239" s="198"/>
      <c r="D239" s="187" t="s">
        <v>356</v>
      </c>
      <c r="E239" s="199" t="s">
        <v>1</v>
      </c>
      <c r="F239" s="200" t="s">
        <v>359</v>
      </c>
      <c r="G239" s="198"/>
      <c r="H239" s="201">
        <v>102.31</v>
      </c>
      <c r="I239" s="202"/>
      <c r="J239" s="198"/>
      <c r="K239" s="198"/>
      <c r="L239" s="203"/>
      <c r="M239" s="204"/>
      <c r="N239" s="205"/>
      <c r="O239" s="205"/>
      <c r="P239" s="205"/>
      <c r="Q239" s="205"/>
      <c r="R239" s="205"/>
      <c r="S239" s="205"/>
      <c r="T239" s="206"/>
      <c r="AT239" s="207" t="s">
        <v>356</v>
      </c>
      <c r="AU239" s="207" t="s">
        <v>77</v>
      </c>
      <c r="AV239" s="12" t="s">
        <v>99</v>
      </c>
      <c r="AW239" s="12" t="s">
        <v>33</v>
      </c>
      <c r="AX239" s="12" t="s">
        <v>77</v>
      </c>
      <c r="AY239" s="207" t="s">
        <v>287</v>
      </c>
    </row>
    <row r="240" spans="2:65" s="1" customFormat="1" ht="16.5" customHeight="1" x14ac:dyDescent="0.15">
      <c r="B240" s="33"/>
      <c r="C240" s="174" t="s">
        <v>343</v>
      </c>
      <c r="D240" s="174" t="s">
        <v>288</v>
      </c>
      <c r="E240" s="175" t="s">
        <v>4544</v>
      </c>
      <c r="F240" s="176" t="s">
        <v>4545</v>
      </c>
      <c r="G240" s="177" t="s">
        <v>362</v>
      </c>
      <c r="H240" s="178">
        <v>11.47</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428</v>
      </c>
    </row>
    <row r="241" spans="2:65" s="11" customFormat="1" ht="11" x14ac:dyDescent="0.15">
      <c r="B241" s="185"/>
      <c r="C241" s="186"/>
      <c r="D241" s="187" t="s">
        <v>356</v>
      </c>
      <c r="E241" s="188" t="s">
        <v>1</v>
      </c>
      <c r="F241" s="189" t="s">
        <v>4704</v>
      </c>
      <c r="G241" s="186"/>
      <c r="H241" s="190">
        <v>11.47</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2" customFormat="1" ht="11" x14ac:dyDescent="0.15">
      <c r="B242" s="197"/>
      <c r="C242" s="198"/>
      <c r="D242" s="187" t="s">
        <v>356</v>
      </c>
      <c r="E242" s="199" t="s">
        <v>1</v>
      </c>
      <c r="F242" s="200" t="s">
        <v>359</v>
      </c>
      <c r="G242" s="198"/>
      <c r="H242" s="201">
        <v>11.47</v>
      </c>
      <c r="I242" s="202"/>
      <c r="J242" s="198"/>
      <c r="K242" s="198"/>
      <c r="L242" s="203"/>
      <c r="M242" s="204"/>
      <c r="N242" s="205"/>
      <c r="O242" s="205"/>
      <c r="P242" s="205"/>
      <c r="Q242" s="205"/>
      <c r="R242" s="205"/>
      <c r="S242" s="205"/>
      <c r="T242" s="206"/>
      <c r="AT242" s="207" t="s">
        <v>356</v>
      </c>
      <c r="AU242" s="207" t="s">
        <v>77</v>
      </c>
      <c r="AV242" s="12" t="s">
        <v>99</v>
      </c>
      <c r="AW242" s="12" t="s">
        <v>33</v>
      </c>
      <c r="AX242" s="12" t="s">
        <v>77</v>
      </c>
      <c r="AY242" s="207" t="s">
        <v>287</v>
      </c>
    </row>
    <row r="243" spans="2:65" s="1" customFormat="1" ht="16.5" customHeight="1" x14ac:dyDescent="0.15">
      <c r="B243" s="33"/>
      <c r="C243" s="174" t="s">
        <v>431</v>
      </c>
      <c r="D243" s="174" t="s">
        <v>288</v>
      </c>
      <c r="E243" s="175" t="s">
        <v>4547</v>
      </c>
      <c r="F243" s="176" t="s">
        <v>4548</v>
      </c>
      <c r="G243" s="177" t="s">
        <v>362</v>
      </c>
      <c r="H243" s="178">
        <v>66.89</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434</v>
      </c>
    </row>
    <row r="244" spans="2:65" s="11" customFormat="1" ht="11" x14ac:dyDescent="0.15">
      <c r="B244" s="185"/>
      <c r="C244" s="186"/>
      <c r="D244" s="187" t="s">
        <v>356</v>
      </c>
      <c r="E244" s="188" t="s">
        <v>1</v>
      </c>
      <c r="F244" s="189" t="s">
        <v>4705</v>
      </c>
      <c r="G244" s="186"/>
      <c r="H244" s="190">
        <v>66.89</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66.89</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347</v>
      </c>
      <c r="D246" s="174" t="s">
        <v>288</v>
      </c>
      <c r="E246" s="175" t="s">
        <v>4549</v>
      </c>
      <c r="F246" s="176" t="s">
        <v>4550</v>
      </c>
      <c r="G246" s="177" t="s">
        <v>362</v>
      </c>
      <c r="H246" s="178">
        <v>50.34</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440</v>
      </c>
    </row>
    <row r="247" spans="2:65" s="11" customFormat="1" ht="11" x14ac:dyDescent="0.15">
      <c r="B247" s="185"/>
      <c r="C247" s="186"/>
      <c r="D247" s="187" t="s">
        <v>356</v>
      </c>
      <c r="E247" s="188" t="s">
        <v>1</v>
      </c>
      <c r="F247" s="189" t="s">
        <v>4706</v>
      </c>
      <c r="G247" s="186"/>
      <c r="H247" s="190">
        <v>50.34</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2" customFormat="1" ht="11" x14ac:dyDescent="0.15">
      <c r="B248" s="197"/>
      <c r="C248" s="198"/>
      <c r="D248" s="187" t="s">
        <v>356</v>
      </c>
      <c r="E248" s="199" t="s">
        <v>1</v>
      </c>
      <c r="F248" s="200" t="s">
        <v>359</v>
      </c>
      <c r="G248" s="198"/>
      <c r="H248" s="201">
        <v>50.34</v>
      </c>
      <c r="I248" s="202"/>
      <c r="J248" s="198"/>
      <c r="K248" s="198"/>
      <c r="L248" s="203"/>
      <c r="M248" s="204"/>
      <c r="N248" s="205"/>
      <c r="O248" s="205"/>
      <c r="P248" s="205"/>
      <c r="Q248" s="205"/>
      <c r="R248" s="205"/>
      <c r="S248" s="205"/>
      <c r="T248" s="206"/>
      <c r="AT248" s="207" t="s">
        <v>356</v>
      </c>
      <c r="AU248" s="207" t="s">
        <v>77</v>
      </c>
      <c r="AV248" s="12" t="s">
        <v>99</v>
      </c>
      <c r="AW248" s="12" t="s">
        <v>33</v>
      </c>
      <c r="AX248" s="12" t="s">
        <v>77</v>
      </c>
      <c r="AY248" s="207" t="s">
        <v>287</v>
      </c>
    </row>
    <row r="249" spans="2:65" s="1" customFormat="1" ht="16.5" customHeight="1" x14ac:dyDescent="0.15">
      <c r="B249" s="33"/>
      <c r="C249" s="174" t="s">
        <v>442</v>
      </c>
      <c r="D249" s="174" t="s">
        <v>288</v>
      </c>
      <c r="E249" s="175" t="s">
        <v>4707</v>
      </c>
      <c r="F249" s="176" t="s">
        <v>4708</v>
      </c>
      <c r="G249" s="177" t="s">
        <v>490</v>
      </c>
      <c r="H249" s="178">
        <v>2</v>
      </c>
      <c r="I249" s="179"/>
      <c r="J249" s="178">
        <f t="shared" ref="J249:J264" si="10">ROUND(I249*H249,2)</f>
        <v>0</v>
      </c>
      <c r="K249" s="176" t="s">
        <v>1</v>
      </c>
      <c r="L249" s="37"/>
      <c r="M249" s="180" t="s">
        <v>1</v>
      </c>
      <c r="N249" s="181" t="s">
        <v>41</v>
      </c>
      <c r="O249" s="59"/>
      <c r="P249" s="182">
        <f t="shared" ref="P249:P264" si="11">O249*H249</f>
        <v>0</v>
      </c>
      <c r="Q249" s="182">
        <v>0</v>
      </c>
      <c r="R249" s="182">
        <f t="shared" ref="R249:R264" si="12">Q249*H249</f>
        <v>0</v>
      </c>
      <c r="S249" s="182">
        <v>0</v>
      </c>
      <c r="T249" s="183">
        <f t="shared" ref="T249:T264" si="13">S249*H249</f>
        <v>0</v>
      </c>
      <c r="AR249" s="16" t="s">
        <v>99</v>
      </c>
      <c r="AT249" s="16" t="s">
        <v>288</v>
      </c>
      <c r="AU249" s="16" t="s">
        <v>77</v>
      </c>
      <c r="AY249" s="16" t="s">
        <v>287</v>
      </c>
      <c r="BE249" s="184">
        <f t="shared" ref="BE249:BE264" si="14">IF(N249="základní",J249,0)</f>
        <v>0</v>
      </c>
      <c r="BF249" s="184">
        <f t="shared" ref="BF249:BF264" si="15">IF(N249="snížená",J249,0)</f>
        <v>0</v>
      </c>
      <c r="BG249" s="184">
        <f t="shared" ref="BG249:BG264" si="16">IF(N249="zákl. přenesená",J249,0)</f>
        <v>0</v>
      </c>
      <c r="BH249" s="184">
        <f t="shared" ref="BH249:BH264" si="17">IF(N249="sníž. přenesená",J249,0)</f>
        <v>0</v>
      </c>
      <c r="BI249" s="184">
        <f t="shared" ref="BI249:BI264" si="18">IF(N249="nulová",J249,0)</f>
        <v>0</v>
      </c>
      <c r="BJ249" s="16" t="s">
        <v>77</v>
      </c>
      <c r="BK249" s="184">
        <f t="shared" ref="BK249:BK264" si="19">ROUND(I249*H249,2)</f>
        <v>0</v>
      </c>
      <c r="BL249" s="16" t="s">
        <v>99</v>
      </c>
      <c r="BM249" s="16" t="s">
        <v>445</v>
      </c>
    </row>
    <row r="250" spans="2:65" s="1" customFormat="1" ht="16.5" customHeight="1" x14ac:dyDescent="0.15">
      <c r="B250" s="33"/>
      <c r="C250" s="174" t="s">
        <v>350</v>
      </c>
      <c r="D250" s="174" t="s">
        <v>288</v>
      </c>
      <c r="E250" s="175" t="s">
        <v>4558</v>
      </c>
      <c r="F250" s="176" t="s">
        <v>4559</v>
      </c>
      <c r="G250" s="177" t="s">
        <v>490</v>
      </c>
      <c r="H250" s="178">
        <v>5</v>
      </c>
      <c r="I250" s="179"/>
      <c r="J250" s="178">
        <f t="shared" si="10"/>
        <v>0</v>
      </c>
      <c r="K250" s="176" t="s">
        <v>1</v>
      </c>
      <c r="L250" s="37"/>
      <c r="M250" s="180" t="s">
        <v>1</v>
      </c>
      <c r="N250" s="181" t="s">
        <v>41</v>
      </c>
      <c r="O250" s="59"/>
      <c r="P250" s="182">
        <f t="shared" si="11"/>
        <v>0</v>
      </c>
      <c r="Q250" s="182">
        <v>0</v>
      </c>
      <c r="R250" s="182">
        <f t="shared" si="12"/>
        <v>0</v>
      </c>
      <c r="S250" s="182">
        <v>0</v>
      </c>
      <c r="T250" s="183">
        <f t="shared" si="13"/>
        <v>0</v>
      </c>
      <c r="AR250" s="16" t="s">
        <v>99</v>
      </c>
      <c r="AT250" s="16" t="s">
        <v>288</v>
      </c>
      <c r="AU250" s="16" t="s">
        <v>77</v>
      </c>
      <c r="AY250" s="16" t="s">
        <v>287</v>
      </c>
      <c r="BE250" s="184">
        <f t="shared" si="14"/>
        <v>0</v>
      </c>
      <c r="BF250" s="184">
        <f t="shared" si="15"/>
        <v>0</v>
      </c>
      <c r="BG250" s="184">
        <f t="shared" si="16"/>
        <v>0</v>
      </c>
      <c r="BH250" s="184">
        <f t="shared" si="17"/>
        <v>0</v>
      </c>
      <c r="BI250" s="184">
        <f t="shared" si="18"/>
        <v>0</v>
      </c>
      <c r="BJ250" s="16" t="s">
        <v>77</v>
      </c>
      <c r="BK250" s="184">
        <f t="shared" si="19"/>
        <v>0</v>
      </c>
      <c r="BL250" s="16" t="s">
        <v>99</v>
      </c>
      <c r="BM250" s="16" t="s">
        <v>449</v>
      </c>
    </row>
    <row r="251" spans="2:65" s="1" customFormat="1" ht="16.5" customHeight="1" x14ac:dyDescent="0.15">
      <c r="B251" s="33"/>
      <c r="C251" s="174" t="s">
        <v>452</v>
      </c>
      <c r="D251" s="174" t="s">
        <v>288</v>
      </c>
      <c r="E251" s="175" t="s">
        <v>4562</v>
      </c>
      <c r="F251" s="176" t="s">
        <v>4563</v>
      </c>
      <c r="G251" s="177" t="s">
        <v>490</v>
      </c>
      <c r="H251" s="178">
        <v>2</v>
      </c>
      <c r="I251" s="179"/>
      <c r="J251" s="178">
        <f t="shared" si="10"/>
        <v>0</v>
      </c>
      <c r="K251" s="176" t="s">
        <v>1</v>
      </c>
      <c r="L251" s="37"/>
      <c r="M251" s="180" t="s">
        <v>1</v>
      </c>
      <c r="N251" s="181" t="s">
        <v>41</v>
      </c>
      <c r="O251" s="59"/>
      <c r="P251" s="182">
        <f t="shared" si="11"/>
        <v>0</v>
      </c>
      <c r="Q251" s="182">
        <v>0</v>
      </c>
      <c r="R251" s="182">
        <f t="shared" si="12"/>
        <v>0</v>
      </c>
      <c r="S251" s="182">
        <v>0</v>
      </c>
      <c r="T251" s="183">
        <f t="shared" si="13"/>
        <v>0</v>
      </c>
      <c r="AR251" s="16" t="s">
        <v>99</v>
      </c>
      <c r="AT251" s="16" t="s">
        <v>288</v>
      </c>
      <c r="AU251" s="16" t="s">
        <v>77</v>
      </c>
      <c r="AY251" s="16" t="s">
        <v>287</v>
      </c>
      <c r="BE251" s="184">
        <f t="shared" si="14"/>
        <v>0</v>
      </c>
      <c r="BF251" s="184">
        <f t="shared" si="15"/>
        <v>0</v>
      </c>
      <c r="BG251" s="184">
        <f t="shared" si="16"/>
        <v>0</v>
      </c>
      <c r="BH251" s="184">
        <f t="shared" si="17"/>
        <v>0</v>
      </c>
      <c r="BI251" s="184">
        <f t="shared" si="18"/>
        <v>0</v>
      </c>
      <c r="BJ251" s="16" t="s">
        <v>77</v>
      </c>
      <c r="BK251" s="184">
        <f t="shared" si="19"/>
        <v>0</v>
      </c>
      <c r="BL251" s="16" t="s">
        <v>99</v>
      </c>
      <c r="BM251" s="16" t="s">
        <v>455</v>
      </c>
    </row>
    <row r="252" spans="2:65" s="1" customFormat="1" ht="16.5" customHeight="1" x14ac:dyDescent="0.15">
      <c r="B252" s="33"/>
      <c r="C252" s="174" t="s">
        <v>355</v>
      </c>
      <c r="D252" s="174" t="s">
        <v>288</v>
      </c>
      <c r="E252" s="175" t="s">
        <v>4564</v>
      </c>
      <c r="F252" s="176" t="s">
        <v>4565</v>
      </c>
      <c r="G252" s="177" t="s">
        <v>490</v>
      </c>
      <c r="H252" s="178">
        <v>1</v>
      </c>
      <c r="I252" s="179"/>
      <c r="J252" s="178">
        <f t="shared" si="10"/>
        <v>0</v>
      </c>
      <c r="K252" s="176" t="s">
        <v>1</v>
      </c>
      <c r="L252" s="37"/>
      <c r="M252" s="180" t="s">
        <v>1</v>
      </c>
      <c r="N252" s="181" t="s">
        <v>41</v>
      </c>
      <c r="O252" s="59"/>
      <c r="P252" s="182">
        <f t="shared" si="11"/>
        <v>0</v>
      </c>
      <c r="Q252" s="182">
        <v>0</v>
      </c>
      <c r="R252" s="182">
        <f t="shared" si="12"/>
        <v>0</v>
      </c>
      <c r="S252" s="182">
        <v>0</v>
      </c>
      <c r="T252" s="183">
        <f t="shared" si="13"/>
        <v>0</v>
      </c>
      <c r="AR252" s="16" t="s">
        <v>99</v>
      </c>
      <c r="AT252" s="16" t="s">
        <v>288</v>
      </c>
      <c r="AU252" s="16" t="s">
        <v>77</v>
      </c>
      <c r="AY252" s="16" t="s">
        <v>287</v>
      </c>
      <c r="BE252" s="184">
        <f t="shared" si="14"/>
        <v>0</v>
      </c>
      <c r="BF252" s="184">
        <f t="shared" si="15"/>
        <v>0</v>
      </c>
      <c r="BG252" s="184">
        <f t="shared" si="16"/>
        <v>0</v>
      </c>
      <c r="BH252" s="184">
        <f t="shared" si="17"/>
        <v>0</v>
      </c>
      <c r="BI252" s="184">
        <f t="shared" si="18"/>
        <v>0</v>
      </c>
      <c r="BJ252" s="16" t="s">
        <v>77</v>
      </c>
      <c r="BK252" s="184">
        <f t="shared" si="19"/>
        <v>0</v>
      </c>
      <c r="BL252" s="16" t="s">
        <v>99</v>
      </c>
      <c r="BM252" s="16" t="s">
        <v>473</v>
      </c>
    </row>
    <row r="253" spans="2:65" s="1" customFormat="1" ht="16.5" customHeight="1" x14ac:dyDescent="0.15">
      <c r="B253" s="33"/>
      <c r="C253" s="174" t="s">
        <v>475</v>
      </c>
      <c r="D253" s="174" t="s">
        <v>288</v>
      </c>
      <c r="E253" s="175" t="s">
        <v>4709</v>
      </c>
      <c r="F253" s="176" t="s">
        <v>4710</v>
      </c>
      <c r="G253" s="177" t="s">
        <v>490</v>
      </c>
      <c r="H253" s="178">
        <v>1</v>
      </c>
      <c r="I253" s="179"/>
      <c r="J253" s="178">
        <f t="shared" si="10"/>
        <v>0</v>
      </c>
      <c r="K253" s="176" t="s">
        <v>1</v>
      </c>
      <c r="L253" s="37"/>
      <c r="M253" s="180" t="s">
        <v>1</v>
      </c>
      <c r="N253" s="181" t="s">
        <v>41</v>
      </c>
      <c r="O253" s="59"/>
      <c r="P253" s="182">
        <f t="shared" si="11"/>
        <v>0</v>
      </c>
      <c r="Q253" s="182">
        <v>0</v>
      </c>
      <c r="R253" s="182">
        <f t="shared" si="12"/>
        <v>0</v>
      </c>
      <c r="S253" s="182">
        <v>0</v>
      </c>
      <c r="T253" s="183">
        <f t="shared" si="13"/>
        <v>0</v>
      </c>
      <c r="AR253" s="16" t="s">
        <v>99</v>
      </c>
      <c r="AT253" s="16" t="s">
        <v>288</v>
      </c>
      <c r="AU253" s="16" t="s">
        <v>77</v>
      </c>
      <c r="AY253" s="16" t="s">
        <v>287</v>
      </c>
      <c r="BE253" s="184">
        <f t="shared" si="14"/>
        <v>0</v>
      </c>
      <c r="BF253" s="184">
        <f t="shared" si="15"/>
        <v>0</v>
      </c>
      <c r="BG253" s="184">
        <f t="shared" si="16"/>
        <v>0</v>
      </c>
      <c r="BH253" s="184">
        <f t="shared" si="17"/>
        <v>0</v>
      </c>
      <c r="BI253" s="184">
        <f t="shared" si="18"/>
        <v>0</v>
      </c>
      <c r="BJ253" s="16" t="s">
        <v>77</v>
      </c>
      <c r="BK253" s="184">
        <f t="shared" si="19"/>
        <v>0</v>
      </c>
      <c r="BL253" s="16" t="s">
        <v>99</v>
      </c>
      <c r="BM253" s="16" t="s">
        <v>478</v>
      </c>
    </row>
    <row r="254" spans="2:65" s="1" customFormat="1" ht="16.5" customHeight="1" x14ac:dyDescent="0.15">
      <c r="B254" s="33"/>
      <c r="C254" s="174" t="s">
        <v>363</v>
      </c>
      <c r="D254" s="174" t="s">
        <v>288</v>
      </c>
      <c r="E254" s="175" t="s">
        <v>4566</v>
      </c>
      <c r="F254" s="176" t="s">
        <v>4567</v>
      </c>
      <c r="G254" s="177" t="s">
        <v>490</v>
      </c>
      <c r="H254" s="178">
        <v>38</v>
      </c>
      <c r="I254" s="179"/>
      <c r="J254" s="178">
        <f t="shared" si="10"/>
        <v>0</v>
      </c>
      <c r="K254" s="176" t="s">
        <v>1</v>
      </c>
      <c r="L254" s="37"/>
      <c r="M254" s="180" t="s">
        <v>1</v>
      </c>
      <c r="N254" s="181" t="s">
        <v>41</v>
      </c>
      <c r="O254" s="59"/>
      <c r="P254" s="182">
        <f t="shared" si="11"/>
        <v>0</v>
      </c>
      <c r="Q254" s="182">
        <v>0</v>
      </c>
      <c r="R254" s="182">
        <f t="shared" si="12"/>
        <v>0</v>
      </c>
      <c r="S254" s="182">
        <v>0</v>
      </c>
      <c r="T254" s="183">
        <f t="shared" si="13"/>
        <v>0</v>
      </c>
      <c r="AR254" s="16" t="s">
        <v>99</v>
      </c>
      <c r="AT254" s="16" t="s">
        <v>288</v>
      </c>
      <c r="AU254" s="16" t="s">
        <v>77</v>
      </c>
      <c r="AY254" s="16" t="s">
        <v>287</v>
      </c>
      <c r="BE254" s="184">
        <f t="shared" si="14"/>
        <v>0</v>
      </c>
      <c r="BF254" s="184">
        <f t="shared" si="15"/>
        <v>0</v>
      </c>
      <c r="BG254" s="184">
        <f t="shared" si="16"/>
        <v>0</v>
      </c>
      <c r="BH254" s="184">
        <f t="shared" si="17"/>
        <v>0</v>
      </c>
      <c r="BI254" s="184">
        <f t="shared" si="18"/>
        <v>0</v>
      </c>
      <c r="BJ254" s="16" t="s">
        <v>77</v>
      </c>
      <c r="BK254" s="184">
        <f t="shared" si="19"/>
        <v>0</v>
      </c>
      <c r="BL254" s="16" t="s">
        <v>99</v>
      </c>
      <c r="BM254" s="16" t="s">
        <v>484</v>
      </c>
    </row>
    <row r="255" spans="2:65" s="1" customFormat="1" ht="16.5" customHeight="1" x14ac:dyDescent="0.15">
      <c r="B255" s="33"/>
      <c r="C255" s="174" t="s">
        <v>487</v>
      </c>
      <c r="D255" s="174" t="s">
        <v>288</v>
      </c>
      <c r="E255" s="175" t="s">
        <v>4588</v>
      </c>
      <c r="F255" s="176" t="s">
        <v>4589</v>
      </c>
      <c r="G255" s="177" t="s">
        <v>490</v>
      </c>
      <c r="H255" s="178">
        <v>2</v>
      </c>
      <c r="I255" s="179"/>
      <c r="J255" s="178">
        <f t="shared" si="10"/>
        <v>0</v>
      </c>
      <c r="K255" s="176" t="s">
        <v>1</v>
      </c>
      <c r="L255" s="37"/>
      <c r="M255" s="180" t="s">
        <v>1</v>
      </c>
      <c r="N255" s="181" t="s">
        <v>41</v>
      </c>
      <c r="O255" s="59"/>
      <c r="P255" s="182">
        <f t="shared" si="11"/>
        <v>0</v>
      </c>
      <c r="Q255" s="182">
        <v>0</v>
      </c>
      <c r="R255" s="182">
        <f t="shared" si="12"/>
        <v>0</v>
      </c>
      <c r="S255" s="182">
        <v>0</v>
      </c>
      <c r="T255" s="183">
        <f t="shared" si="13"/>
        <v>0</v>
      </c>
      <c r="AR255" s="16" t="s">
        <v>99</v>
      </c>
      <c r="AT255" s="16" t="s">
        <v>288</v>
      </c>
      <c r="AU255" s="16" t="s">
        <v>77</v>
      </c>
      <c r="AY255" s="16" t="s">
        <v>287</v>
      </c>
      <c r="BE255" s="184">
        <f t="shared" si="14"/>
        <v>0</v>
      </c>
      <c r="BF255" s="184">
        <f t="shared" si="15"/>
        <v>0</v>
      </c>
      <c r="BG255" s="184">
        <f t="shared" si="16"/>
        <v>0</v>
      </c>
      <c r="BH255" s="184">
        <f t="shared" si="17"/>
        <v>0</v>
      </c>
      <c r="BI255" s="184">
        <f t="shared" si="18"/>
        <v>0</v>
      </c>
      <c r="BJ255" s="16" t="s">
        <v>77</v>
      </c>
      <c r="BK255" s="184">
        <f t="shared" si="19"/>
        <v>0</v>
      </c>
      <c r="BL255" s="16" t="s">
        <v>99</v>
      </c>
      <c r="BM255" s="16" t="s">
        <v>491</v>
      </c>
    </row>
    <row r="256" spans="2:65" s="1" customFormat="1" ht="16.5" customHeight="1" x14ac:dyDescent="0.15">
      <c r="B256" s="33"/>
      <c r="C256" s="174" t="s">
        <v>367</v>
      </c>
      <c r="D256" s="174" t="s">
        <v>288</v>
      </c>
      <c r="E256" s="175" t="s">
        <v>4590</v>
      </c>
      <c r="F256" s="176" t="s">
        <v>4591</v>
      </c>
      <c r="G256" s="177" t="s">
        <v>490</v>
      </c>
      <c r="H256" s="178">
        <v>3</v>
      </c>
      <c r="I256" s="179"/>
      <c r="J256" s="178">
        <f t="shared" si="10"/>
        <v>0</v>
      </c>
      <c r="K256" s="176" t="s">
        <v>1</v>
      </c>
      <c r="L256" s="37"/>
      <c r="M256" s="180" t="s">
        <v>1</v>
      </c>
      <c r="N256" s="181" t="s">
        <v>41</v>
      </c>
      <c r="O256" s="59"/>
      <c r="P256" s="182">
        <f t="shared" si="11"/>
        <v>0</v>
      </c>
      <c r="Q256" s="182">
        <v>0</v>
      </c>
      <c r="R256" s="182">
        <f t="shared" si="12"/>
        <v>0</v>
      </c>
      <c r="S256" s="182">
        <v>0</v>
      </c>
      <c r="T256" s="183">
        <f t="shared" si="13"/>
        <v>0</v>
      </c>
      <c r="AR256" s="16" t="s">
        <v>99</v>
      </c>
      <c r="AT256" s="16" t="s">
        <v>288</v>
      </c>
      <c r="AU256" s="16" t="s">
        <v>77</v>
      </c>
      <c r="AY256" s="16" t="s">
        <v>287</v>
      </c>
      <c r="BE256" s="184">
        <f t="shared" si="14"/>
        <v>0</v>
      </c>
      <c r="BF256" s="184">
        <f t="shared" si="15"/>
        <v>0</v>
      </c>
      <c r="BG256" s="184">
        <f t="shared" si="16"/>
        <v>0</v>
      </c>
      <c r="BH256" s="184">
        <f t="shared" si="17"/>
        <v>0</v>
      </c>
      <c r="BI256" s="184">
        <f t="shared" si="18"/>
        <v>0</v>
      </c>
      <c r="BJ256" s="16" t="s">
        <v>77</v>
      </c>
      <c r="BK256" s="184">
        <f t="shared" si="19"/>
        <v>0</v>
      </c>
      <c r="BL256" s="16" t="s">
        <v>99</v>
      </c>
      <c r="BM256" s="16" t="s">
        <v>496</v>
      </c>
    </row>
    <row r="257" spans="2:65" s="1" customFormat="1" ht="16.5" customHeight="1" x14ac:dyDescent="0.15">
      <c r="B257" s="33"/>
      <c r="C257" s="174" t="s">
        <v>497</v>
      </c>
      <c r="D257" s="174" t="s">
        <v>288</v>
      </c>
      <c r="E257" s="175" t="s">
        <v>4592</v>
      </c>
      <c r="F257" s="176" t="s">
        <v>4593</v>
      </c>
      <c r="G257" s="177" t="s">
        <v>490</v>
      </c>
      <c r="H257" s="178">
        <v>3</v>
      </c>
      <c r="I257" s="179"/>
      <c r="J257" s="178">
        <f t="shared" si="10"/>
        <v>0</v>
      </c>
      <c r="K257" s="176" t="s">
        <v>1</v>
      </c>
      <c r="L257" s="37"/>
      <c r="M257" s="180" t="s">
        <v>1</v>
      </c>
      <c r="N257" s="181" t="s">
        <v>41</v>
      </c>
      <c r="O257" s="59"/>
      <c r="P257" s="182">
        <f t="shared" si="11"/>
        <v>0</v>
      </c>
      <c r="Q257" s="182">
        <v>0</v>
      </c>
      <c r="R257" s="182">
        <f t="shared" si="12"/>
        <v>0</v>
      </c>
      <c r="S257" s="182">
        <v>0</v>
      </c>
      <c r="T257" s="183">
        <f t="shared" si="13"/>
        <v>0</v>
      </c>
      <c r="AR257" s="16" t="s">
        <v>99</v>
      </c>
      <c r="AT257" s="16" t="s">
        <v>288</v>
      </c>
      <c r="AU257" s="16" t="s">
        <v>77</v>
      </c>
      <c r="AY257" s="16" t="s">
        <v>287</v>
      </c>
      <c r="BE257" s="184">
        <f t="shared" si="14"/>
        <v>0</v>
      </c>
      <c r="BF257" s="184">
        <f t="shared" si="15"/>
        <v>0</v>
      </c>
      <c r="BG257" s="184">
        <f t="shared" si="16"/>
        <v>0</v>
      </c>
      <c r="BH257" s="184">
        <f t="shared" si="17"/>
        <v>0</v>
      </c>
      <c r="BI257" s="184">
        <f t="shared" si="18"/>
        <v>0</v>
      </c>
      <c r="BJ257" s="16" t="s">
        <v>77</v>
      </c>
      <c r="BK257" s="184">
        <f t="shared" si="19"/>
        <v>0</v>
      </c>
      <c r="BL257" s="16" t="s">
        <v>99</v>
      </c>
      <c r="BM257" s="16" t="s">
        <v>500</v>
      </c>
    </row>
    <row r="258" spans="2:65" s="1" customFormat="1" ht="16.5" customHeight="1" x14ac:dyDescent="0.15">
      <c r="B258" s="33"/>
      <c r="C258" s="174" t="s">
        <v>371</v>
      </c>
      <c r="D258" s="174" t="s">
        <v>288</v>
      </c>
      <c r="E258" s="175" t="s">
        <v>4594</v>
      </c>
      <c r="F258" s="176" t="s">
        <v>4595</v>
      </c>
      <c r="G258" s="177" t="s">
        <v>490</v>
      </c>
      <c r="H258" s="178">
        <v>1</v>
      </c>
      <c r="I258" s="179"/>
      <c r="J258" s="178">
        <f t="shared" si="10"/>
        <v>0</v>
      </c>
      <c r="K258" s="176" t="s">
        <v>1</v>
      </c>
      <c r="L258" s="37"/>
      <c r="M258" s="180" t="s">
        <v>1</v>
      </c>
      <c r="N258" s="181" t="s">
        <v>41</v>
      </c>
      <c r="O258" s="59"/>
      <c r="P258" s="182">
        <f t="shared" si="11"/>
        <v>0</v>
      </c>
      <c r="Q258" s="182">
        <v>0</v>
      </c>
      <c r="R258" s="182">
        <f t="shared" si="12"/>
        <v>0</v>
      </c>
      <c r="S258" s="182">
        <v>0</v>
      </c>
      <c r="T258" s="183">
        <f t="shared" si="13"/>
        <v>0</v>
      </c>
      <c r="AR258" s="16" t="s">
        <v>99</v>
      </c>
      <c r="AT258" s="16" t="s">
        <v>288</v>
      </c>
      <c r="AU258" s="16" t="s">
        <v>77</v>
      </c>
      <c r="AY258" s="16" t="s">
        <v>287</v>
      </c>
      <c r="BE258" s="184">
        <f t="shared" si="14"/>
        <v>0</v>
      </c>
      <c r="BF258" s="184">
        <f t="shared" si="15"/>
        <v>0</v>
      </c>
      <c r="BG258" s="184">
        <f t="shared" si="16"/>
        <v>0</v>
      </c>
      <c r="BH258" s="184">
        <f t="shared" si="17"/>
        <v>0</v>
      </c>
      <c r="BI258" s="184">
        <f t="shared" si="18"/>
        <v>0</v>
      </c>
      <c r="BJ258" s="16" t="s">
        <v>77</v>
      </c>
      <c r="BK258" s="184">
        <f t="shared" si="19"/>
        <v>0</v>
      </c>
      <c r="BL258" s="16" t="s">
        <v>99</v>
      </c>
      <c r="BM258" s="16" t="s">
        <v>503</v>
      </c>
    </row>
    <row r="259" spans="2:65" s="1" customFormat="1" ht="16.5" customHeight="1" x14ac:dyDescent="0.15">
      <c r="B259" s="33"/>
      <c r="C259" s="174" t="s">
        <v>506</v>
      </c>
      <c r="D259" s="174" t="s">
        <v>288</v>
      </c>
      <c r="E259" s="175" t="s">
        <v>4598</v>
      </c>
      <c r="F259" s="176" t="s">
        <v>4599</v>
      </c>
      <c r="G259" s="177" t="s">
        <v>490</v>
      </c>
      <c r="H259" s="178">
        <v>1</v>
      </c>
      <c r="I259" s="179"/>
      <c r="J259" s="178">
        <f t="shared" si="10"/>
        <v>0</v>
      </c>
      <c r="K259" s="176" t="s">
        <v>1</v>
      </c>
      <c r="L259" s="37"/>
      <c r="M259" s="180" t="s">
        <v>1</v>
      </c>
      <c r="N259" s="181" t="s">
        <v>41</v>
      </c>
      <c r="O259" s="59"/>
      <c r="P259" s="182">
        <f t="shared" si="11"/>
        <v>0</v>
      </c>
      <c r="Q259" s="182">
        <v>0</v>
      </c>
      <c r="R259" s="182">
        <f t="shared" si="12"/>
        <v>0</v>
      </c>
      <c r="S259" s="182">
        <v>0</v>
      </c>
      <c r="T259" s="183">
        <f t="shared" si="13"/>
        <v>0</v>
      </c>
      <c r="AR259" s="16" t="s">
        <v>99</v>
      </c>
      <c r="AT259" s="16" t="s">
        <v>288</v>
      </c>
      <c r="AU259" s="16" t="s">
        <v>77</v>
      </c>
      <c r="AY259" s="16" t="s">
        <v>287</v>
      </c>
      <c r="BE259" s="184">
        <f t="shared" si="14"/>
        <v>0</v>
      </c>
      <c r="BF259" s="184">
        <f t="shared" si="15"/>
        <v>0</v>
      </c>
      <c r="BG259" s="184">
        <f t="shared" si="16"/>
        <v>0</v>
      </c>
      <c r="BH259" s="184">
        <f t="shared" si="17"/>
        <v>0</v>
      </c>
      <c r="BI259" s="184">
        <f t="shared" si="18"/>
        <v>0</v>
      </c>
      <c r="BJ259" s="16" t="s">
        <v>77</v>
      </c>
      <c r="BK259" s="184">
        <f t="shared" si="19"/>
        <v>0</v>
      </c>
      <c r="BL259" s="16" t="s">
        <v>99</v>
      </c>
      <c r="BM259" s="16" t="s">
        <v>509</v>
      </c>
    </row>
    <row r="260" spans="2:65" s="1" customFormat="1" ht="16.5" customHeight="1" x14ac:dyDescent="0.15">
      <c r="B260" s="33"/>
      <c r="C260" s="174" t="s">
        <v>377</v>
      </c>
      <c r="D260" s="174" t="s">
        <v>288</v>
      </c>
      <c r="E260" s="175" t="s">
        <v>4600</v>
      </c>
      <c r="F260" s="176" t="s">
        <v>4601</v>
      </c>
      <c r="G260" s="177" t="s">
        <v>490</v>
      </c>
      <c r="H260" s="178">
        <v>2</v>
      </c>
      <c r="I260" s="179"/>
      <c r="J260" s="178">
        <f t="shared" si="10"/>
        <v>0</v>
      </c>
      <c r="K260" s="176" t="s">
        <v>1</v>
      </c>
      <c r="L260" s="37"/>
      <c r="M260" s="180" t="s">
        <v>1</v>
      </c>
      <c r="N260" s="181" t="s">
        <v>41</v>
      </c>
      <c r="O260" s="59"/>
      <c r="P260" s="182">
        <f t="shared" si="11"/>
        <v>0</v>
      </c>
      <c r="Q260" s="182">
        <v>0</v>
      </c>
      <c r="R260" s="182">
        <f t="shared" si="12"/>
        <v>0</v>
      </c>
      <c r="S260" s="182">
        <v>0</v>
      </c>
      <c r="T260" s="183">
        <f t="shared" si="13"/>
        <v>0</v>
      </c>
      <c r="AR260" s="16" t="s">
        <v>99</v>
      </c>
      <c r="AT260" s="16" t="s">
        <v>288</v>
      </c>
      <c r="AU260" s="16" t="s">
        <v>77</v>
      </c>
      <c r="AY260" s="16" t="s">
        <v>287</v>
      </c>
      <c r="BE260" s="184">
        <f t="shared" si="14"/>
        <v>0</v>
      </c>
      <c r="BF260" s="184">
        <f t="shared" si="15"/>
        <v>0</v>
      </c>
      <c r="BG260" s="184">
        <f t="shared" si="16"/>
        <v>0</v>
      </c>
      <c r="BH260" s="184">
        <f t="shared" si="17"/>
        <v>0</v>
      </c>
      <c r="BI260" s="184">
        <f t="shared" si="18"/>
        <v>0</v>
      </c>
      <c r="BJ260" s="16" t="s">
        <v>77</v>
      </c>
      <c r="BK260" s="184">
        <f t="shared" si="19"/>
        <v>0</v>
      </c>
      <c r="BL260" s="16" t="s">
        <v>99</v>
      </c>
      <c r="BM260" s="16" t="s">
        <v>513</v>
      </c>
    </row>
    <row r="261" spans="2:65" s="1" customFormat="1" ht="16.5" customHeight="1" x14ac:dyDescent="0.15">
      <c r="B261" s="33"/>
      <c r="C261" s="174" t="s">
        <v>514</v>
      </c>
      <c r="D261" s="174" t="s">
        <v>288</v>
      </c>
      <c r="E261" s="175" t="s">
        <v>4602</v>
      </c>
      <c r="F261" s="176" t="s">
        <v>4603</v>
      </c>
      <c r="G261" s="177" t="s">
        <v>490</v>
      </c>
      <c r="H261" s="178">
        <v>1</v>
      </c>
      <c r="I261" s="179"/>
      <c r="J261" s="178">
        <f t="shared" si="10"/>
        <v>0</v>
      </c>
      <c r="K261" s="176" t="s">
        <v>1</v>
      </c>
      <c r="L261" s="37"/>
      <c r="M261" s="180" t="s">
        <v>1</v>
      </c>
      <c r="N261" s="181" t="s">
        <v>41</v>
      </c>
      <c r="O261" s="59"/>
      <c r="P261" s="182">
        <f t="shared" si="11"/>
        <v>0</v>
      </c>
      <c r="Q261" s="182">
        <v>0</v>
      </c>
      <c r="R261" s="182">
        <f t="shared" si="12"/>
        <v>0</v>
      </c>
      <c r="S261" s="182">
        <v>0</v>
      </c>
      <c r="T261" s="183">
        <f t="shared" si="13"/>
        <v>0</v>
      </c>
      <c r="AR261" s="16" t="s">
        <v>99</v>
      </c>
      <c r="AT261" s="16" t="s">
        <v>288</v>
      </c>
      <c r="AU261" s="16" t="s">
        <v>77</v>
      </c>
      <c r="AY261" s="16" t="s">
        <v>287</v>
      </c>
      <c r="BE261" s="184">
        <f t="shared" si="14"/>
        <v>0</v>
      </c>
      <c r="BF261" s="184">
        <f t="shared" si="15"/>
        <v>0</v>
      </c>
      <c r="BG261" s="184">
        <f t="shared" si="16"/>
        <v>0</v>
      </c>
      <c r="BH261" s="184">
        <f t="shared" si="17"/>
        <v>0</v>
      </c>
      <c r="BI261" s="184">
        <f t="shared" si="18"/>
        <v>0</v>
      </c>
      <c r="BJ261" s="16" t="s">
        <v>77</v>
      </c>
      <c r="BK261" s="184">
        <f t="shared" si="19"/>
        <v>0</v>
      </c>
      <c r="BL261" s="16" t="s">
        <v>99</v>
      </c>
      <c r="BM261" s="16" t="s">
        <v>517</v>
      </c>
    </row>
    <row r="262" spans="2:65" s="1" customFormat="1" ht="22.5" customHeight="1" x14ac:dyDescent="0.15">
      <c r="B262" s="33"/>
      <c r="C262" s="174" t="s">
        <v>382</v>
      </c>
      <c r="D262" s="174" t="s">
        <v>288</v>
      </c>
      <c r="E262" s="175" t="s">
        <v>4604</v>
      </c>
      <c r="F262" s="176" t="s">
        <v>4605</v>
      </c>
      <c r="G262" s="177" t="s">
        <v>490</v>
      </c>
      <c r="H262" s="178">
        <v>5</v>
      </c>
      <c r="I262" s="179"/>
      <c r="J262" s="178">
        <f t="shared" si="10"/>
        <v>0</v>
      </c>
      <c r="K262" s="176" t="s">
        <v>1</v>
      </c>
      <c r="L262" s="37"/>
      <c r="M262" s="180" t="s">
        <v>1</v>
      </c>
      <c r="N262" s="181" t="s">
        <v>41</v>
      </c>
      <c r="O262" s="59"/>
      <c r="P262" s="182">
        <f t="shared" si="11"/>
        <v>0</v>
      </c>
      <c r="Q262" s="182">
        <v>0</v>
      </c>
      <c r="R262" s="182">
        <f t="shared" si="12"/>
        <v>0</v>
      </c>
      <c r="S262" s="182">
        <v>0</v>
      </c>
      <c r="T262" s="183">
        <f t="shared" si="13"/>
        <v>0</v>
      </c>
      <c r="AR262" s="16" t="s">
        <v>99</v>
      </c>
      <c r="AT262" s="16" t="s">
        <v>288</v>
      </c>
      <c r="AU262" s="16" t="s">
        <v>77</v>
      </c>
      <c r="AY262" s="16" t="s">
        <v>287</v>
      </c>
      <c r="BE262" s="184">
        <f t="shared" si="14"/>
        <v>0</v>
      </c>
      <c r="BF262" s="184">
        <f t="shared" si="15"/>
        <v>0</v>
      </c>
      <c r="BG262" s="184">
        <f t="shared" si="16"/>
        <v>0</v>
      </c>
      <c r="BH262" s="184">
        <f t="shared" si="17"/>
        <v>0</v>
      </c>
      <c r="BI262" s="184">
        <f t="shared" si="18"/>
        <v>0</v>
      </c>
      <c r="BJ262" s="16" t="s">
        <v>77</v>
      </c>
      <c r="BK262" s="184">
        <f t="shared" si="19"/>
        <v>0</v>
      </c>
      <c r="BL262" s="16" t="s">
        <v>99</v>
      </c>
      <c r="BM262" s="16" t="s">
        <v>521</v>
      </c>
    </row>
    <row r="263" spans="2:65" s="1" customFormat="1" ht="16.5" customHeight="1" x14ac:dyDescent="0.15">
      <c r="B263" s="33"/>
      <c r="C263" s="174" t="s">
        <v>523</v>
      </c>
      <c r="D263" s="174" t="s">
        <v>288</v>
      </c>
      <c r="E263" s="175" t="s">
        <v>4606</v>
      </c>
      <c r="F263" s="176" t="s">
        <v>4607</v>
      </c>
      <c r="G263" s="177" t="s">
        <v>490</v>
      </c>
      <c r="H263" s="178">
        <v>5</v>
      </c>
      <c r="I263" s="179"/>
      <c r="J263" s="178">
        <f t="shared" si="10"/>
        <v>0</v>
      </c>
      <c r="K263" s="176" t="s">
        <v>1</v>
      </c>
      <c r="L263" s="37"/>
      <c r="M263" s="180" t="s">
        <v>1</v>
      </c>
      <c r="N263" s="181" t="s">
        <v>41</v>
      </c>
      <c r="O263" s="59"/>
      <c r="P263" s="182">
        <f t="shared" si="11"/>
        <v>0</v>
      </c>
      <c r="Q263" s="182">
        <v>0</v>
      </c>
      <c r="R263" s="182">
        <f t="shared" si="12"/>
        <v>0</v>
      </c>
      <c r="S263" s="182">
        <v>0</v>
      </c>
      <c r="T263" s="183">
        <f t="shared" si="13"/>
        <v>0</v>
      </c>
      <c r="AR263" s="16" t="s">
        <v>99</v>
      </c>
      <c r="AT263" s="16" t="s">
        <v>288</v>
      </c>
      <c r="AU263" s="16" t="s">
        <v>77</v>
      </c>
      <c r="AY263" s="16" t="s">
        <v>287</v>
      </c>
      <c r="BE263" s="184">
        <f t="shared" si="14"/>
        <v>0</v>
      </c>
      <c r="BF263" s="184">
        <f t="shared" si="15"/>
        <v>0</v>
      </c>
      <c r="BG263" s="184">
        <f t="shared" si="16"/>
        <v>0</v>
      </c>
      <c r="BH263" s="184">
        <f t="shared" si="17"/>
        <v>0</v>
      </c>
      <c r="BI263" s="184">
        <f t="shared" si="18"/>
        <v>0</v>
      </c>
      <c r="BJ263" s="16" t="s">
        <v>77</v>
      </c>
      <c r="BK263" s="184">
        <f t="shared" si="19"/>
        <v>0</v>
      </c>
      <c r="BL263" s="16" t="s">
        <v>99</v>
      </c>
      <c r="BM263" s="16" t="s">
        <v>526</v>
      </c>
    </row>
    <row r="264" spans="2:65" s="1" customFormat="1" ht="16.5" customHeight="1" x14ac:dyDescent="0.15">
      <c r="B264" s="33"/>
      <c r="C264" s="174" t="s">
        <v>389</v>
      </c>
      <c r="D264" s="174" t="s">
        <v>288</v>
      </c>
      <c r="E264" s="175" t="s">
        <v>4612</v>
      </c>
      <c r="F264" s="176" t="s">
        <v>4613</v>
      </c>
      <c r="G264" s="177" t="s">
        <v>490</v>
      </c>
      <c r="H264" s="178">
        <v>13</v>
      </c>
      <c r="I264" s="179"/>
      <c r="J264" s="178">
        <f t="shared" si="10"/>
        <v>0</v>
      </c>
      <c r="K264" s="176" t="s">
        <v>1</v>
      </c>
      <c r="L264" s="37"/>
      <c r="M264" s="180" t="s">
        <v>1</v>
      </c>
      <c r="N264" s="181" t="s">
        <v>41</v>
      </c>
      <c r="O264" s="59"/>
      <c r="P264" s="182">
        <f t="shared" si="11"/>
        <v>0</v>
      </c>
      <c r="Q264" s="182">
        <v>0</v>
      </c>
      <c r="R264" s="182">
        <f t="shared" si="12"/>
        <v>0</v>
      </c>
      <c r="S264" s="182">
        <v>0</v>
      </c>
      <c r="T264" s="183">
        <f t="shared" si="13"/>
        <v>0</v>
      </c>
      <c r="AR264" s="16" t="s">
        <v>99</v>
      </c>
      <c r="AT264" s="16" t="s">
        <v>288</v>
      </c>
      <c r="AU264" s="16" t="s">
        <v>77</v>
      </c>
      <c r="AY264" s="16" t="s">
        <v>287</v>
      </c>
      <c r="BE264" s="184">
        <f t="shared" si="14"/>
        <v>0</v>
      </c>
      <c r="BF264" s="184">
        <f t="shared" si="15"/>
        <v>0</v>
      </c>
      <c r="BG264" s="184">
        <f t="shared" si="16"/>
        <v>0</v>
      </c>
      <c r="BH264" s="184">
        <f t="shared" si="17"/>
        <v>0</v>
      </c>
      <c r="BI264" s="184">
        <f t="shared" si="18"/>
        <v>0</v>
      </c>
      <c r="BJ264" s="16" t="s">
        <v>77</v>
      </c>
      <c r="BK264" s="184">
        <f t="shared" si="19"/>
        <v>0</v>
      </c>
      <c r="BL264" s="16" t="s">
        <v>99</v>
      </c>
      <c r="BM264" s="16" t="s">
        <v>530</v>
      </c>
    </row>
    <row r="265" spans="2:65" s="10" customFormat="1" ht="26" customHeight="1" x14ac:dyDescent="0.2">
      <c r="B265" s="160"/>
      <c r="C265" s="161"/>
      <c r="D265" s="162" t="s">
        <v>69</v>
      </c>
      <c r="E265" s="163" t="s">
        <v>790</v>
      </c>
      <c r="F265" s="163" t="s">
        <v>893</v>
      </c>
      <c r="G265" s="161"/>
      <c r="H265" s="161"/>
      <c r="I265" s="164"/>
      <c r="J265" s="165">
        <f>BK265</f>
        <v>0</v>
      </c>
      <c r="K265" s="161"/>
      <c r="L265" s="166"/>
      <c r="M265" s="167"/>
      <c r="N265" s="168"/>
      <c r="O265" s="168"/>
      <c r="P265" s="169">
        <f>P266</f>
        <v>0</v>
      </c>
      <c r="Q265" s="168"/>
      <c r="R265" s="169">
        <f>R266</f>
        <v>0</v>
      </c>
      <c r="S265" s="168"/>
      <c r="T265" s="170">
        <f>T266</f>
        <v>0</v>
      </c>
      <c r="AR265" s="171" t="s">
        <v>77</v>
      </c>
      <c r="AT265" s="172" t="s">
        <v>69</v>
      </c>
      <c r="AU265" s="172" t="s">
        <v>70</v>
      </c>
      <c r="AY265" s="171" t="s">
        <v>287</v>
      </c>
      <c r="BK265" s="173">
        <f>BK266</f>
        <v>0</v>
      </c>
    </row>
    <row r="266" spans="2:65" s="1" customFormat="1" ht="16.5" customHeight="1" x14ac:dyDescent="0.15">
      <c r="B266" s="33"/>
      <c r="C266" s="174" t="s">
        <v>534</v>
      </c>
      <c r="D266" s="174" t="s">
        <v>288</v>
      </c>
      <c r="E266" s="175" t="s">
        <v>4622</v>
      </c>
      <c r="F266" s="176" t="s">
        <v>4623</v>
      </c>
      <c r="G266" s="177" t="s">
        <v>388</v>
      </c>
      <c r="H266" s="178">
        <v>322.82</v>
      </c>
      <c r="I266" s="179"/>
      <c r="J266" s="178">
        <f>ROUND(I266*H266,2)</f>
        <v>0</v>
      </c>
      <c r="K266" s="176" t="s">
        <v>1</v>
      </c>
      <c r="L266" s="37"/>
      <c r="M266" s="220" t="s">
        <v>1</v>
      </c>
      <c r="N266" s="221" t="s">
        <v>41</v>
      </c>
      <c r="O266" s="222"/>
      <c r="P266" s="223">
        <f>O266*H266</f>
        <v>0</v>
      </c>
      <c r="Q266" s="223">
        <v>0</v>
      </c>
      <c r="R266" s="223">
        <f>Q266*H266</f>
        <v>0</v>
      </c>
      <c r="S266" s="223">
        <v>0</v>
      </c>
      <c r="T266" s="224">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537</v>
      </c>
    </row>
    <row r="267" spans="2:65" s="1" customFormat="1" ht="7" customHeight="1" x14ac:dyDescent="0.15">
      <c r="B267" s="45"/>
      <c r="C267" s="46"/>
      <c r="D267" s="46"/>
      <c r="E267" s="46"/>
      <c r="F267" s="46"/>
      <c r="G267" s="46"/>
      <c r="H267" s="46"/>
      <c r="I267" s="133"/>
      <c r="J267" s="46"/>
      <c r="K267" s="46"/>
      <c r="L267" s="37"/>
    </row>
  </sheetData>
  <sheetProtection algorithmName="SHA-512" hashValue="ccPdxKQOewICENTDTUPm7WkIOj03Ir8S6xwjAoUVhCS2MxNWnGwQVpVY0qGOfxI+nZIB7AJOeKH36JVxlT+eRg==" saltValue="Z/WN0isehAdx67+zfR1Z0xTZSZYJ6WLWdtQHJP3UAbIzMWE1Jpafbp/OZ0uVFJPBJ/G6Kz2GtQIxmzUgFB/9+A==" spinCount="100000" sheet="1" objects="1" scenarios="1" formatColumns="0" formatRows="0" autoFilter="0"/>
  <autoFilter ref="C94:K26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8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184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4711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ROUND((SUM(BE96:BE185)),  2)</f>
        <v>0</v>
      </c>
      <c r="I37" s="122">
        <v>0.21</v>
      </c>
      <c r="J37" s="121">
        <f>ROUND(((SUM(BE96:BE185))*I37),  2)</f>
        <v>0</v>
      </c>
      <c r="L37" s="37"/>
    </row>
    <row r="38" spans="2:12" s="1" customFormat="1" ht="14.5" customHeight="1" x14ac:dyDescent="0.15">
      <c r="B38" s="37"/>
      <c r="E38" s="110" t="s">
        <v>42</v>
      </c>
      <c r="F38" s="121">
        <f>ROUND((SUM(BF96:BF185)),  2)</f>
        <v>0</v>
      </c>
      <c r="I38" s="122">
        <v>0.15</v>
      </c>
      <c r="J38" s="121">
        <f>ROUND(((SUM(BF96:BF185))*I38),  2)</f>
        <v>0</v>
      </c>
      <c r="L38" s="37"/>
    </row>
    <row r="39" spans="2:12" s="1" customFormat="1" ht="14.5" hidden="1" customHeight="1" x14ac:dyDescent="0.15">
      <c r="B39" s="37"/>
      <c r="E39" s="110" t="s">
        <v>43</v>
      </c>
      <c r="F39" s="121">
        <f>ROUND((SUM(BG96:BG185)),  2)</f>
        <v>0</v>
      </c>
      <c r="I39" s="122">
        <v>0.21</v>
      </c>
      <c r="J39" s="121">
        <f>0</f>
        <v>0</v>
      </c>
      <c r="L39" s="37"/>
    </row>
    <row r="40" spans="2:12" s="1" customFormat="1" ht="14.5" hidden="1" customHeight="1" x14ac:dyDescent="0.15">
      <c r="B40" s="37"/>
      <c r="E40" s="110" t="s">
        <v>44</v>
      </c>
      <c r="F40" s="121">
        <f>ROUND((SUM(BH96:BH185)),  2)</f>
        <v>0</v>
      </c>
      <c r="I40" s="122">
        <v>0.15</v>
      </c>
      <c r="J40" s="121">
        <f>0</f>
        <v>0</v>
      </c>
      <c r="L40" s="37"/>
    </row>
    <row r="41" spans="2:12" s="1" customFormat="1" ht="14.5" hidden="1" customHeight="1" x14ac:dyDescent="0.15">
      <c r="B41" s="37"/>
      <c r="E41" s="110" t="s">
        <v>45</v>
      </c>
      <c r="F41" s="121">
        <f>ROUND((SUM(BI96:BI185)),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IO14 - ORL</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251</v>
      </c>
      <c r="E69" s="145"/>
      <c r="F69" s="145"/>
      <c r="G69" s="145"/>
      <c r="H69" s="145"/>
      <c r="I69" s="146"/>
      <c r="J69" s="147">
        <f>J150</f>
        <v>0</v>
      </c>
      <c r="K69" s="143"/>
      <c r="L69" s="148"/>
    </row>
    <row r="70" spans="2:47" s="8" customFormat="1" ht="25" customHeight="1" x14ac:dyDescent="0.15">
      <c r="B70" s="142"/>
      <c r="C70" s="143"/>
      <c r="D70" s="144" t="s">
        <v>255</v>
      </c>
      <c r="E70" s="145"/>
      <c r="F70" s="145"/>
      <c r="G70" s="145"/>
      <c r="H70" s="145"/>
      <c r="I70" s="146"/>
      <c r="J70" s="147">
        <f>J167</f>
        <v>0</v>
      </c>
      <c r="K70" s="143"/>
      <c r="L70" s="148"/>
    </row>
    <row r="71" spans="2:47" s="8" customFormat="1" ht="25" customHeight="1" x14ac:dyDescent="0.15">
      <c r="B71" s="142"/>
      <c r="C71" s="143"/>
      <c r="D71" s="144" t="s">
        <v>259</v>
      </c>
      <c r="E71" s="145"/>
      <c r="F71" s="145"/>
      <c r="G71" s="145"/>
      <c r="H71" s="145"/>
      <c r="I71" s="146"/>
      <c r="J71" s="147">
        <f>J181</f>
        <v>0</v>
      </c>
      <c r="K71" s="143"/>
      <c r="L71" s="148"/>
    </row>
    <row r="72" spans="2:47" s="8" customFormat="1" ht="25" customHeight="1" x14ac:dyDescent="0.15">
      <c r="B72" s="142"/>
      <c r="C72" s="143"/>
      <c r="D72" s="144" t="s">
        <v>260</v>
      </c>
      <c r="E72" s="145"/>
      <c r="F72" s="145"/>
      <c r="G72" s="145"/>
      <c r="H72" s="145"/>
      <c r="I72" s="146"/>
      <c r="J72" s="147">
        <f>J183</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241</v>
      </c>
      <c r="D87" s="34"/>
      <c r="E87" s="34"/>
      <c r="F87" s="34"/>
      <c r="G87" s="34"/>
      <c r="H87" s="34"/>
      <c r="I87" s="111"/>
      <c r="J87" s="34"/>
      <c r="K87" s="34"/>
      <c r="L87" s="37"/>
    </row>
    <row r="88" spans="2:63" s="1" customFormat="1" ht="16.5" customHeight="1" x14ac:dyDescent="0.15">
      <c r="B88" s="33"/>
      <c r="C88" s="34"/>
      <c r="D88" s="34"/>
      <c r="E88" s="285" t="str">
        <f>E13</f>
        <v>IO14 - ORL</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P97+P150+P167+P181+P183</f>
        <v>0</v>
      </c>
      <c r="Q96" s="67"/>
      <c r="R96" s="157">
        <f>R97+R150+R167+R181+R183</f>
        <v>0</v>
      </c>
      <c r="S96" s="67"/>
      <c r="T96" s="158">
        <f>T97+T150+T167+T181+T183</f>
        <v>0</v>
      </c>
      <c r="AT96" s="16" t="s">
        <v>69</v>
      </c>
      <c r="AU96" s="16" t="s">
        <v>246</v>
      </c>
      <c r="BK96" s="159">
        <f>BK97+BK150+BK167+BK181+BK183</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SUM(P98:P149)</f>
        <v>0</v>
      </c>
      <c r="Q97" s="168"/>
      <c r="R97" s="169">
        <f>SUM(R98:R149)</f>
        <v>0</v>
      </c>
      <c r="S97" s="168"/>
      <c r="T97" s="170">
        <f>SUM(T98:T149)</f>
        <v>0</v>
      </c>
      <c r="AR97" s="171" t="s">
        <v>77</v>
      </c>
      <c r="AT97" s="172" t="s">
        <v>69</v>
      </c>
      <c r="AU97" s="172" t="s">
        <v>70</v>
      </c>
      <c r="AY97" s="171" t="s">
        <v>287</v>
      </c>
      <c r="BK97" s="173">
        <f>SUM(BK98:BK149)</f>
        <v>0</v>
      </c>
    </row>
    <row r="98" spans="2:65" s="1" customFormat="1" ht="16.5" customHeight="1" x14ac:dyDescent="0.15">
      <c r="B98" s="33"/>
      <c r="C98" s="174" t="s">
        <v>77</v>
      </c>
      <c r="D98" s="174" t="s">
        <v>288</v>
      </c>
      <c r="E98" s="175" t="s">
        <v>4712</v>
      </c>
      <c r="F98" s="176" t="s">
        <v>4713</v>
      </c>
      <c r="G98" s="177" t="s">
        <v>308</v>
      </c>
      <c r="H98" s="178">
        <v>88.48</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3" customFormat="1" ht="11" x14ac:dyDescent="0.15">
      <c r="B99" s="210"/>
      <c r="C99" s="211"/>
      <c r="D99" s="187" t="s">
        <v>356</v>
      </c>
      <c r="E99" s="212" t="s">
        <v>1</v>
      </c>
      <c r="F99" s="213" t="s">
        <v>4714</v>
      </c>
      <c r="G99" s="211"/>
      <c r="H99" s="212" t="s">
        <v>1</v>
      </c>
      <c r="I99" s="214"/>
      <c r="J99" s="211"/>
      <c r="K99" s="211"/>
      <c r="L99" s="215"/>
      <c r="M99" s="216"/>
      <c r="N99" s="217"/>
      <c r="O99" s="217"/>
      <c r="P99" s="217"/>
      <c r="Q99" s="217"/>
      <c r="R99" s="217"/>
      <c r="S99" s="217"/>
      <c r="T99" s="218"/>
      <c r="AT99" s="219" t="s">
        <v>356</v>
      </c>
      <c r="AU99" s="219" t="s">
        <v>77</v>
      </c>
      <c r="AV99" s="13" t="s">
        <v>77</v>
      </c>
      <c r="AW99" s="13" t="s">
        <v>33</v>
      </c>
      <c r="AX99" s="13" t="s">
        <v>70</v>
      </c>
      <c r="AY99" s="219" t="s">
        <v>287</v>
      </c>
    </row>
    <row r="100" spans="2:65" s="11" customFormat="1" ht="11" x14ac:dyDescent="0.15">
      <c r="B100" s="185"/>
      <c r="C100" s="186"/>
      <c r="D100" s="187" t="s">
        <v>356</v>
      </c>
      <c r="E100" s="188" t="s">
        <v>1</v>
      </c>
      <c r="F100" s="189" t="s">
        <v>4715</v>
      </c>
      <c r="G100" s="186"/>
      <c r="H100" s="190">
        <v>88.48</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88.48</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16.5" customHeight="1" x14ac:dyDescent="0.15">
      <c r="B102" s="33"/>
      <c r="C102" s="174" t="s">
        <v>79</v>
      </c>
      <c r="D102" s="174" t="s">
        <v>288</v>
      </c>
      <c r="E102" s="175" t="s">
        <v>1305</v>
      </c>
      <c r="F102" s="176" t="s">
        <v>1306</v>
      </c>
      <c r="G102" s="177" t="s">
        <v>308</v>
      </c>
      <c r="H102" s="178">
        <v>66.36</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3" customFormat="1" ht="11" x14ac:dyDescent="0.15">
      <c r="B103" s="210"/>
      <c r="C103" s="211"/>
      <c r="D103" s="187" t="s">
        <v>356</v>
      </c>
      <c r="E103" s="212" t="s">
        <v>1</v>
      </c>
      <c r="F103" s="213" t="s">
        <v>4716</v>
      </c>
      <c r="G103" s="211"/>
      <c r="H103" s="212" t="s">
        <v>1</v>
      </c>
      <c r="I103" s="214"/>
      <c r="J103" s="211"/>
      <c r="K103" s="211"/>
      <c r="L103" s="215"/>
      <c r="M103" s="216"/>
      <c r="N103" s="217"/>
      <c r="O103" s="217"/>
      <c r="P103" s="217"/>
      <c r="Q103" s="217"/>
      <c r="R103" s="217"/>
      <c r="S103" s="217"/>
      <c r="T103" s="218"/>
      <c r="AT103" s="219" t="s">
        <v>356</v>
      </c>
      <c r="AU103" s="219" t="s">
        <v>77</v>
      </c>
      <c r="AV103" s="13" t="s">
        <v>77</v>
      </c>
      <c r="AW103" s="13" t="s">
        <v>33</v>
      </c>
      <c r="AX103" s="13" t="s">
        <v>70</v>
      </c>
      <c r="AY103" s="219" t="s">
        <v>287</v>
      </c>
    </row>
    <row r="104" spans="2:65" s="11" customFormat="1" ht="11" x14ac:dyDescent="0.15">
      <c r="B104" s="185"/>
      <c r="C104" s="186"/>
      <c r="D104" s="187" t="s">
        <v>356</v>
      </c>
      <c r="E104" s="188" t="s">
        <v>1</v>
      </c>
      <c r="F104" s="189" t="s">
        <v>4717</v>
      </c>
      <c r="G104" s="186"/>
      <c r="H104" s="190">
        <v>66.36</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66.36</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4718</v>
      </c>
      <c r="F106" s="176" t="s">
        <v>4719</v>
      </c>
      <c r="G106" s="177" t="s">
        <v>308</v>
      </c>
      <c r="H106" s="178">
        <v>66.36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3" customFormat="1" ht="11" x14ac:dyDescent="0.15">
      <c r="B107" s="210"/>
      <c r="C107" s="211"/>
      <c r="D107" s="187" t="s">
        <v>356</v>
      </c>
      <c r="E107" s="212" t="s">
        <v>1</v>
      </c>
      <c r="F107" s="213" t="s">
        <v>4720</v>
      </c>
      <c r="G107" s="211"/>
      <c r="H107" s="212" t="s">
        <v>1</v>
      </c>
      <c r="I107" s="214"/>
      <c r="J107" s="211"/>
      <c r="K107" s="211"/>
      <c r="L107" s="215"/>
      <c r="M107" s="216"/>
      <c r="N107" s="217"/>
      <c r="O107" s="217"/>
      <c r="P107" s="217"/>
      <c r="Q107" s="217"/>
      <c r="R107" s="217"/>
      <c r="S107" s="217"/>
      <c r="T107" s="218"/>
      <c r="AT107" s="219" t="s">
        <v>356</v>
      </c>
      <c r="AU107" s="219" t="s">
        <v>77</v>
      </c>
      <c r="AV107" s="13" t="s">
        <v>77</v>
      </c>
      <c r="AW107" s="13" t="s">
        <v>33</v>
      </c>
      <c r="AX107" s="13" t="s">
        <v>70</v>
      </c>
      <c r="AY107" s="219" t="s">
        <v>287</v>
      </c>
    </row>
    <row r="108" spans="2:65" s="11" customFormat="1" ht="11" x14ac:dyDescent="0.15">
      <c r="B108" s="185"/>
      <c r="C108" s="186"/>
      <c r="D108" s="187" t="s">
        <v>356</v>
      </c>
      <c r="E108" s="188" t="s">
        <v>1</v>
      </c>
      <c r="F108" s="189" t="s">
        <v>4717</v>
      </c>
      <c r="G108" s="186"/>
      <c r="H108" s="190">
        <v>66.36</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66.36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99</v>
      </c>
      <c r="D110" s="174" t="s">
        <v>288</v>
      </c>
      <c r="E110" s="175" t="s">
        <v>4721</v>
      </c>
      <c r="F110" s="176" t="s">
        <v>4722</v>
      </c>
      <c r="G110" s="177" t="s">
        <v>308</v>
      </c>
      <c r="H110" s="178">
        <v>24.77</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300</v>
      </c>
    </row>
    <row r="111" spans="2:65" s="11" customFormat="1" ht="11" x14ac:dyDescent="0.15">
      <c r="B111" s="185"/>
      <c r="C111" s="186"/>
      <c r="D111" s="187" t="s">
        <v>356</v>
      </c>
      <c r="E111" s="188" t="s">
        <v>1</v>
      </c>
      <c r="F111" s="189" t="s">
        <v>4723</v>
      </c>
      <c r="G111" s="186"/>
      <c r="H111" s="190">
        <v>24.77</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24.77</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301</v>
      </c>
      <c r="D113" s="174" t="s">
        <v>288</v>
      </c>
      <c r="E113" s="175" t="s">
        <v>4724</v>
      </c>
      <c r="F113" s="176" t="s">
        <v>4725</v>
      </c>
      <c r="G113" s="177" t="s">
        <v>308</v>
      </c>
      <c r="H113" s="178">
        <v>10.62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305</v>
      </c>
    </row>
    <row r="114" spans="2:65" s="11" customFormat="1" ht="11" x14ac:dyDescent="0.15">
      <c r="B114" s="185"/>
      <c r="C114" s="186"/>
      <c r="D114" s="187" t="s">
        <v>356</v>
      </c>
      <c r="E114" s="188" t="s">
        <v>1</v>
      </c>
      <c r="F114" s="189" t="s">
        <v>4726</v>
      </c>
      <c r="G114" s="186"/>
      <c r="H114" s="190">
        <v>10.62</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10.62</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332</v>
      </c>
      <c r="F116" s="176" t="s">
        <v>333</v>
      </c>
      <c r="G116" s="177" t="s">
        <v>308</v>
      </c>
      <c r="H116" s="178">
        <v>16.25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3" customFormat="1" ht="11" x14ac:dyDescent="0.15">
      <c r="B117" s="210"/>
      <c r="C117" s="211"/>
      <c r="D117" s="187" t="s">
        <v>356</v>
      </c>
      <c r="E117" s="212" t="s">
        <v>1</v>
      </c>
      <c r="F117" s="213" t="s">
        <v>390</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3" customFormat="1" ht="11" x14ac:dyDescent="0.15">
      <c r="B118" s="210"/>
      <c r="C118" s="211"/>
      <c r="D118" s="187" t="s">
        <v>356</v>
      </c>
      <c r="E118" s="212" t="s">
        <v>1</v>
      </c>
      <c r="F118" s="213" t="s">
        <v>4727</v>
      </c>
      <c r="G118" s="211"/>
      <c r="H118" s="212" t="s">
        <v>1</v>
      </c>
      <c r="I118" s="214"/>
      <c r="J118" s="211"/>
      <c r="K118" s="211"/>
      <c r="L118" s="215"/>
      <c r="M118" s="216"/>
      <c r="N118" s="217"/>
      <c r="O118" s="217"/>
      <c r="P118" s="217"/>
      <c r="Q118" s="217"/>
      <c r="R118" s="217"/>
      <c r="S118" s="217"/>
      <c r="T118" s="218"/>
      <c r="AT118" s="219" t="s">
        <v>356</v>
      </c>
      <c r="AU118" s="219" t="s">
        <v>77</v>
      </c>
      <c r="AV118" s="13" t="s">
        <v>77</v>
      </c>
      <c r="AW118" s="13" t="s">
        <v>33</v>
      </c>
      <c r="AX118" s="13" t="s">
        <v>70</v>
      </c>
      <c r="AY118" s="219" t="s">
        <v>287</v>
      </c>
    </row>
    <row r="119" spans="2:65" s="13" customFormat="1" ht="11" x14ac:dyDescent="0.15">
      <c r="B119" s="210"/>
      <c r="C119" s="211"/>
      <c r="D119" s="187" t="s">
        <v>356</v>
      </c>
      <c r="E119" s="212" t="s">
        <v>1</v>
      </c>
      <c r="F119" s="213" t="s">
        <v>4728</v>
      </c>
      <c r="G119" s="211"/>
      <c r="H119" s="212" t="s">
        <v>1</v>
      </c>
      <c r="I119" s="214"/>
      <c r="J119" s="211"/>
      <c r="K119" s="211"/>
      <c r="L119" s="215"/>
      <c r="M119" s="216"/>
      <c r="N119" s="217"/>
      <c r="O119" s="217"/>
      <c r="P119" s="217"/>
      <c r="Q119" s="217"/>
      <c r="R119" s="217"/>
      <c r="S119" s="217"/>
      <c r="T119" s="218"/>
      <c r="AT119" s="219" t="s">
        <v>356</v>
      </c>
      <c r="AU119" s="219" t="s">
        <v>77</v>
      </c>
      <c r="AV119" s="13" t="s">
        <v>77</v>
      </c>
      <c r="AW119" s="13" t="s">
        <v>33</v>
      </c>
      <c r="AX119" s="13" t="s">
        <v>70</v>
      </c>
      <c r="AY119" s="219" t="s">
        <v>287</v>
      </c>
    </row>
    <row r="120" spans="2:65" s="13" customFormat="1" ht="11" x14ac:dyDescent="0.15">
      <c r="B120" s="210"/>
      <c r="C120" s="211"/>
      <c r="D120" s="187" t="s">
        <v>356</v>
      </c>
      <c r="E120" s="212" t="s">
        <v>1</v>
      </c>
      <c r="F120" s="213" t="s">
        <v>4729</v>
      </c>
      <c r="G120" s="211"/>
      <c r="H120" s="212" t="s">
        <v>1</v>
      </c>
      <c r="I120" s="214"/>
      <c r="J120" s="211"/>
      <c r="K120" s="211"/>
      <c r="L120" s="215"/>
      <c r="M120" s="216"/>
      <c r="N120" s="217"/>
      <c r="O120" s="217"/>
      <c r="P120" s="217"/>
      <c r="Q120" s="217"/>
      <c r="R120" s="217"/>
      <c r="S120" s="217"/>
      <c r="T120" s="218"/>
      <c r="AT120" s="219" t="s">
        <v>356</v>
      </c>
      <c r="AU120" s="219" t="s">
        <v>77</v>
      </c>
      <c r="AV120" s="13" t="s">
        <v>77</v>
      </c>
      <c r="AW120" s="13" t="s">
        <v>33</v>
      </c>
      <c r="AX120" s="13" t="s">
        <v>70</v>
      </c>
      <c r="AY120" s="219" t="s">
        <v>287</v>
      </c>
    </row>
    <row r="121" spans="2:65" s="13" customFormat="1" ht="11" x14ac:dyDescent="0.15">
      <c r="B121" s="210"/>
      <c r="C121" s="211"/>
      <c r="D121" s="187" t="s">
        <v>356</v>
      </c>
      <c r="E121" s="212" t="s">
        <v>1</v>
      </c>
      <c r="F121" s="213" t="s">
        <v>4730</v>
      </c>
      <c r="G121" s="211"/>
      <c r="H121" s="212" t="s">
        <v>1</v>
      </c>
      <c r="I121" s="214"/>
      <c r="J121" s="211"/>
      <c r="K121" s="211"/>
      <c r="L121" s="215"/>
      <c r="M121" s="216"/>
      <c r="N121" s="217"/>
      <c r="O121" s="217"/>
      <c r="P121" s="217"/>
      <c r="Q121" s="217"/>
      <c r="R121" s="217"/>
      <c r="S121" s="217"/>
      <c r="T121" s="218"/>
      <c r="AT121" s="219" t="s">
        <v>356</v>
      </c>
      <c r="AU121" s="219" t="s">
        <v>77</v>
      </c>
      <c r="AV121" s="13" t="s">
        <v>77</v>
      </c>
      <c r="AW121" s="13" t="s">
        <v>33</v>
      </c>
      <c r="AX121" s="13" t="s">
        <v>70</v>
      </c>
      <c r="AY121" s="219" t="s">
        <v>287</v>
      </c>
    </row>
    <row r="122" spans="2:65" s="13" customFormat="1" ht="11" x14ac:dyDescent="0.15">
      <c r="B122" s="210"/>
      <c r="C122" s="211"/>
      <c r="D122" s="187" t="s">
        <v>356</v>
      </c>
      <c r="E122" s="212" t="s">
        <v>1</v>
      </c>
      <c r="F122" s="213" t="s">
        <v>4731</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3" customFormat="1" ht="11" x14ac:dyDescent="0.15">
      <c r="B123" s="210"/>
      <c r="C123" s="211"/>
      <c r="D123" s="187" t="s">
        <v>356</v>
      </c>
      <c r="E123" s="212" t="s">
        <v>1</v>
      </c>
      <c r="F123" s="213" t="s">
        <v>393</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3" customFormat="1" ht="11" x14ac:dyDescent="0.15">
      <c r="B124" s="210"/>
      <c r="C124" s="211"/>
      <c r="D124" s="187" t="s">
        <v>356</v>
      </c>
      <c r="E124" s="212" t="s">
        <v>1</v>
      </c>
      <c r="F124" s="213" t="s">
        <v>4732</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1" customFormat="1" ht="11" x14ac:dyDescent="0.15">
      <c r="B125" s="185"/>
      <c r="C125" s="186"/>
      <c r="D125" s="187" t="s">
        <v>356</v>
      </c>
      <c r="E125" s="188" t="s">
        <v>1</v>
      </c>
      <c r="F125" s="189" t="s">
        <v>4733</v>
      </c>
      <c r="G125" s="186"/>
      <c r="H125" s="190">
        <v>16.25</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16.25</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310</v>
      </c>
      <c r="D127" s="174" t="s">
        <v>288</v>
      </c>
      <c r="E127" s="175" t="s">
        <v>1234</v>
      </c>
      <c r="F127" s="176" t="s">
        <v>1235</v>
      </c>
      <c r="G127" s="177" t="s">
        <v>308</v>
      </c>
      <c r="H127" s="178">
        <v>6.96</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313</v>
      </c>
    </row>
    <row r="128" spans="2:65" s="13" customFormat="1" ht="11" x14ac:dyDescent="0.15">
      <c r="B128" s="210"/>
      <c r="C128" s="211"/>
      <c r="D128" s="187" t="s">
        <v>356</v>
      </c>
      <c r="E128" s="212" t="s">
        <v>1</v>
      </c>
      <c r="F128" s="213" t="s">
        <v>390</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4727</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4728</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4729</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3" customFormat="1" ht="11" x14ac:dyDescent="0.15">
      <c r="B132" s="210"/>
      <c r="C132" s="211"/>
      <c r="D132" s="187" t="s">
        <v>356</v>
      </c>
      <c r="E132" s="212" t="s">
        <v>1</v>
      </c>
      <c r="F132" s="213" t="s">
        <v>4730</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3" customFormat="1" ht="11" x14ac:dyDescent="0.15">
      <c r="B133" s="210"/>
      <c r="C133" s="211"/>
      <c r="D133" s="187" t="s">
        <v>356</v>
      </c>
      <c r="E133" s="212" t="s">
        <v>1</v>
      </c>
      <c r="F133" s="213" t="s">
        <v>4731</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65" s="13" customFormat="1" ht="11" x14ac:dyDescent="0.15">
      <c r="B134" s="210"/>
      <c r="C134" s="211"/>
      <c r="D134" s="187" t="s">
        <v>356</v>
      </c>
      <c r="E134" s="212" t="s">
        <v>1</v>
      </c>
      <c r="F134" s="213" t="s">
        <v>393</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65" s="13" customFormat="1" ht="11" x14ac:dyDescent="0.15">
      <c r="B135" s="210"/>
      <c r="C135" s="211"/>
      <c r="D135" s="187" t="s">
        <v>356</v>
      </c>
      <c r="E135" s="212" t="s">
        <v>1</v>
      </c>
      <c r="F135" s="213" t="s">
        <v>4734</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65" s="11" customFormat="1" ht="11" x14ac:dyDescent="0.15">
      <c r="B136" s="185"/>
      <c r="C136" s="186"/>
      <c r="D136" s="187" t="s">
        <v>356</v>
      </c>
      <c r="E136" s="188" t="s">
        <v>1</v>
      </c>
      <c r="F136" s="189" t="s">
        <v>4735</v>
      </c>
      <c r="G136" s="186"/>
      <c r="H136" s="190">
        <v>6.96</v>
      </c>
      <c r="I136" s="191"/>
      <c r="J136" s="186"/>
      <c r="K136" s="186"/>
      <c r="L136" s="192"/>
      <c r="M136" s="193"/>
      <c r="N136" s="194"/>
      <c r="O136" s="194"/>
      <c r="P136" s="194"/>
      <c r="Q136" s="194"/>
      <c r="R136" s="194"/>
      <c r="S136" s="194"/>
      <c r="T136" s="195"/>
      <c r="AT136" s="196" t="s">
        <v>356</v>
      </c>
      <c r="AU136" s="196" t="s">
        <v>77</v>
      </c>
      <c r="AV136" s="11" t="s">
        <v>79</v>
      </c>
      <c r="AW136" s="11" t="s">
        <v>33</v>
      </c>
      <c r="AX136" s="11" t="s">
        <v>70</v>
      </c>
      <c r="AY136" s="196" t="s">
        <v>287</v>
      </c>
    </row>
    <row r="137" spans="2:65" s="12" customFormat="1" ht="11" x14ac:dyDescent="0.15">
      <c r="B137" s="197"/>
      <c r="C137" s="198"/>
      <c r="D137" s="187" t="s">
        <v>356</v>
      </c>
      <c r="E137" s="199" t="s">
        <v>1</v>
      </c>
      <c r="F137" s="200" t="s">
        <v>359</v>
      </c>
      <c r="G137" s="198"/>
      <c r="H137" s="201">
        <v>6.96</v>
      </c>
      <c r="I137" s="202"/>
      <c r="J137" s="198"/>
      <c r="K137" s="198"/>
      <c r="L137" s="203"/>
      <c r="M137" s="204"/>
      <c r="N137" s="205"/>
      <c r="O137" s="205"/>
      <c r="P137" s="205"/>
      <c r="Q137" s="205"/>
      <c r="R137" s="205"/>
      <c r="S137" s="205"/>
      <c r="T137" s="206"/>
      <c r="AT137" s="207" t="s">
        <v>356</v>
      </c>
      <c r="AU137" s="207" t="s">
        <v>77</v>
      </c>
      <c r="AV137" s="12" t="s">
        <v>99</v>
      </c>
      <c r="AW137" s="12" t="s">
        <v>33</v>
      </c>
      <c r="AX137" s="12" t="s">
        <v>77</v>
      </c>
      <c r="AY137" s="207" t="s">
        <v>287</v>
      </c>
    </row>
    <row r="138" spans="2:65" s="1" customFormat="1" ht="16.5" customHeight="1" x14ac:dyDescent="0.15">
      <c r="B138" s="33"/>
      <c r="C138" s="174" t="s">
        <v>300</v>
      </c>
      <c r="D138" s="174" t="s">
        <v>288</v>
      </c>
      <c r="E138" s="175" t="s">
        <v>1236</v>
      </c>
      <c r="F138" s="176" t="s">
        <v>1237</v>
      </c>
      <c r="G138" s="177" t="s">
        <v>308</v>
      </c>
      <c r="H138" s="178">
        <v>16.25</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316</v>
      </c>
    </row>
    <row r="139" spans="2:65" s="1" customFormat="1" ht="16.5" customHeight="1" x14ac:dyDescent="0.15">
      <c r="B139" s="33"/>
      <c r="C139" s="174" t="s">
        <v>317</v>
      </c>
      <c r="D139" s="174" t="s">
        <v>288</v>
      </c>
      <c r="E139" s="175" t="s">
        <v>1238</v>
      </c>
      <c r="F139" s="176" t="s">
        <v>1239</v>
      </c>
      <c r="G139" s="177" t="s">
        <v>308</v>
      </c>
      <c r="H139" s="178">
        <v>6.96</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320</v>
      </c>
    </row>
    <row r="140" spans="2:65" s="1" customFormat="1" ht="16.5" customHeight="1" x14ac:dyDescent="0.15">
      <c r="B140" s="33"/>
      <c r="C140" s="174" t="s">
        <v>305</v>
      </c>
      <c r="D140" s="174" t="s">
        <v>288</v>
      </c>
      <c r="E140" s="175" t="s">
        <v>338</v>
      </c>
      <c r="F140" s="176" t="s">
        <v>339</v>
      </c>
      <c r="G140" s="177" t="s">
        <v>308</v>
      </c>
      <c r="H140" s="178">
        <v>23.21</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323</v>
      </c>
    </row>
    <row r="141" spans="2:65" s="11" customFormat="1" ht="11" x14ac:dyDescent="0.15">
      <c r="B141" s="185"/>
      <c r="C141" s="186"/>
      <c r="D141" s="187" t="s">
        <v>356</v>
      </c>
      <c r="E141" s="188" t="s">
        <v>1</v>
      </c>
      <c r="F141" s="189" t="s">
        <v>4736</v>
      </c>
      <c r="G141" s="186"/>
      <c r="H141" s="190">
        <v>23.21</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23.21</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324</v>
      </c>
      <c r="D143" s="174" t="s">
        <v>288</v>
      </c>
      <c r="E143" s="175" t="s">
        <v>4426</v>
      </c>
      <c r="F143" s="176" t="s">
        <v>4427</v>
      </c>
      <c r="G143" s="177" t="s">
        <v>388</v>
      </c>
      <c r="H143" s="178">
        <v>41.78</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327</v>
      </c>
    </row>
    <row r="144" spans="2:65" s="11" customFormat="1" ht="11" x14ac:dyDescent="0.15">
      <c r="B144" s="185"/>
      <c r="C144" s="186"/>
      <c r="D144" s="187" t="s">
        <v>356</v>
      </c>
      <c r="E144" s="188" t="s">
        <v>1</v>
      </c>
      <c r="F144" s="189" t="s">
        <v>4737</v>
      </c>
      <c r="G144" s="186"/>
      <c r="H144" s="190">
        <v>41.78</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2" customFormat="1" ht="11" x14ac:dyDescent="0.15">
      <c r="B145" s="197"/>
      <c r="C145" s="198"/>
      <c r="D145" s="187" t="s">
        <v>356</v>
      </c>
      <c r="E145" s="199" t="s">
        <v>1</v>
      </c>
      <c r="F145" s="200" t="s">
        <v>359</v>
      </c>
      <c r="G145" s="198"/>
      <c r="H145" s="201">
        <v>41.78</v>
      </c>
      <c r="I145" s="202"/>
      <c r="J145" s="198"/>
      <c r="K145" s="198"/>
      <c r="L145" s="203"/>
      <c r="M145" s="204"/>
      <c r="N145" s="205"/>
      <c r="O145" s="205"/>
      <c r="P145" s="205"/>
      <c r="Q145" s="205"/>
      <c r="R145" s="205"/>
      <c r="S145" s="205"/>
      <c r="T145" s="206"/>
      <c r="AT145" s="207" t="s">
        <v>356</v>
      </c>
      <c r="AU145" s="207" t="s">
        <v>77</v>
      </c>
      <c r="AV145" s="12" t="s">
        <v>99</v>
      </c>
      <c r="AW145" s="12" t="s">
        <v>33</v>
      </c>
      <c r="AX145" s="12" t="s">
        <v>77</v>
      </c>
      <c r="AY145" s="207" t="s">
        <v>287</v>
      </c>
    </row>
    <row r="146" spans="2:65" s="1" customFormat="1" ht="16.5" customHeight="1" x14ac:dyDescent="0.15">
      <c r="B146" s="33"/>
      <c r="C146" s="174" t="s">
        <v>309</v>
      </c>
      <c r="D146" s="174" t="s">
        <v>288</v>
      </c>
      <c r="E146" s="175" t="s">
        <v>1240</v>
      </c>
      <c r="F146" s="176" t="s">
        <v>1241</v>
      </c>
      <c r="G146" s="177" t="s">
        <v>308</v>
      </c>
      <c r="H146" s="178">
        <v>197.99</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330</v>
      </c>
    </row>
    <row r="147" spans="2:65" s="11" customFormat="1" ht="11" x14ac:dyDescent="0.15">
      <c r="B147" s="185"/>
      <c r="C147" s="186"/>
      <c r="D147" s="187" t="s">
        <v>356</v>
      </c>
      <c r="E147" s="188" t="s">
        <v>1</v>
      </c>
      <c r="F147" s="189" t="s">
        <v>4738</v>
      </c>
      <c r="G147" s="186"/>
      <c r="H147" s="190">
        <v>221.2</v>
      </c>
      <c r="I147" s="191"/>
      <c r="J147" s="186"/>
      <c r="K147" s="186"/>
      <c r="L147" s="192"/>
      <c r="M147" s="193"/>
      <c r="N147" s="194"/>
      <c r="O147" s="194"/>
      <c r="P147" s="194"/>
      <c r="Q147" s="194"/>
      <c r="R147" s="194"/>
      <c r="S147" s="194"/>
      <c r="T147" s="195"/>
      <c r="AT147" s="196" t="s">
        <v>356</v>
      </c>
      <c r="AU147" s="196" t="s">
        <v>77</v>
      </c>
      <c r="AV147" s="11" t="s">
        <v>79</v>
      </c>
      <c r="AW147" s="11" t="s">
        <v>33</v>
      </c>
      <c r="AX147" s="11" t="s">
        <v>70</v>
      </c>
      <c r="AY147" s="196" t="s">
        <v>287</v>
      </c>
    </row>
    <row r="148" spans="2:65" s="11" customFormat="1" ht="11" x14ac:dyDescent="0.15">
      <c r="B148" s="185"/>
      <c r="C148" s="186"/>
      <c r="D148" s="187" t="s">
        <v>356</v>
      </c>
      <c r="E148" s="188" t="s">
        <v>1</v>
      </c>
      <c r="F148" s="189" t="s">
        <v>4739</v>
      </c>
      <c r="G148" s="186"/>
      <c r="H148" s="190">
        <v>-23.21</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197.99</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0" customFormat="1" ht="26" customHeight="1" x14ac:dyDescent="0.2">
      <c r="B150" s="160"/>
      <c r="C150" s="161"/>
      <c r="D150" s="162" t="s">
        <v>69</v>
      </c>
      <c r="E150" s="163" t="s">
        <v>99</v>
      </c>
      <c r="F150" s="163" t="s">
        <v>618</v>
      </c>
      <c r="G150" s="161"/>
      <c r="H150" s="161"/>
      <c r="I150" s="164"/>
      <c r="J150" s="165">
        <f>BK150</f>
        <v>0</v>
      </c>
      <c r="K150" s="161"/>
      <c r="L150" s="166"/>
      <c r="M150" s="167"/>
      <c r="N150" s="168"/>
      <c r="O150" s="168"/>
      <c r="P150" s="169">
        <f>SUM(P151:P166)</f>
        <v>0</v>
      </c>
      <c r="Q150" s="168"/>
      <c r="R150" s="169">
        <f>SUM(R151:R166)</f>
        <v>0</v>
      </c>
      <c r="S150" s="168"/>
      <c r="T150" s="170">
        <f>SUM(T151:T166)</f>
        <v>0</v>
      </c>
      <c r="AR150" s="171" t="s">
        <v>77</v>
      </c>
      <c r="AT150" s="172" t="s">
        <v>69</v>
      </c>
      <c r="AU150" s="172" t="s">
        <v>70</v>
      </c>
      <c r="AY150" s="171" t="s">
        <v>287</v>
      </c>
      <c r="BK150" s="173">
        <f>SUM(BK151:BK166)</f>
        <v>0</v>
      </c>
    </row>
    <row r="151" spans="2:65" s="1" customFormat="1" ht="16.5" customHeight="1" x14ac:dyDescent="0.15">
      <c r="B151" s="33"/>
      <c r="C151" s="174" t="s">
        <v>331</v>
      </c>
      <c r="D151" s="174" t="s">
        <v>288</v>
      </c>
      <c r="E151" s="175" t="s">
        <v>4449</v>
      </c>
      <c r="F151" s="176" t="s">
        <v>4450</v>
      </c>
      <c r="G151" s="177" t="s">
        <v>308</v>
      </c>
      <c r="H151" s="178">
        <v>1.5</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334</v>
      </c>
    </row>
    <row r="152" spans="2:65" s="11" customFormat="1" ht="11" x14ac:dyDescent="0.15">
      <c r="B152" s="185"/>
      <c r="C152" s="186"/>
      <c r="D152" s="187" t="s">
        <v>356</v>
      </c>
      <c r="E152" s="188" t="s">
        <v>1</v>
      </c>
      <c r="F152" s="189" t="s">
        <v>4740</v>
      </c>
      <c r="G152" s="186"/>
      <c r="H152" s="190">
        <v>1.5</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1.5</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313</v>
      </c>
      <c r="D154" s="174" t="s">
        <v>288</v>
      </c>
      <c r="E154" s="175" t="s">
        <v>4741</v>
      </c>
      <c r="F154" s="176" t="s">
        <v>4742</v>
      </c>
      <c r="G154" s="177" t="s">
        <v>490</v>
      </c>
      <c r="H154" s="178">
        <v>4</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337</v>
      </c>
    </row>
    <row r="155" spans="2:65" s="11" customFormat="1" ht="11" x14ac:dyDescent="0.15">
      <c r="B155" s="185"/>
      <c r="C155" s="186"/>
      <c r="D155" s="187" t="s">
        <v>356</v>
      </c>
      <c r="E155" s="188" t="s">
        <v>1</v>
      </c>
      <c r="F155" s="189" t="s">
        <v>4743</v>
      </c>
      <c r="G155" s="186"/>
      <c r="H155" s="190">
        <v>3</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1" customFormat="1" ht="11" x14ac:dyDescent="0.15">
      <c r="B156" s="185"/>
      <c r="C156" s="186"/>
      <c r="D156" s="187" t="s">
        <v>356</v>
      </c>
      <c r="E156" s="188" t="s">
        <v>1</v>
      </c>
      <c r="F156" s="189" t="s">
        <v>4744</v>
      </c>
      <c r="G156" s="186"/>
      <c r="H156" s="190">
        <v>1</v>
      </c>
      <c r="I156" s="191"/>
      <c r="J156" s="186"/>
      <c r="K156" s="186"/>
      <c r="L156" s="192"/>
      <c r="M156" s="193"/>
      <c r="N156" s="194"/>
      <c r="O156" s="194"/>
      <c r="P156" s="194"/>
      <c r="Q156" s="194"/>
      <c r="R156" s="194"/>
      <c r="S156" s="194"/>
      <c r="T156" s="195"/>
      <c r="AT156" s="196" t="s">
        <v>356</v>
      </c>
      <c r="AU156" s="196" t="s">
        <v>77</v>
      </c>
      <c r="AV156" s="11" t="s">
        <v>79</v>
      </c>
      <c r="AW156" s="11" t="s">
        <v>33</v>
      </c>
      <c r="AX156" s="11" t="s">
        <v>70</v>
      </c>
      <c r="AY156" s="196" t="s">
        <v>287</v>
      </c>
    </row>
    <row r="157" spans="2:65" s="12" customFormat="1" ht="11" x14ac:dyDescent="0.15">
      <c r="B157" s="197"/>
      <c r="C157" s="198"/>
      <c r="D157" s="187" t="s">
        <v>356</v>
      </c>
      <c r="E157" s="199" t="s">
        <v>1</v>
      </c>
      <c r="F157" s="200" t="s">
        <v>359</v>
      </c>
      <c r="G157" s="198"/>
      <c r="H157" s="201">
        <v>4</v>
      </c>
      <c r="I157" s="202"/>
      <c r="J157" s="198"/>
      <c r="K157" s="198"/>
      <c r="L157" s="203"/>
      <c r="M157" s="204"/>
      <c r="N157" s="205"/>
      <c r="O157" s="205"/>
      <c r="P157" s="205"/>
      <c r="Q157" s="205"/>
      <c r="R157" s="205"/>
      <c r="S157" s="205"/>
      <c r="T157" s="206"/>
      <c r="AT157" s="207" t="s">
        <v>356</v>
      </c>
      <c r="AU157" s="207" t="s">
        <v>77</v>
      </c>
      <c r="AV157" s="12" t="s">
        <v>99</v>
      </c>
      <c r="AW157" s="12" t="s">
        <v>33</v>
      </c>
      <c r="AX157" s="12" t="s">
        <v>77</v>
      </c>
      <c r="AY157" s="207" t="s">
        <v>287</v>
      </c>
    </row>
    <row r="158" spans="2:65" s="1" customFormat="1" ht="16.5" customHeight="1" x14ac:dyDescent="0.15">
      <c r="B158" s="33"/>
      <c r="C158" s="174" t="s">
        <v>8</v>
      </c>
      <c r="D158" s="174" t="s">
        <v>288</v>
      </c>
      <c r="E158" s="175" t="s">
        <v>4457</v>
      </c>
      <c r="F158" s="176" t="s">
        <v>4458</v>
      </c>
      <c r="G158" s="177" t="s">
        <v>308</v>
      </c>
      <c r="H158" s="178">
        <v>2.6</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340</v>
      </c>
    </row>
    <row r="159" spans="2:65" s="11" customFormat="1" ht="11" x14ac:dyDescent="0.15">
      <c r="B159" s="185"/>
      <c r="C159" s="186"/>
      <c r="D159" s="187" t="s">
        <v>356</v>
      </c>
      <c r="E159" s="188" t="s">
        <v>1</v>
      </c>
      <c r="F159" s="189" t="s">
        <v>4745</v>
      </c>
      <c r="G159" s="186"/>
      <c r="H159" s="190">
        <v>2.6</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359</v>
      </c>
      <c r="G160" s="198"/>
      <c r="H160" s="201">
        <v>2.6</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316</v>
      </c>
      <c r="D161" s="174" t="s">
        <v>288</v>
      </c>
      <c r="E161" s="175" t="s">
        <v>4746</v>
      </c>
      <c r="F161" s="176" t="s">
        <v>4747</v>
      </c>
      <c r="G161" s="177" t="s">
        <v>291</v>
      </c>
      <c r="H161" s="178">
        <v>2.98</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343</v>
      </c>
    </row>
    <row r="162" spans="2:65" s="11" customFormat="1" ht="11" x14ac:dyDescent="0.15">
      <c r="B162" s="185"/>
      <c r="C162" s="186"/>
      <c r="D162" s="187" t="s">
        <v>356</v>
      </c>
      <c r="E162" s="188" t="s">
        <v>1</v>
      </c>
      <c r="F162" s="189" t="s">
        <v>4748</v>
      </c>
      <c r="G162" s="186"/>
      <c r="H162" s="190">
        <v>2.98</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2.98</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344</v>
      </c>
      <c r="D164" s="174" t="s">
        <v>288</v>
      </c>
      <c r="E164" s="175" t="s">
        <v>4749</v>
      </c>
      <c r="F164" s="176" t="s">
        <v>4750</v>
      </c>
      <c r="G164" s="177" t="s">
        <v>388</v>
      </c>
      <c r="H164" s="178">
        <v>0.14000000000000001</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347</v>
      </c>
    </row>
    <row r="165" spans="2:65" s="11" customFormat="1" ht="11" x14ac:dyDescent="0.15">
      <c r="B165" s="185"/>
      <c r="C165" s="186"/>
      <c r="D165" s="187" t="s">
        <v>356</v>
      </c>
      <c r="E165" s="188" t="s">
        <v>1</v>
      </c>
      <c r="F165" s="189" t="s">
        <v>4751</v>
      </c>
      <c r="G165" s="186"/>
      <c r="H165" s="190">
        <v>0.14000000000000001</v>
      </c>
      <c r="I165" s="191"/>
      <c r="J165" s="186"/>
      <c r="K165" s="186"/>
      <c r="L165" s="192"/>
      <c r="M165" s="193"/>
      <c r="N165" s="194"/>
      <c r="O165" s="194"/>
      <c r="P165" s="194"/>
      <c r="Q165" s="194"/>
      <c r="R165" s="194"/>
      <c r="S165" s="194"/>
      <c r="T165" s="195"/>
      <c r="AT165" s="196" t="s">
        <v>356</v>
      </c>
      <c r="AU165" s="196" t="s">
        <v>77</v>
      </c>
      <c r="AV165" s="11" t="s">
        <v>79</v>
      </c>
      <c r="AW165" s="11" t="s">
        <v>33</v>
      </c>
      <c r="AX165" s="11" t="s">
        <v>70</v>
      </c>
      <c r="AY165" s="196" t="s">
        <v>287</v>
      </c>
    </row>
    <row r="166" spans="2:65" s="12" customFormat="1" ht="11" x14ac:dyDescent="0.15">
      <c r="B166" s="197"/>
      <c r="C166" s="198"/>
      <c r="D166" s="187" t="s">
        <v>356</v>
      </c>
      <c r="E166" s="199" t="s">
        <v>1</v>
      </c>
      <c r="F166" s="200" t="s">
        <v>359</v>
      </c>
      <c r="G166" s="198"/>
      <c r="H166" s="201">
        <v>0.14000000000000001</v>
      </c>
      <c r="I166" s="202"/>
      <c r="J166" s="198"/>
      <c r="K166" s="198"/>
      <c r="L166" s="203"/>
      <c r="M166" s="204"/>
      <c r="N166" s="205"/>
      <c r="O166" s="205"/>
      <c r="P166" s="205"/>
      <c r="Q166" s="205"/>
      <c r="R166" s="205"/>
      <c r="S166" s="205"/>
      <c r="T166" s="206"/>
      <c r="AT166" s="207" t="s">
        <v>356</v>
      </c>
      <c r="AU166" s="207" t="s">
        <v>77</v>
      </c>
      <c r="AV166" s="12" t="s">
        <v>99</v>
      </c>
      <c r="AW166" s="12" t="s">
        <v>33</v>
      </c>
      <c r="AX166" s="12" t="s">
        <v>77</v>
      </c>
      <c r="AY166" s="207" t="s">
        <v>287</v>
      </c>
    </row>
    <row r="167" spans="2:65" s="10" customFormat="1" ht="26" customHeight="1" x14ac:dyDescent="0.2">
      <c r="B167" s="160"/>
      <c r="C167" s="161"/>
      <c r="D167" s="162" t="s">
        <v>69</v>
      </c>
      <c r="E167" s="163" t="s">
        <v>300</v>
      </c>
      <c r="F167" s="163" t="s">
        <v>845</v>
      </c>
      <c r="G167" s="161"/>
      <c r="H167" s="161"/>
      <c r="I167" s="164"/>
      <c r="J167" s="165">
        <f>BK167</f>
        <v>0</v>
      </c>
      <c r="K167" s="161"/>
      <c r="L167" s="166"/>
      <c r="M167" s="167"/>
      <c r="N167" s="168"/>
      <c r="O167" s="168"/>
      <c r="P167" s="169">
        <f>SUM(P168:P180)</f>
        <v>0</v>
      </c>
      <c r="Q167" s="168"/>
      <c r="R167" s="169">
        <f>SUM(R168:R180)</f>
        <v>0</v>
      </c>
      <c r="S167" s="168"/>
      <c r="T167" s="170">
        <f>SUM(T168:T180)</f>
        <v>0</v>
      </c>
      <c r="AR167" s="171" t="s">
        <v>77</v>
      </c>
      <c r="AT167" s="172" t="s">
        <v>69</v>
      </c>
      <c r="AU167" s="172" t="s">
        <v>70</v>
      </c>
      <c r="AY167" s="171" t="s">
        <v>287</v>
      </c>
      <c r="BK167" s="173">
        <f>SUM(BK168:BK180)</f>
        <v>0</v>
      </c>
    </row>
    <row r="168" spans="2:65" s="1" customFormat="1" ht="16.5" customHeight="1" x14ac:dyDescent="0.15">
      <c r="B168" s="33"/>
      <c r="C168" s="174" t="s">
        <v>320</v>
      </c>
      <c r="D168" s="174" t="s">
        <v>288</v>
      </c>
      <c r="E168" s="175" t="s">
        <v>4752</v>
      </c>
      <c r="F168" s="176" t="s">
        <v>4753</v>
      </c>
      <c r="G168" s="177" t="s">
        <v>490</v>
      </c>
      <c r="H168" s="178">
        <v>2</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350</v>
      </c>
    </row>
    <row r="169" spans="2:65" s="11" customFormat="1" ht="11" x14ac:dyDescent="0.15">
      <c r="B169" s="185"/>
      <c r="C169" s="186"/>
      <c r="D169" s="187" t="s">
        <v>356</v>
      </c>
      <c r="E169" s="188" t="s">
        <v>1</v>
      </c>
      <c r="F169" s="189" t="s">
        <v>4754</v>
      </c>
      <c r="G169" s="186"/>
      <c r="H169" s="190">
        <v>2</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359</v>
      </c>
      <c r="G170" s="198"/>
      <c r="H170" s="201">
        <v>2</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352</v>
      </c>
      <c r="D171" s="174" t="s">
        <v>288</v>
      </c>
      <c r="E171" s="175" t="s">
        <v>4755</v>
      </c>
      <c r="F171" s="176" t="s">
        <v>4756</v>
      </c>
      <c r="G171" s="177" t="s">
        <v>490</v>
      </c>
      <c r="H171" s="178">
        <v>2</v>
      </c>
      <c r="I171" s="179"/>
      <c r="J171" s="178">
        <f t="shared" ref="J171:J180" si="0">ROUND(I171*H171,2)</f>
        <v>0</v>
      </c>
      <c r="K171" s="176" t="s">
        <v>1</v>
      </c>
      <c r="L171" s="37"/>
      <c r="M171" s="180" t="s">
        <v>1</v>
      </c>
      <c r="N171" s="181" t="s">
        <v>41</v>
      </c>
      <c r="O171" s="59"/>
      <c r="P171" s="182">
        <f t="shared" ref="P171:P180" si="1">O171*H171</f>
        <v>0</v>
      </c>
      <c r="Q171" s="182">
        <v>0</v>
      </c>
      <c r="R171" s="182">
        <f t="shared" ref="R171:R180" si="2">Q171*H171</f>
        <v>0</v>
      </c>
      <c r="S171" s="182">
        <v>0</v>
      </c>
      <c r="T171" s="183">
        <f t="shared" ref="T171:T180" si="3">S171*H171</f>
        <v>0</v>
      </c>
      <c r="AR171" s="16" t="s">
        <v>99</v>
      </c>
      <c r="AT171" s="16" t="s">
        <v>288</v>
      </c>
      <c r="AU171" s="16" t="s">
        <v>77</v>
      </c>
      <c r="AY171" s="16" t="s">
        <v>287</v>
      </c>
      <c r="BE171" s="184">
        <f t="shared" ref="BE171:BE180" si="4">IF(N171="základní",J171,0)</f>
        <v>0</v>
      </c>
      <c r="BF171" s="184">
        <f t="shared" ref="BF171:BF180" si="5">IF(N171="snížená",J171,0)</f>
        <v>0</v>
      </c>
      <c r="BG171" s="184">
        <f t="shared" ref="BG171:BG180" si="6">IF(N171="zákl. přenesená",J171,0)</f>
        <v>0</v>
      </c>
      <c r="BH171" s="184">
        <f t="shared" ref="BH171:BH180" si="7">IF(N171="sníž. přenesená",J171,0)</f>
        <v>0</v>
      </c>
      <c r="BI171" s="184">
        <f t="shared" ref="BI171:BI180" si="8">IF(N171="nulová",J171,0)</f>
        <v>0</v>
      </c>
      <c r="BJ171" s="16" t="s">
        <v>77</v>
      </c>
      <c r="BK171" s="184">
        <f t="shared" ref="BK171:BK180" si="9">ROUND(I171*H171,2)</f>
        <v>0</v>
      </c>
      <c r="BL171" s="16" t="s">
        <v>99</v>
      </c>
      <c r="BM171" s="16" t="s">
        <v>355</v>
      </c>
    </row>
    <row r="172" spans="2:65" s="1" customFormat="1" ht="16.5" customHeight="1" x14ac:dyDescent="0.15">
      <c r="B172" s="33"/>
      <c r="C172" s="174" t="s">
        <v>323</v>
      </c>
      <c r="D172" s="174" t="s">
        <v>288</v>
      </c>
      <c r="E172" s="175" t="s">
        <v>4757</v>
      </c>
      <c r="F172" s="176" t="s">
        <v>4758</v>
      </c>
      <c r="G172" s="177" t="s">
        <v>490</v>
      </c>
      <c r="H172" s="178">
        <v>2</v>
      </c>
      <c r="I172" s="179"/>
      <c r="J172" s="178">
        <f t="shared" si="0"/>
        <v>0</v>
      </c>
      <c r="K172" s="176" t="s">
        <v>1</v>
      </c>
      <c r="L172" s="37"/>
      <c r="M172" s="180" t="s">
        <v>1</v>
      </c>
      <c r="N172" s="181" t="s">
        <v>41</v>
      </c>
      <c r="O172" s="59"/>
      <c r="P172" s="182">
        <f t="shared" si="1"/>
        <v>0</v>
      </c>
      <c r="Q172" s="182">
        <v>0</v>
      </c>
      <c r="R172" s="182">
        <f t="shared" si="2"/>
        <v>0</v>
      </c>
      <c r="S172" s="182">
        <v>0</v>
      </c>
      <c r="T172" s="183">
        <f t="shared" si="3"/>
        <v>0</v>
      </c>
      <c r="AR172" s="16" t="s">
        <v>99</v>
      </c>
      <c r="AT172" s="16" t="s">
        <v>288</v>
      </c>
      <c r="AU172" s="16" t="s">
        <v>77</v>
      </c>
      <c r="AY172" s="16" t="s">
        <v>287</v>
      </c>
      <c r="BE172" s="184">
        <f t="shared" si="4"/>
        <v>0</v>
      </c>
      <c r="BF172" s="184">
        <f t="shared" si="5"/>
        <v>0</v>
      </c>
      <c r="BG172" s="184">
        <f t="shared" si="6"/>
        <v>0</v>
      </c>
      <c r="BH172" s="184">
        <f t="shared" si="7"/>
        <v>0</v>
      </c>
      <c r="BI172" s="184">
        <f t="shared" si="8"/>
        <v>0</v>
      </c>
      <c r="BJ172" s="16" t="s">
        <v>77</v>
      </c>
      <c r="BK172" s="184">
        <f t="shared" si="9"/>
        <v>0</v>
      </c>
      <c r="BL172" s="16" t="s">
        <v>99</v>
      </c>
      <c r="BM172" s="16" t="s">
        <v>363</v>
      </c>
    </row>
    <row r="173" spans="2:65" s="1" customFormat="1" ht="16.5" customHeight="1" x14ac:dyDescent="0.15">
      <c r="B173" s="33"/>
      <c r="C173" s="174" t="s">
        <v>7</v>
      </c>
      <c r="D173" s="174" t="s">
        <v>288</v>
      </c>
      <c r="E173" s="175" t="s">
        <v>4536</v>
      </c>
      <c r="F173" s="176" t="s">
        <v>4759</v>
      </c>
      <c r="G173" s="177" t="s">
        <v>490</v>
      </c>
      <c r="H173" s="178">
        <v>1</v>
      </c>
      <c r="I173" s="179"/>
      <c r="J173" s="178">
        <f t="shared" si="0"/>
        <v>0</v>
      </c>
      <c r="K173" s="176" t="s">
        <v>1</v>
      </c>
      <c r="L173" s="37"/>
      <c r="M173" s="180" t="s">
        <v>1</v>
      </c>
      <c r="N173" s="181" t="s">
        <v>41</v>
      </c>
      <c r="O173" s="59"/>
      <c r="P173" s="182">
        <f t="shared" si="1"/>
        <v>0</v>
      </c>
      <c r="Q173" s="182">
        <v>0</v>
      </c>
      <c r="R173" s="182">
        <f t="shared" si="2"/>
        <v>0</v>
      </c>
      <c r="S173" s="182">
        <v>0</v>
      </c>
      <c r="T173" s="183">
        <f t="shared" si="3"/>
        <v>0</v>
      </c>
      <c r="AR173" s="16" t="s">
        <v>99</v>
      </c>
      <c r="AT173" s="16" t="s">
        <v>288</v>
      </c>
      <c r="AU173" s="16" t="s">
        <v>77</v>
      </c>
      <c r="AY173" s="16" t="s">
        <v>287</v>
      </c>
      <c r="BE173" s="184">
        <f t="shared" si="4"/>
        <v>0</v>
      </c>
      <c r="BF173" s="184">
        <f t="shared" si="5"/>
        <v>0</v>
      </c>
      <c r="BG173" s="184">
        <f t="shared" si="6"/>
        <v>0</v>
      </c>
      <c r="BH173" s="184">
        <f t="shared" si="7"/>
        <v>0</v>
      </c>
      <c r="BI173" s="184">
        <f t="shared" si="8"/>
        <v>0</v>
      </c>
      <c r="BJ173" s="16" t="s">
        <v>77</v>
      </c>
      <c r="BK173" s="184">
        <f t="shared" si="9"/>
        <v>0</v>
      </c>
      <c r="BL173" s="16" t="s">
        <v>99</v>
      </c>
      <c r="BM173" s="16" t="s">
        <v>367</v>
      </c>
    </row>
    <row r="174" spans="2:65" s="1" customFormat="1" ht="16.5" customHeight="1" x14ac:dyDescent="0.15">
      <c r="B174" s="33"/>
      <c r="C174" s="174" t="s">
        <v>327</v>
      </c>
      <c r="D174" s="174" t="s">
        <v>288</v>
      </c>
      <c r="E174" s="175" t="s">
        <v>4539</v>
      </c>
      <c r="F174" s="176" t="s">
        <v>4760</v>
      </c>
      <c r="G174" s="177" t="s">
        <v>490</v>
      </c>
      <c r="H174" s="178">
        <v>1</v>
      </c>
      <c r="I174" s="179"/>
      <c r="J174" s="178">
        <f t="shared" si="0"/>
        <v>0</v>
      </c>
      <c r="K174" s="176" t="s">
        <v>1</v>
      </c>
      <c r="L174" s="37"/>
      <c r="M174" s="180" t="s">
        <v>1</v>
      </c>
      <c r="N174" s="181" t="s">
        <v>41</v>
      </c>
      <c r="O174" s="59"/>
      <c r="P174" s="182">
        <f t="shared" si="1"/>
        <v>0</v>
      </c>
      <c r="Q174" s="182">
        <v>0</v>
      </c>
      <c r="R174" s="182">
        <f t="shared" si="2"/>
        <v>0</v>
      </c>
      <c r="S174" s="182">
        <v>0</v>
      </c>
      <c r="T174" s="183">
        <f t="shared" si="3"/>
        <v>0</v>
      </c>
      <c r="AR174" s="16" t="s">
        <v>99</v>
      </c>
      <c r="AT174" s="16" t="s">
        <v>288</v>
      </c>
      <c r="AU174" s="16" t="s">
        <v>77</v>
      </c>
      <c r="AY174" s="16" t="s">
        <v>287</v>
      </c>
      <c r="BE174" s="184">
        <f t="shared" si="4"/>
        <v>0</v>
      </c>
      <c r="BF174" s="184">
        <f t="shared" si="5"/>
        <v>0</v>
      </c>
      <c r="BG174" s="184">
        <f t="shared" si="6"/>
        <v>0</v>
      </c>
      <c r="BH174" s="184">
        <f t="shared" si="7"/>
        <v>0</v>
      </c>
      <c r="BI174" s="184">
        <f t="shared" si="8"/>
        <v>0</v>
      </c>
      <c r="BJ174" s="16" t="s">
        <v>77</v>
      </c>
      <c r="BK174" s="184">
        <f t="shared" si="9"/>
        <v>0</v>
      </c>
      <c r="BL174" s="16" t="s">
        <v>99</v>
      </c>
      <c r="BM174" s="16" t="s">
        <v>371</v>
      </c>
    </row>
    <row r="175" spans="2:65" s="1" customFormat="1" ht="16.5" customHeight="1" x14ac:dyDescent="0.15">
      <c r="B175" s="33"/>
      <c r="C175" s="174" t="s">
        <v>374</v>
      </c>
      <c r="D175" s="174" t="s">
        <v>288</v>
      </c>
      <c r="E175" s="175" t="s">
        <v>4761</v>
      </c>
      <c r="F175" s="176" t="s">
        <v>4762</v>
      </c>
      <c r="G175" s="177" t="s">
        <v>490</v>
      </c>
      <c r="H175" s="178">
        <v>1</v>
      </c>
      <c r="I175" s="179"/>
      <c r="J175" s="178">
        <f t="shared" si="0"/>
        <v>0</v>
      </c>
      <c r="K175" s="176" t="s">
        <v>1</v>
      </c>
      <c r="L175" s="37"/>
      <c r="M175" s="180" t="s">
        <v>1</v>
      </c>
      <c r="N175" s="181" t="s">
        <v>41</v>
      </c>
      <c r="O175" s="59"/>
      <c r="P175" s="182">
        <f t="shared" si="1"/>
        <v>0</v>
      </c>
      <c r="Q175" s="182">
        <v>0</v>
      </c>
      <c r="R175" s="182">
        <f t="shared" si="2"/>
        <v>0</v>
      </c>
      <c r="S175" s="182">
        <v>0</v>
      </c>
      <c r="T175" s="183">
        <f t="shared" si="3"/>
        <v>0</v>
      </c>
      <c r="AR175" s="16" t="s">
        <v>99</v>
      </c>
      <c r="AT175" s="16" t="s">
        <v>288</v>
      </c>
      <c r="AU175" s="16" t="s">
        <v>77</v>
      </c>
      <c r="AY175" s="16" t="s">
        <v>287</v>
      </c>
      <c r="BE175" s="184">
        <f t="shared" si="4"/>
        <v>0</v>
      </c>
      <c r="BF175" s="184">
        <f t="shared" si="5"/>
        <v>0</v>
      </c>
      <c r="BG175" s="184">
        <f t="shared" si="6"/>
        <v>0</v>
      </c>
      <c r="BH175" s="184">
        <f t="shared" si="7"/>
        <v>0</v>
      </c>
      <c r="BI175" s="184">
        <f t="shared" si="8"/>
        <v>0</v>
      </c>
      <c r="BJ175" s="16" t="s">
        <v>77</v>
      </c>
      <c r="BK175" s="184">
        <f t="shared" si="9"/>
        <v>0</v>
      </c>
      <c r="BL175" s="16" t="s">
        <v>99</v>
      </c>
      <c r="BM175" s="16" t="s">
        <v>377</v>
      </c>
    </row>
    <row r="176" spans="2:65" s="1" customFormat="1" ht="16.5" customHeight="1" x14ac:dyDescent="0.15">
      <c r="B176" s="33"/>
      <c r="C176" s="174" t="s">
        <v>330</v>
      </c>
      <c r="D176" s="174" t="s">
        <v>288</v>
      </c>
      <c r="E176" s="175" t="s">
        <v>4763</v>
      </c>
      <c r="F176" s="176" t="s">
        <v>4764</v>
      </c>
      <c r="G176" s="177" t="s">
        <v>490</v>
      </c>
      <c r="H176" s="178">
        <v>1</v>
      </c>
      <c r="I176" s="179"/>
      <c r="J176" s="178">
        <f t="shared" si="0"/>
        <v>0</v>
      </c>
      <c r="K176" s="176" t="s">
        <v>1</v>
      </c>
      <c r="L176" s="37"/>
      <c r="M176" s="180" t="s">
        <v>1</v>
      </c>
      <c r="N176" s="181" t="s">
        <v>41</v>
      </c>
      <c r="O176" s="59"/>
      <c r="P176" s="182">
        <f t="shared" si="1"/>
        <v>0</v>
      </c>
      <c r="Q176" s="182">
        <v>0</v>
      </c>
      <c r="R176" s="182">
        <f t="shared" si="2"/>
        <v>0</v>
      </c>
      <c r="S176" s="182">
        <v>0</v>
      </c>
      <c r="T176" s="183">
        <f t="shared" si="3"/>
        <v>0</v>
      </c>
      <c r="AR176" s="16" t="s">
        <v>99</v>
      </c>
      <c r="AT176" s="16" t="s">
        <v>288</v>
      </c>
      <c r="AU176" s="16" t="s">
        <v>77</v>
      </c>
      <c r="AY176" s="16" t="s">
        <v>287</v>
      </c>
      <c r="BE176" s="184">
        <f t="shared" si="4"/>
        <v>0</v>
      </c>
      <c r="BF176" s="184">
        <f t="shared" si="5"/>
        <v>0</v>
      </c>
      <c r="BG176" s="184">
        <f t="shared" si="6"/>
        <v>0</v>
      </c>
      <c r="BH176" s="184">
        <f t="shared" si="7"/>
        <v>0</v>
      </c>
      <c r="BI176" s="184">
        <f t="shared" si="8"/>
        <v>0</v>
      </c>
      <c r="BJ176" s="16" t="s">
        <v>77</v>
      </c>
      <c r="BK176" s="184">
        <f t="shared" si="9"/>
        <v>0</v>
      </c>
      <c r="BL176" s="16" t="s">
        <v>99</v>
      </c>
      <c r="BM176" s="16" t="s">
        <v>382</v>
      </c>
    </row>
    <row r="177" spans="2:65" s="1" customFormat="1" ht="16.5" customHeight="1" x14ac:dyDescent="0.15">
      <c r="B177" s="33"/>
      <c r="C177" s="174" t="s">
        <v>385</v>
      </c>
      <c r="D177" s="174" t="s">
        <v>288</v>
      </c>
      <c r="E177" s="175" t="s">
        <v>4590</v>
      </c>
      <c r="F177" s="176" t="s">
        <v>4591</v>
      </c>
      <c r="G177" s="177" t="s">
        <v>490</v>
      </c>
      <c r="H177" s="178">
        <v>2</v>
      </c>
      <c r="I177" s="179"/>
      <c r="J177" s="178">
        <f t="shared" si="0"/>
        <v>0</v>
      </c>
      <c r="K177" s="176" t="s">
        <v>1</v>
      </c>
      <c r="L177" s="37"/>
      <c r="M177" s="180" t="s">
        <v>1</v>
      </c>
      <c r="N177" s="181" t="s">
        <v>41</v>
      </c>
      <c r="O177" s="59"/>
      <c r="P177" s="182">
        <f t="shared" si="1"/>
        <v>0</v>
      </c>
      <c r="Q177" s="182">
        <v>0</v>
      </c>
      <c r="R177" s="182">
        <f t="shared" si="2"/>
        <v>0</v>
      </c>
      <c r="S177" s="182">
        <v>0</v>
      </c>
      <c r="T177" s="183">
        <f t="shared" si="3"/>
        <v>0</v>
      </c>
      <c r="AR177" s="16" t="s">
        <v>99</v>
      </c>
      <c r="AT177" s="16" t="s">
        <v>288</v>
      </c>
      <c r="AU177" s="16" t="s">
        <v>77</v>
      </c>
      <c r="AY177" s="16" t="s">
        <v>287</v>
      </c>
      <c r="BE177" s="184">
        <f t="shared" si="4"/>
        <v>0</v>
      </c>
      <c r="BF177" s="184">
        <f t="shared" si="5"/>
        <v>0</v>
      </c>
      <c r="BG177" s="184">
        <f t="shared" si="6"/>
        <v>0</v>
      </c>
      <c r="BH177" s="184">
        <f t="shared" si="7"/>
        <v>0</v>
      </c>
      <c r="BI177" s="184">
        <f t="shared" si="8"/>
        <v>0</v>
      </c>
      <c r="BJ177" s="16" t="s">
        <v>77</v>
      </c>
      <c r="BK177" s="184">
        <f t="shared" si="9"/>
        <v>0</v>
      </c>
      <c r="BL177" s="16" t="s">
        <v>99</v>
      </c>
      <c r="BM177" s="16" t="s">
        <v>389</v>
      </c>
    </row>
    <row r="178" spans="2:65" s="1" customFormat="1" ht="16.5" customHeight="1" x14ac:dyDescent="0.15">
      <c r="B178" s="33"/>
      <c r="C178" s="174" t="s">
        <v>334</v>
      </c>
      <c r="D178" s="174" t="s">
        <v>288</v>
      </c>
      <c r="E178" s="175" t="s">
        <v>4598</v>
      </c>
      <c r="F178" s="176" t="s">
        <v>4599</v>
      </c>
      <c r="G178" s="177" t="s">
        <v>490</v>
      </c>
      <c r="H178" s="178">
        <v>1</v>
      </c>
      <c r="I178" s="179"/>
      <c r="J178" s="178">
        <f t="shared" si="0"/>
        <v>0</v>
      </c>
      <c r="K178" s="176" t="s">
        <v>1</v>
      </c>
      <c r="L178" s="37"/>
      <c r="M178" s="180" t="s">
        <v>1</v>
      </c>
      <c r="N178" s="181" t="s">
        <v>41</v>
      </c>
      <c r="O178" s="59"/>
      <c r="P178" s="182">
        <f t="shared" si="1"/>
        <v>0</v>
      </c>
      <c r="Q178" s="182">
        <v>0</v>
      </c>
      <c r="R178" s="182">
        <f t="shared" si="2"/>
        <v>0</v>
      </c>
      <c r="S178" s="182">
        <v>0</v>
      </c>
      <c r="T178" s="183">
        <f t="shared" si="3"/>
        <v>0</v>
      </c>
      <c r="AR178" s="16" t="s">
        <v>99</v>
      </c>
      <c r="AT178" s="16" t="s">
        <v>288</v>
      </c>
      <c r="AU178" s="16" t="s">
        <v>77</v>
      </c>
      <c r="AY178" s="16" t="s">
        <v>287</v>
      </c>
      <c r="BE178" s="184">
        <f t="shared" si="4"/>
        <v>0</v>
      </c>
      <c r="BF178" s="184">
        <f t="shared" si="5"/>
        <v>0</v>
      </c>
      <c r="BG178" s="184">
        <f t="shared" si="6"/>
        <v>0</v>
      </c>
      <c r="BH178" s="184">
        <f t="shared" si="7"/>
        <v>0</v>
      </c>
      <c r="BI178" s="184">
        <f t="shared" si="8"/>
        <v>0</v>
      </c>
      <c r="BJ178" s="16" t="s">
        <v>77</v>
      </c>
      <c r="BK178" s="184">
        <f t="shared" si="9"/>
        <v>0</v>
      </c>
      <c r="BL178" s="16" t="s">
        <v>99</v>
      </c>
      <c r="BM178" s="16" t="s">
        <v>397</v>
      </c>
    </row>
    <row r="179" spans="2:65" s="1" customFormat="1" ht="16.5" customHeight="1" x14ac:dyDescent="0.15">
      <c r="B179" s="33"/>
      <c r="C179" s="174" t="s">
        <v>401</v>
      </c>
      <c r="D179" s="174" t="s">
        <v>288</v>
      </c>
      <c r="E179" s="175" t="s">
        <v>4600</v>
      </c>
      <c r="F179" s="176" t="s">
        <v>4601</v>
      </c>
      <c r="G179" s="177" t="s">
        <v>490</v>
      </c>
      <c r="H179" s="178">
        <v>3</v>
      </c>
      <c r="I179" s="179"/>
      <c r="J179" s="178">
        <f t="shared" si="0"/>
        <v>0</v>
      </c>
      <c r="K179" s="176" t="s">
        <v>1</v>
      </c>
      <c r="L179" s="37"/>
      <c r="M179" s="180" t="s">
        <v>1</v>
      </c>
      <c r="N179" s="181" t="s">
        <v>41</v>
      </c>
      <c r="O179" s="59"/>
      <c r="P179" s="182">
        <f t="shared" si="1"/>
        <v>0</v>
      </c>
      <c r="Q179" s="182">
        <v>0</v>
      </c>
      <c r="R179" s="182">
        <f t="shared" si="2"/>
        <v>0</v>
      </c>
      <c r="S179" s="182">
        <v>0</v>
      </c>
      <c r="T179" s="183">
        <f t="shared" si="3"/>
        <v>0</v>
      </c>
      <c r="AR179" s="16" t="s">
        <v>99</v>
      </c>
      <c r="AT179" s="16" t="s">
        <v>288</v>
      </c>
      <c r="AU179" s="16" t="s">
        <v>77</v>
      </c>
      <c r="AY179" s="16" t="s">
        <v>287</v>
      </c>
      <c r="BE179" s="184">
        <f t="shared" si="4"/>
        <v>0</v>
      </c>
      <c r="BF179" s="184">
        <f t="shared" si="5"/>
        <v>0</v>
      </c>
      <c r="BG179" s="184">
        <f t="shared" si="6"/>
        <v>0</v>
      </c>
      <c r="BH179" s="184">
        <f t="shared" si="7"/>
        <v>0</v>
      </c>
      <c r="BI179" s="184">
        <f t="shared" si="8"/>
        <v>0</v>
      </c>
      <c r="BJ179" s="16" t="s">
        <v>77</v>
      </c>
      <c r="BK179" s="184">
        <f t="shared" si="9"/>
        <v>0</v>
      </c>
      <c r="BL179" s="16" t="s">
        <v>99</v>
      </c>
      <c r="BM179" s="16" t="s">
        <v>404</v>
      </c>
    </row>
    <row r="180" spans="2:65" s="1" customFormat="1" ht="22.5" customHeight="1" x14ac:dyDescent="0.15">
      <c r="B180" s="33"/>
      <c r="C180" s="174" t="s">
        <v>337</v>
      </c>
      <c r="D180" s="174" t="s">
        <v>288</v>
      </c>
      <c r="E180" s="175" t="s">
        <v>4604</v>
      </c>
      <c r="F180" s="176" t="s">
        <v>4605</v>
      </c>
      <c r="G180" s="177" t="s">
        <v>490</v>
      </c>
      <c r="H180" s="178">
        <v>2</v>
      </c>
      <c r="I180" s="179"/>
      <c r="J180" s="178">
        <f t="shared" si="0"/>
        <v>0</v>
      </c>
      <c r="K180" s="176" t="s">
        <v>1</v>
      </c>
      <c r="L180" s="37"/>
      <c r="M180" s="180" t="s">
        <v>1</v>
      </c>
      <c r="N180" s="181" t="s">
        <v>41</v>
      </c>
      <c r="O180" s="59"/>
      <c r="P180" s="182">
        <f t="shared" si="1"/>
        <v>0</v>
      </c>
      <c r="Q180" s="182">
        <v>0</v>
      </c>
      <c r="R180" s="182">
        <f t="shared" si="2"/>
        <v>0</v>
      </c>
      <c r="S180" s="182">
        <v>0</v>
      </c>
      <c r="T180" s="183">
        <f t="shared" si="3"/>
        <v>0</v>
      </c>
      <c r="AR180" s="16" t="s">
        <v>99</v>
      </c>
      <c r="AT180" s="16" t="s">
        <v>288</v>
      </c>
      <c r="AU180" s="16" t="s">
        <v>77</v>
      </c>
      <c r="AY180" s="16" t="s">
        <v>287</v>
      </c>
      <c r="BE180" s="184">
        <f t="shared" si="4"/>
        <v>0</v>
      </c>
      <c r="BF180" s="184">
        <f t="shared" si="5"/>
        <v>0</v>
      </c>
      <c r="BG180" s="184">
        <f t="shared" si="6"/>
        <v>0</v>
      </c>
      <c r="BH180" s="184">
        <f t="shared" si="7"/>
        <v>0</v>
      </c>
      <c r="BI180" s="184">
        <f t="shared" si="8"/>
        <v>0</v>
      </c>
      <c r="BJ180" s="16" t="s">
        <v>77</v>
      </c>
      <c r="BK180" s="184">
        <f t="shared" si="9"/>
        <v>0</v>
      </c>
      <c r="BL180" s="16" t="s">
        <v>99</v>
      </c>
      <c r="BM180" s="16" t="s">
        <v>408</v>
      </c>
    </row>
    <row r="181" spans="2:65" s="10" customFormat="1" ht="26" customHeight="1" x14ac:dyDescent="0.2">
      <c r="B181" s="160"/>
      <c r="C181" s="161"/>
      <c r="D181" s="162" t="s">
        <v>69</v>
      </c>
      <c r="E181" s="163" t="s">
        <v>790</v>
      </c>
      <c r="F181" s="163" t="s">
        <v>893</v>
      </c>
      <c r="G181" s="161"/>
      <c r="H181" s="161"/>
      <c r="I181" s="164"/>
      <c r="J181" s="165">
        <f>BK181</f>
        <v>0</v>
      </c>
      <c r="K181" s="161"/>
      <c r="L181" s="166"/>
      <c r="M181" s="167"/>
      <c r="N181" s="168"/>
      <c r="O181" s="168"/>
      <c r="P181" s="169">
        <f>P182</f>
        <v>0</v>
      </c>
      <c r="Q181" s="168"/>
      <c r="R181" s="169">
        <f>R182</f>
        <v>0</v>
      </c>
      <c r="S181" s="168"/>
      <c r="T181" s="170">
        <f>T182</f>
        <v>0</v>
      </c>
      <c r="AR181" s="171" t="s">
        <v>77</v>
      </c>
      <c r="AT181" s="172" t="s">
        <v>69</v>
      </c>
      <c r="AU181" s="172" t="s">
        <v>70</v>
      </c>
      <c r="AY181" s="171" t="s">
        <v>287</v>
      </c>
      <c r="BK181" s="173">
        <f>BK182</f>
        <v>0</v>
      </c>
    </row>
    <row r="182" spans="2:65" s="1" customFormat="1" ht="16.5" customHeight="1" x14ac:dyDescent="0.15">
      <c r="B182" s="33"/>
      <c r="C182" s="174" t="s">
        <v>412</v>
      </c>
      <c r="D182" s="174" t="s">
        <v>288</v>
      </c>
      <c r="E182" s="175" t="s">
        <v>4622</v>
      </c>
      <c r="F182" s="176" t="s">
        <v>4623</v>
      </c>
      <c r="G182" s="177" t="s">
        <v>388</v>
      </c>
      <c r="H182" s="178">
        <v>37.950000000000003</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415</v>
      </c>
    </row>
    <row r="183" spans="2:65" s="10" customFormat="1" ht="26" customHeight="1" x14ac:dyDescent="0.2">
      <c r="B183" s="160"/>
      <c r="C183" s="161"/>
      <c r="D183" s="162" t="s">
        <v>69</v>
      </c>
      <c r="E183" s="163" t="s">
        <v>897</v>
      </c>
      <c r="F183" s="163" t="s">
        <v>898</v>
      </c>
      <c r="G183" s="161"/>
      <c r="H183" s="161"/>
      <c r="I183" s="164"/>
      <c r="J183" s="165">
        <f>BK183</f>
        <v>0</v>
      </c>
      <c r="K183" s="161"/>
      <c r="L183" s="166"/>
      <c r="M183" s="167"/>
      <c r="N183" s="168"/>
      <c r="O183" s="168"/>
      <c r="P183" s="169">
        <f>SUM(P184:P185)</f>
        <v>0</v>
      </c>
      <c r="Q183" s="168"/>
      <c r="R183" s="169">
        <f>SUM(R184:R185)</f>
        <v>0</v>
      </c>
      <c r="S183" s="168"/>
      <c r="T183" s="170">
        <f>SUM(T184:T185)</f>
        <v>0</v>
      </c>
      <c r="AR183" s="171" t="s">
        <v>79</v>
      </c>
      <c r="AT183" s="172" t="s">
        <v>69</v>
      </c>
      <c r="AU183" s="172" t="s">
        <v>70</v>
      </c>
      <c r="AY183" s="171" t="s">
        <v>287</v>
      </c>
      <c r="BK183" s="173">
        <f>SUM(BK184:BK185)</f>
        <v>0</v>
      </c>
    </row>
    <row r="184" spans="2:65" s="1" customFormat="1" ht="22.5" customHeight="1" x14ac:dyDescent="0.15">
      <c r="B184" s="33"/>
      <c r="C184" s="174" t="s">
        <v>340</v>
      </c>
      <c r="D184" s="174" t="s">
        <v>288</v>
      </c>
      <c r="E184" s="175" t="s">
        <v>4765</v>
      </c>
      <c r="F184" s="176" t="s">
        <v>4766</v>
      </c>
      <c r="G184" s="177" t="s">
        <v>291</v>
      </c>
      <c r="H184" s="178">
        <v>9.52</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316</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316</v>
      </c>
      <c r="BM184" s="16" t="s">
        <v>419</v>
      </c>
    </row>
    <row r="185" spans="2:65" s="1" customFormat="1" ht="22.5" customHeight="1" x14ac:dyDescent="0.15">
      <c r="B185" s="33"/>
      <c r="C185" s="174" t="s">
        <v>421</v>
      </c>
      <c r="D185" s="174" t="s">
        <v>288</v>
      </c>
      <c r="E185" s="175" t="s">
        <v>4767</v>
      </c>
      <c r="F185" s="176" t="s">
        <v>4768</v>
      </c>
      <c r="G185" s="177" t="s">
        <v>291</v>
      </c>
      <c r="H185" s="178">
        <v>26.22</v>
      </c>
      <c r="I185" s="179"/>
      <c r="J185" s="178">
        <f>ROUND(I185*H185,2)</f>
        <v>0</v>
      </c>
      <c r="K185" s="176" t="s">
        <v>1</v>
      </c>
      <c r="L185" s="37"/>
      <c r="M185" s="220" t="s">
        <v>1</v>
      </c>
      <c r="N185" s="221" t="s">
        <v>41</v>
      </c>
      <c r="O185" s="222"/>
      <c r="P185" s="223">
        <f>O185*H185</f>
        <v>0</v>
      </c>
      <c r="Q185" s="223">
        <v>0</v>
      </c>
      <c r="R185" s="223">
        <f>Q185*H185</f>
        <v>0</v>
      </c>
      <c r="S185" s="223">
        <v>0</v>
      </c>
      <c r="T185" s="224">
        <f>S185*H185</f>
        <v>0</v>
      </c>
      <c r="AR185" s="16" t="s">
        <v>316</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316</v>
      </c>
      <c r="BM185" s="16" t="s">
        <v>424</v>
      </c>
    </row>
    <row r="186" spans="2:65" s="1" customFormat="1" ht="7" customHeight="1" x14ac:dyDescent="0.15">
      <c r="B186" s="45"/>
      <c r="C186" s="46"/>
      <c r="D186" s="46"/>
      <c r="E186" s="46"/>
      <c r="F186" s="46"/>
      <c r="G186" s="46"/>
      <c r="H186" s="46"/>
      <c r="I186" s="133"/>
      <c r="J186" s="46"/>
      <c r="K186" s="46"/>
      <c r="L186" s="37"/>
    </row>
  </sheetData>
  <sheetProtection algorithmName="SHA-512" hashValue="NGrEEP7uGiubdooiuN7Rq68T3eXQep1oOgmpaoRR7sUDzlWfxISavgUOIFhCNDw9+Y+v8rqsvJ3X8yV3sbL0zw==" saltValue="kIsd4gHlia1hOh6vUnCEj6pqW20UOg2y91RblKfFM+XDuTM3k79yq27qU1g6H1z1zUWBYbMubWplmM2luq2yIA==" spinCount="100000" sheet="1" objects="1" scenarios="1" formatColumns="0" formatRows="0" autoFilter="0"/>
  <autoFilter ref="C95:K185"/>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0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187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4769</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ROUND((SUM(BE98:BE301)),  2)</f>
        <v>0</v>
      </c>
      <c r="I37" s="122">
        <v>0.21</v>
      </c>
      <c r="J37" s="121">
        <f>ROUND(((SUM(BE98:BE301))*I37),  2)</f>
        <v>0</v>
      </c>
      <c r="L37" s="37"/>
    </row>
    <row r="38" spans="2:12" s="1" customFormat="1" ht="14.5" customHeight="1" x14ac:dyDescent="0.15">
      <c r="B38" s="37"/>
      <c r="E38" s="110" t="s">
        <v>42</v>
      </c>
      <c r="F38" s="121">
        <f>ROUND((SUM(BF98:BF301)),  2)</f>
        <v>0</v>
      </c>
      <c r="I38" s="122">
        <v>0.15</v>
      </c>
      <c r="J38" s="121">
        <f>ROUND(((SUM(BF98:BF301))*I38),  2)</f>
        <v>0</v>
      </c>
      <c r="L38" s="37"/>
    </row>
    <row r="39" spans="2:12" s="1" customFormat="1" ht="14.5" hidden="1" customHeight="1" x14ac:dyDescent="0.15">
      <c r="B39" s="37"/>
      <c r="E39" s="110" t="s">
        <v>43</v>
      </c>
      <c r="F39" s="121">
        <f>ROUND((SUM(BG98:BG301)),  2)</f>
        <v>0</v>
      </c>
      <c r="I39" s="122">
        <v>0.21</v>
      </c>
      <c r="J39" s="121">
        <f>0</f>
        <v>0</v>
      </c>
      <c r="L39" s="37"/>
    </row>
    <row r="40" spans="2:12" s="1" customFormat="1" ht="14.5" hidden="1" customHeight="1" x14ac:dyDescent="0.15">
      <c r="B40" s="37"/>
      <c r="E40" s="110" t="s">
        <v>44</v>
      </c>
      <c r="F40" s="121">
        <f>ROUND((SUM(BH98:BH301)),  2)</f>
        <v>0</v>
      </c>
      <c r="I40" s="122">
        <v>0.15</v>
      </c>
      <c r="J40" s="121">
        <f>0</f>
        <v>0</v>
      </c>
      <c r="L40" s="37"/>
    </row>
    <row r="41" spans="2:12" s="1" customFormat="1" ht="14.5" hidden="1" customHeight="1" x14ac:dyDescent="0.15">
      <c r="B41" s="37"/>
      <c r="E41" s="110" t="s">
        <v>45</v>
      </c>
      <c r="F41" s="121">
        <f>ROUND((SUM(BI98:BI301)),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IO16 - Přípojka vody</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251</v>
      </c>
      <c r="E69" s="145"/>
      <c r="F69" s="145"/>
      <c r="G69" s="145"/>
      <c r="H69" s="145"/>
      <c r="I69" s="146"/>
      <c r="J69" s="147">
        <f>J177</f>
        <v>0</v>
      </c>
      <c r="K69" s="143"/>
      <c r="L69" s="148"/>
    </row>
    <row r="70" spans="2:47" s="8" customFormat="1" ht="25" customHeight="1" x14ac:dyDescent="0.15">
      <c r="B70" s="142"/>
      <c r="C70" s="143"/>
      <c r="D70" s="144" t="s">
        <v>3552</v>
      </c>
      <c r="E70" s="145"/>
      <c r="F70" s="145"/>
      <c r="G70" s="145"/>
      <c r="H70" s="145"/>
      <c r="I70" s="146"/>
      <c r="J70" s="147">
        <f>J191</f>
        <v>0</v>
      </c>
      <c r="K70" s="143"/>
      <c r="L70" s="148"/>
    </row>
    <row r="71" spans="2:47" s="8" customFormat="1" ht="25" customHeight="1" x14ac:dyDescent="0.15">
      <c r="B71" s="142"/>
      <c r="C71" s="143"/>
      <c r="D71" s="144" t="s">
        <v>255</v>
      </c>
      <c r="E71" s="145"/>
      <c r="F71" s="145"/>
      <c r="G71" s="145"/>
      <c r="H71" s="145"/>
      <c r="I71" s="146"/>
      <c r="J71" s="147">
        <f>J207</f>
        <v>0</v>
      </c>
      <c r="K71" s="143"/>
      <c r="L71" s="148"/>
    </row>
    <row r="72" spans="2:47" s="8" customFormat="1" ht="25" customHeight="1" x14ac:dyDescent="0.15">
      <c r="B72" s="142"/>
      <c r="C72" s="143"/>
      <c r="D72" s="144" t="s">
        <v>3553</v>
      </c>
      <c r="E72" s="145"/>
      <c r="F72" s="145"/>
      <c r="G72" s="145"/>
      <c r="H72" s="145"/>
      <c r="I72" s="146"/>
      <c r="J72" s="147">
        <f>J292</f>
        <v>0</v>
      </c>
      <c r="K72" s="143"/>
      <c r="L72" s="148"/>
    </row>
    <row r="73" spans="2:47" s="8" customFormat="1" ht="25" customHeight="1" x14ac:dyDescent="0.15">
      <c r="B73" s="142"/>
      <c r="C73" s="143"/>
      <c r="D73" s="144" t="s">
        <v>259</v>
      </c>
      <c r="E73" s="145"/>
      <c r="F73" s="145"/>
      <c r="G73" s="145"/>
      <c r="H73" s="145"/>
      <c r="I73" s="146"/>
      <c r="J73" s="147">
        <f>J296</f>
        <v>0</v>
      </c>
      <c r="K73" s="143"/>
      <c r="L73" s="148"/>
    </row>
    <row r="74" spans="2:47" s="8" customFormat="1" ht="25" customHeight="1" x14ac:dyDescent="0.15">
      <c r="B74" s="142"/>
      <c r="C74" s="143"/>
      <c r="D74" s="144" t="s">
        <v>272</v>
      </c>
      <c r="E74" s="145"/>
      <c r="F74" s="145"/>
      <c r="G74" s="145"/>
      <c r="H74" s="145"/>
      <c r="I74" s="146"/>
      <c r="J74" s="147">
        <f>J298</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302" t="str">
        <f>E7</f>
        <v>Terminál Benešov I.Etapa</v>
      </c>
      <c r="F84" s="303"/>
      <c r="G84" s="303"/>
      <c r="H84" s="303"/>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302" t="s">
        <v>238</v>
      </c>
      <c r="F86" s="259"/>
      <c r="G86" s="259"/>
      <c r="H86" s="259"/>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3" t="s">
        <v>3550</v>
      </c>
      <c r="F88" s="284"/>
      <c r="G88" s="284"/>
      <c r="H88" s="284"/>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5" t="str">
        <f>E13</f>
        <v>IO16 - Přípojka vody</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P99+P177+P191+P207+P292+P296+P298</f>
        <v>0</v>
      </c>
      <c r="Q98" s="67"/>
      <c r="R98" s="157">
        <f>R99+R177+R191+R207+R292+R296+R298</f>
        <v>0</v>
      </c>
      <c r="S98" s="67"/>
      <c r="T98" s="158">
        <f>T99+T177+T191+T207+T292+T296+T298</f>
        <v>0</v>
      </c>
      <c r="AT98" s="16" t="s">
        <v>69</v>
      </c>
      <c r="AU98" s="16" t="s">
        <v>246</v>
      </c>
      <c r="BK98" s="159">
        <f>BK99+BK177+BK191+BK207+BK292+BK296+BK298</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SUM(P100:P176)</f>
        <v>0</v>
      </c>
      <c r="Q99" s="168"/>
      <c r="R99" s="169">
        <f>SUM(R100:R176)</f>
        <v>0</v>
      </c>
      <c r="S99" s="168"/>
      <c r="T99" s="170">
        <f>SUM(T100:T176)</f>
        <v>0</v>
      </c>
      <c r="AR99" s="171" t="s">
        <v>77</v>
      </c>
      <c r="AT99" s="172" t="s">
        <v>69</v>
      </c>
      <c r="AU99" s="172" t="s">
        <v>70</v>
      </c>
      <c r="AY99" s="171" t="s">
        <v>287</v>
      </c>
      <c r="BK99" s="173">
        <f>SUM(BK100:BK176)</f>
        <v>0</v>
      </c>
    </row>
    <row r="100" spans="2:65" s="1" customFormat="1" ht="16.5" customHeight="1" x14ac:dyDescent="0.15">
      <c r="B100" s="33"/>
      <c r="C100" s="174" t="s">
        <v>77</v>
      </c>
      <c r="D100" s="174" t="s">
        <v>288</v>
      </c>
      <c r="E100" s="175" t="s">
        <v>4770</v>
      </c>
      <c r="F100" s="176" t="s">
        <v>4771</v>
      </c>
      <c r="G100" s="177" t="s">
        <v>291</v>
      </c>
      <c r="H100" s="178">
        <v>74</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1" customFormat="1" ht="11" x14ac:dyDescent="0.15">
      <c r="B101" s="185"/>
      <c r="C101" s="186"/>
      <c r="D101" s="187" t="s">
        <v>356</v>
      </c>
      <c r="E101" s="188" t="s">
        <v>1</v>
      </c>
      <c r="F101" s="189" t="s">
        <v>4772</v>
      </c>
      <c r="G101" s="186"/>
      <c r="H101" s="190">
        <v>74</v>
      </c>
      <c r="I101" s="191"/>
      <c r="J101" s="186"/>
      <c r="K101" s="186"/>
      <c r="L101" s="192"/>
      <c r="M101" s="193"/>
      <c r="N101" s="194"/>
      <c r="O101" s="194"/>
      <c r="P101" s="194"/>
      <c r="Q101" s="194"/>
      <c r="R101" s="194"/>
      <c r="S101" s="194"/>
      <c r="T101" s="195"/>
      <c r="AT101" s="196" t="s">
        <v>356</v>
      </c>
      <c r="AU101" s="196" t="s">
        <v>77</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74</v>
      </c>
      <c r="I102" s="202"/>
      <c r="J102" s="198"/>
      <c r="K102" s="198"/>
      <c r="L102" s="203"/>
      <c r="M102" s="204"/>
      <c r="N102" s="205"/>
      <c r="O102" s="205"/>
      <c r="P102" s="205"/>
      <c r="Q102" s="205"/>
      <c r="R102" s="205"/>
      <c r="S102" s="205"/>
      <c r="T102" s="206"/>
      <c r="AT102" s="207" t="s">
        <v>356</v>
      </c>
      <c r="AU102" s="207" t="s">
        <v>77</v>
      </c>
      <c r="AV102" s="12" t="s">
        <v>99</v>
      </c>
      <c r="AW102" s="12" t="s">
        <v>33</v>
      </c>
      <c r="AX102" s="12" t="s">
        <v>77</v>
      </c>
      <c r="AY102" s="207" t="s">
        <v>287</v>
      </c>
    </row>
    <row r="103" spans="2:65" s="1" customFormat="1" ht="22.5" customHeight="1" x14ac:dyDescent="0.15">
      <c r="B103" s="33"/>
      <c r="C103" s="174" t="s">
        <v>79</v>
      </c>
      <c r="D103" s="174" t="s">
        <v>288</v>
      </c>
      <c r="E103" s="175" t="s">
        <v>4773</v>
      </c>
      <c r="F103" s="176" t="s">
        <v>4774</v>
      </c>
      <c r="G103" s="177" t="s">
        <v>291</v>
      </c>
      <c r="H103" s="178">
        <v>74</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99</v>
      </c>
    </row>
    <row r="104" spans="2:65" s="11" customFormat="1" ht="11" x14ac:dyDescent="0.15">
      <c r="B104" s="185"/>
      <c r="C104" s="186"/>
      <c r="D104" s="187" t="s">
        <v>356</v>
      </c>
      <c r="E104" s="188" t="s">
        <v>1</v>
      </c>
      <c r="F104" s="189" t="s">
        <v>4772</v>
      </c>
      <c r="G104" s="186"/>
      <c r="H104" s="190">
        <v>74</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74</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4775</v>
      </c>
      <c r="F106" s="176" t="s">
        <v>4776</v>
      </c>
      <c r="G106" s="177" t="s">
        <v>291</v>
      </c>
      <c r="H106" s="178">
        <v>74</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1" customFormat="1" ht="11" x14ac:dyDescent="0.15">
      <c r="B107" s="185"/>
      <c r="C107" s="186"/>
      <c r="D107" s="187" t="s">
        <v>356</v>
      </c>
      <c r="E107" s="188" t="s">
        <v>1</v>
      </c>
      <c r="F107" s="189" t="s">
        <v>4772</v>
      </c>
      <c r="G107" s="186"/>
      <c r="H107" s="190">
        <v>74</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74</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16.5" customHeight="1" x14ac:dyDescent="0.15">
      <c r="B109" s="33"/>
      <c r="C109" s="174" t="s">
        <v>99</v>
      </c>
      <c r="D109" s="174" t="s">
        <v>288</v>
      </c>
      <c r="E109" s="175" t="s">
        <v>4268</v>
      </c>
      <c r="F109" s="176" t="s">
        <v>4269</v>
      </c>
      <c r="G109" s="177" t="s">
        <v>362</v>
      </c>
      <c r="H109" s="178">
        <v>8</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3" customFormat="1" ht="11" x14ac:dyDescent="0.15">
      <c r="B110" s="210"/>
      <c r="C110" s="211"/>
      <c r="D110" s="187" t="s">
        <v>356</v>
      </c>
      <c r="E110" s="212" t="s">
        <v>1</v>
      </c>
      <c r="F110" s="213" t="s">
        <v>4270</v>
      </c>
      <c r="G110" s="211"/>
      <c r="H110" s="212" t="s">
        <v>1</v>
      </c>
      <c r="I110" s="214"/>
      <c r="J110" s="211"/>
      <c r="K110" s="211"/>
      <c r="L110" s="215"/>
      <c r="M110" s="216"/>
      <c r="N110" s="217"/>
      <c r="O110" s="217"/>
      <c r="P110" s="217"/>
      <c r="Q110" s="217"/>
      <c r="R110" s="217"/>
      <c r="S110" s="217"/>
      <c r="T110" s="218"/>
      <c r="AT110" s="219" t="s">
        <v>356</v>
      </c>
      <c r="AU110" s="219" t="s">
        <v>77</v>
      </c>
      <c r="AV110" s="13" t="s">
        <v>77</v>
      </c>
      <c r="AW110" s="13" t="s">
        <v>33</v>
      </c>
      <c r="AX110" s="13" t="s">
        <v>70</v>
      </c>
      <c r="AY110" s="219" t="s">
        <v>287</v>
      </c>
    </row>
    <row r="111" spans="2:65" s="11" customFormat="1" ht="11" x14ac:dyDescent="0.15">
      <c r="B111" s="185"/>
      <c r="C111" s="186"/>
      <c r="D111" s="187" t="s">
        <v>356</v>
      </c>
      <c r="E111" s="188" t="s">
        <v>1</v>
      </c>
      <c r="F111" s="189" t="s">
        <v>4777</v>
      </c>
      <c r="G111" s="186"/>
      <c r="H111" s="190">
        <v>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1" customFormat="1" ht="11" x14ac:dyDescent="0.15">
      <c r="B112" s="185"/>
      <c r="C112" s="186"/>
      <c r="D112" s="187" t="s">
        <v>356</v>
      </c>
      <c r="E112" s="188" t="s">
        <v>1</v>
      </c>
      <c r="F112" s="189" t="s">
        <v>4778</v>
      </c>
      <c r="G112" s="186"/>
      <c r="H112" s="190">
        <v>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8</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301</v>
      </c>
      <c r="D114" s="174" t="s">
        <v>288</v>
      </c>
      <c r="E114" s="175" t="s">
        <v>4273</v>
      </c>
      <c r="F114" s="176" t="s">
        <v>4274</v>
      </c>
      <c r="G114" s="177" t="s">
        <v>362</v>
      </c>
      <c r="H114" s="178">
        <v>2</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305</v>
      </c>
    </row>
    <row r="115" spans="2:65" s="11" customFormat="1" ht="11" x14ac:dyDescent="0.15">
      <c r="B115" s="185"/>
      <c r="C115" s="186"/>
      <c r="D115" s="187" t="s">
        <v>356</v>
      </c>
      <c r="E115" s="188" t="s">
        <v>1</v>
      </c>
      <c r="F115" s="189" t="s">
        <v>4779</v>
      </c>
      <c r="G115" s="186"/>
      <c r="H115" s="190">
        <v>2</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2</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296</v>
      </c>
      <c r="D117" s="174" t="s">
        <v>288</v>
      </c>
      <c r="E117" s="175" t="s">
        <v>4277</v>
      </c>
      <c r="F117" s="176" t="s">
        <v>4278</v>
      </c>
      <c r="G117" s="177" t="s">
        <v>362</v>
      </c>
      <c r="H117" s="178">
        <v>6</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309</v>
      </c>
    </row>
    <row r="118" spans="2:65" s="11" customFormat="1" ht="11" x14ac:dyDescent="0.15">
      <c r="B118" s="185"/>
      <c r="C118" s="186"/>
      <c r="D118" s="187" t="s">
        <v>356</v>
      </c>
      <c r="E118" s="188" t="s">
        <v>1</v>
      </c>
      <c r="F118" s="189" t="s">
        <v>4780</v>
      </c>
      <c r="G118" s="186"/>
      <c r="H118" s="190">
        <v>4</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4781</v>
      </c>
      <c r="G119" s="186"/>
      <c r="H119" s="190">
        <v>2</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6</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310</v>
      </c>
      <c r="D121" s="174" t="s">
        <v>288</v>
      </c>
      <c r="E121" s="175" t="s">
        <v>4281</v>
      </c>
      <c r="F121" s="176" t="s">
        <v>4282</v>
      </c>
      <c r="G121" s="177" t="s">
        <v>308</v>
      </c>
      <c r="H121" s="178">
        <v>28.08</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313</v>
      </c>
    </row>
    <row r="122" spans="2:65" s="13" customFormat="1" ht="11" x14ac:dyDescent="0.15">
      <c r="B122" s="210"/>
      <c r="C122" s="211"/>
      <c r="D122" s="187" t="s">
        <v>356</v>
      </c>
      <c r="E122" s="212" t="s">
        <v>1</v>
      </c>
      <c r="F122" s="213" t="s">
        <v>4782</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1" customFormat="1" ht="11" x14ac:dyDescent="0.15">
      <c r="B123" s="185"/>
      <c r="C123" s="186"/>
      <c r="D123" s="187" t="s">
        <v>356</v>
      </c>
      <c r="E123" s="188" t="s">
        <v>1</v>
      </c>
      <c r="F123" s="189" t="s">
        <v>4783</v>
      </c>
      <c r="G123" s="186"/>
      <c r="H123" s="190">
        <v>10.8</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1" customFormat="1" ht="11" x14ac:dyDescent="0.15">
      <c r="B124" s="185"/>
      <c r="C124" s="186"/>
      <c r="D124" s="187" t="s">
        <v>356</v>
      </c>
      <c r="E124" s="188" t="s">
        <v>1</v>
      </c>
      <c r="F124" s="189" t="s">
        <v>4784</v>
      </c>
      <c r="G124" s="186"/>
      <c r="H124" s="190">
        <v>17.28</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2" customFormat="1" ht="11" x14ac:dyDescent="0.15">
      <c r="B125" s="197"/>
      <c r="C125" s="198"/>
      <c r="D125" s="187" t="s">
        <v>356</v>
      </c>
      <c r="E125" s="199" t="s">
        <v>1</v>
      </c>
      <c r="F125" s="200" t="s">
        <v>359</v>
      </c>
      <c r="G125" s="198"/>
      <c r="H125" s="201">
        <v>28.08</v>
      </c>
      <c r="I125" s="202"/>
      <c r="J125" s="198"/>
      <c r="K125" s="198"/>
      <c r="L125" s="203"/>
      <c r="M125" s="204"/>
      <c r="N125" s="205"/>
      <c r="O125" s="205"/>
      <c r="P125" s="205"/>
      <c r="Q125" s="205"/>
      <c r="R125" s="205"/>
      <c r="S125" s="205"/>
      <c r="T125" s="206"/>
      <c r="AT125" s="207" t="s">
        <v>356</v>
      </c>
      <c r="AU125" s="207" t="s">
        <v>77</v>
      </c>
      <c r="AV125" s="12" t="s">
        <v>99</v>
      </c>
      <c r="AW125" s="12" t="s">
        <v>33</v>
      </c>
      <c r="AX125" s="12" t="s">
        <v>77</v>
      </c>
      <c r="AY125" s="207" t="s">
        <v>287</v>
      </c>
    </row>
    <row r="126" spans="2:65" s="1" customFormat="1" ht="16.5" customHeight="1" x14ac:dyDescent="0.15">
      <c r="B126" s="33"/>
      <c r="C126" s="174" t="s">
        <v>300</v>
      </c>
      <c r="D126" s="174" t="s">
        <v>288</v>
      </c>
      <c r="E126" s="175" t="s">
        <v>4785</v>
      </c>
      <c r="F126" s="176" t="s">
        <v>4786</v>
      </c>
      <c r="G126" s="177" t="s">
        <v>308</v>
      </c>
      <c r="H126" s="178">
        <v>74.290000000000006</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316</v>
      </c>
    </row>
    <row r="127" spans="2:65" s="13" customFormat="1" ht="11" x14ac:dyDescent="0.15">
      <c r="B127" s="210"/>
      <c r="C127" s="211"/>
      <c r="D127" s="187" t="s">
        <v>356</v>
      </c>
      <c r="E127" s="212" t="s">
        <v>1</v>
      </c>
      <c r="F127" s="213" t="s">
        <v>390</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4787</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4788</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4789</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393</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1" customFormat="1" ht="11" x14ac:dyDescent="0.15">
      <c r="B132" s="185"/>
      <c r="C132" s="186"/>
      <c r="D132" s="187" t="s">
        <v>356</v>
      </c>
      <c r="E132" s="188" t="s">
        <v>1</v>
      </c>
      <c r="F132" s="189" t="s">
        <v>4790</v>
      </c>
      <c r="G132" s="186"/>
      <c r="H132" s="190">
        <v>41.46</v>
      </c>
      <c r="I132" s="191"/>
      <c r="J132" s="186"/>
      <c r="K132" s="186"/>
      <c r="L132" s="192"/>
      <c r="M132" s="193"/>
      <c r="N132" s="194"/>
      <c r="O132" s="194"/>
      <c r="P132" s="194"/>
      <c r="Q132" s="194"/>
      <c r="R132" s="194"/>
      <c r="S132" s="194"/>
      <c r="T132" s="195"/>
      <c r="AT132" s="196" t="s">
        <v>356</v>
      </c>
      <c r="AU132" s="196" t="s">
        <v>77</v>
      </c>
      <c r="AV132" s="11" t="s">
        <v>79</v>
      </c>
      <c r="AW132" s="11" t="s">
        <v>33</v>
      </c>
      <c r="AX132" s="11" t="s">
        <v>70</v>
      </c>
      <c r="AY132" s="196" t="s">
        <v>287</v>
      </c>
    </row>
    <row r="133" spans="2:65" s="11" customFormat="1" ht="11" x14ac:dyDescent="0.15">
      <c r="B133" s="185"/>
      <c r="C133" s="186"/>
      <c r="D133" s="187" t="s">
        <v>356</v>
      </c>
      <c r="E133" s="188" t="s">
        <v>1</v>
      </c>
      <c r="F133" s="189" t="s">
        <v>4791</v>
      </c>
      <c r="G133" s="186"/>
      <c r="H133" s="190">
        <v>32.83</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74.290000000000006</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317</v>
      </c>
      <c r="D135" s="174" t="s">
        <v>288</v>
      </c>
      <c r="E135" s="175" t="s">
        <v>318</v>
      </c>
      <c r="F135" s="176" t="s">
        <v>319</v>
      </c>
      <c r="G135" s="177" t="s">
        <v>308</v>
      </c>
      <c r="H135" s="178">
        <v>90.71</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320</v>
      </c>
    </row>
    <row r="136" spans="2:65" s="13" customFormat="1" ht="11" x14ac:dyDescent="0.15">
      <c r="B136" s="210"/>
      <c r="C136" s="211"/>
      <c r="D136" s="187" t="s">
        <v>356</v>
      </c>
      <c r="E136" s="212" t="s">
        <v>1</v>
      </c>
      <c r="F136" s="213" t="s">
        <v>390</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3" customFormat="1" ht="11" x14ac:dyDescent="0.15">
      <c r="B137" s="210"/>
      <c r="C137" s="211"/>
      <c r="D137" s="187" t="s">
        <v>356</v>
      </c>
      <c r="E137" s="212" t="s">
        <v>1</v>
      </c>
      <c r="F137" s="213" t="s">
        <v>4787</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65" s="13" customFormat="1" ht="11" x14ac:dyDescent="0.15">
      <c r="B138" s="210"/>
      <c r="C138" s="211"/>
      <c r="D138" s="187" t="s">
        <v>356</v>
      </c>
      <c r="E138" s="212" t="s">
        <v>1</v>
      </c>
      <c r="F138" s="213" t="s">
        <v>4788</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65" s="13" customFormat="1" ht="11" x14ac:dyDescent="0.15">
      <c r="B139" s="210"/>
      <c r="C139" s="211"/>
      <c r="D139" s="187" t="s">
        <v>356</v>
      </c>
      <c r="E139" s="212" t="s">
        <v>1</v>
      </c>
      <c r="F139" s="213" t="s">
        <v>4789</v>
      </c>
      <c r="G139" s="211"/>
      <c r="H139" s="212" t="s">
        <v>1</v>
      </c>
      <c r="I139" s="214"/>
      <c r="J139" s="211"/>
      <c r="K139" s="211"/>
      <c r="L139" s="215"/>
      <c r="M139" s="216"/>
      <c r="N139" s="217"/>
      <c r="O139" s="217"/>
      <c r="P139" s="217"/>
      <c r="Q139" s="217"/>
      <c r="R139" s="217"/>
      <c r="S139" s="217"/>
      <c r="T139" s="218"/>
      <c r="AT139" s="219" t="s">
        <v>356</v>
      </c>
      <c r="AU139" s="219" t="s">
        <v>77</v>
      </c>
      <c r="AV139" s="13" t="s">
        <v>77</v>
      </c>
      <c r="AW139" s="13" t="s">
        <v>33</v>
      </c>
      <c r="AX139" s="13" t="s">
        <v>70</v>
      </c>
      <c r="AY139" s="219" t="s">
        <v>287</v>
      </c>
    </row>
    <row r="140" spans="2:65" s="13" customFormat="1" ht="11" x14ac:dyDescent="0.15">
      <c r="B140" s="210"/>
      <c r="C140" s="211"/>
      <c r="D140" s="187" t="s">
        <v>356</v>
      </c>
      <c r="E140" s="212" t="s">
        <v>1</v>
      </c>
      <c r="F140" s="213" t="s">
        <v>393</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65" s="11" customFormat="1" ht="11" x14ac:dyDescent="0.15">
      <c r="B141" s="185"/>
      <c r="C141" s="186"/>
      <c r="D141" s="187" t="s">
        <v>356</v>
      </c>
      <c r="E141" s="188" t="s">
        <v>1</v>
      </c>
      <c r="F141" s="189" t="s">
        <v>4792</v>
      </c>
      <c r="G141" s="186"/>
      <c r="H141" s="190">
        <v>41.46</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1" customFormat="1" ht="11" x14ac:dyDescent="0.15">
      <c r="B142" s="185"/>
      <c r="C142" s="186"/>
      <c r="D142" s="187" t="s">
        <v>356</v>
      </c>
      <c r="E142" s="188" t="s">
        <v>1</v>
      </c>
      <c r="F142" s="189" t="s">
        <v>4793</v>
      </c>
      <c r="G142" s="186"/>
      <c r="H142" s="190">
        <v>49.25</v>
      </c>
      <c r="I142" s="191"/>
      <c r="J142" s="186"/>
      <c r="K142" s="186"/>
      <c r="L142" s="192"/>
      <c r="M142" s="193"/>
      <c r="N142" s="194"/>
      <c r="O142" s="194"/>
      <c r="P142" s="194"/>
      <c r="Q142" s="194"/>
      <c r="R142" s="194"/>
      <c r="S142" s="194"/>
      <c r="T142" s="195"/>
      <c r="AT142" s="196" t="s">
        <v>356</v>
      </c>
      <c r="AU142" s="196" t="s">
        <v>77</v>
      </c>
      <c r="AV142" s="11" t="s">
        <v>79</v>
      </c>
      <c r="AW142" s="11" t="s">
        <v>33</v>
      </c>
      <c r="AX142" s="11" t="s">
        <v>70</v>
      </c>
      <c r="AY142" s="196" t="s">
        <v>287</v>
      </c>
    </row>
    <row r="143" spans="2:65" s="12" customFormat="1" ht="11" x14ac:dyDescent="0.15">
      <c r="B143" s="197"/>
      <c r="C143" s="198"/>
      <c r="D143" s="187" t="s">
        <v>356</v>
      </c>
      <c r="E143" s="199" t="s">
        <v>1</v>
      </c>
      <c r="F143" s="200" t="s">
        <v>359</v>
      </c>
      <c r="G143" s="198"/>
      <c r="H143" s="201">
        <v>90.71</v>
      </c>
      <c r="I143" s="202"/>
      <c r="J143" s="198"/>
      <c r="K143" s="198"/>
      <c r="L143" s="203"/>
      <c r="M143" s="204"/>
      <c r="N143" s="205"/>
      <c r="O143" s="205"/>
      <c r="P143" s="205"/>
      <c r="Q143" s="205"/>
      <c r="R143" s="205"/>
      <c r="S143" s="205"/>
      <c r="T143" s="206"/>
      <c r="AT143" s="207" t="s">
        <v>356</v>
      </c>
      <c r="AU143" s="207" t="s">
        <v>77</v>
      </c>
      <c r="AV143" s="12" t="s">
        <v>99</v>
      </c>
      <c r="AW143" s="12" t="s">
        <v>33</v>
      </c>
      <c r="AX143" s="12" t="s">
        <v>77</v>
      </c>
      <c r="AY143" s="207" t="s">
        <v>287</v>
      </c>
    </row>
    <row r="144" spans="2:65" s="1" customFormat="1" ht="16.5" customHeight="1" x14ac:dyDescent="0.15">
      <c r="B144" s="33"/>
      <c r="C144" s="174" t="s">
        <v>305</v>
      </c>
      <c r="D144" s="174" t="s">
        <v>288</v>
      </c>
      <c r="E144" s="175" t="s">
        <v>4360</v>
      </c>
      <c r="F144" s="176" t="s">
        <v>4361</v>
      </c>
      <c r="G144" s="177" t="s">
        <v>291</v>
      </c>
      <c r="H144" s="178">
        <v>306.01</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323</v>
      </c>
    </row>
    <row r="145" spans="2:65" s="11" customFormat="1" ht="11" x14ac:dyDescent="0.15">
      <c r="B145" s="185"/>
      <c r="C145" s="186"/>
      <c r="D145" s="187" t="s">
        <v>356</v>
      </c>
      <c r="E145" s="188" t="s">
        <v>1</v>
      </c>
      <c r="F145" s="189" t="s">
        <v>4794</v>
      </c>
      <c r="G145" s="186"/>
      <c r="H145" s="190">
        <v>125.28</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1" customFormat="1" ht="11" x14ac:dyDescent="0.15">
      <c r="B146" s="185"/>
      <c r="C146" s="186"/>
      <c r="D146" s="187" t="s">
        <v>356</v>
      </c>
      <c r="E146" s="188" t="s">
        <v>1</v>
      </c>
      <c r="F146" s="189" t="s">
        <v>4795</v>
      </c>
      <c r="G146" s="186"/>
      <c r="H146" s="190">
        <v>18.63</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1" customFormat="1" ht="11" x14ac:dyDescent="0.15">
      <c r="B147" s="185"/>
      <c r="C147" s="186"/>
      <c r="D147" s="187" t="s">
        <v>356</v>
      </c>
      <c r="E147" s="188" t="s">
        <v>1</v>
      </c>
      <c r="F147" s="189" t="s">
        <v>4796</v>
      </c>
      <c r="G147" s="186"/>
      <c r="H147" s="190">
        <v>25.3</v>
      </c>
      <c r="I147" s="191"/>
      <c r="J147" s="186"/>
      <c r="K147" s="186"/>
      <c r="L147" s="192"/>
      <c r="M147" s="193"/>
      <c r="N147" s="194"/>
      <c r="O147" s="194"/>
      <c r="P147" s="194"/>
      <c r="Q147" s="194"/>
      <c r="R147" s="194"/>
      <c r="S147" s="194"/>
      <c r="T147" s="195"/>
      <c r="AT147" s="196" t="s">
        <v>356</v>
      </c>
      <c r="AU147" s="196" t="s">
        <v>77</v>
      </c>
      <c r="AV147" s="11" t="s">
        <v>79</v>
      </c>
      <c r="AW147" s="11" t="s">
        <v>33</v>
      </c>
      <c r="AX147" s="11" t="s">
        <v>70</v>
      </c>
      <c r="AY147" s="196" t="s">
        <v>287</v>
      </c>
    </row>
    <row r="148" spans="2:65" s="11" customFormat="1" ht="11" x14ac:dyDescent="0.15">
      <c r="B148" s="185"/>
      <c r="C148" s="186"/>
      <c r="D148" s="187" t="s">
        <v>356</v>
      </c>
      <c r="E148" s="188" t="s">
        <v>1</v>
      </c>
      <c r="F148" s="189" t="s">
        <v>4797</v>
      </c>
      <c r="G148" s="186"/>
      <c r="H148" s="190">
        <v>136.80000000000001</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306.01</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324</v>
      </c>
      <c r="D150" s="174" t="s">
        <v>288</v>
      </c>
      <c r="E150" s="175" t="s">
        <v>4410</v>
      </c>
      <c r="F150" s="176" t="s">
        <v>4411</v>
      </c>
      <c r="G150" s="177" t="s">
        <v>291</v>
      </c>
      <c r="H150" s="178">
        <v>306.01</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327</v>
      </c>
    </row>
    <row r="151" spans="2:65" s="1" customFormat="1" ht="16.5" customHeight="1" x14ac:dyDescent="0.15">
      <c r="B151" s="33"/>
      <c r="C151" s="174" t="s">
        <v>309</v>
      </c>
      <c r="D151" s="174" t="s">
        <v>288</v>
      </c>
      <c r="E151" s="175" t="s">
        <v>325</v>
      </c>
      <c r="F151" s="176" t="s">
        <v>326</v>
      </c>
      <c r="G151" s="177" t="s">
        <v>308</v>
      </c>
      <c r="H151" s="178">
        <v>164.18</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330</v>
      </c>
    </row>
    <row r="152" spans="2:65" s="11" customFormat="1" ht="11" x14ac:dyDescent="0.15">
      <c r="B152" s="185"/>
      <c r="C152" s="186"/>
      <c r="D152" s="187" t="s">
        <v>356</v>
      </c>
      <c r="E152" s="188" t="s">
        <v>1</v>
      </c>
      <c r="F152" s="189" t="s">
        <v>4798</v>
      </c>
      <c r="G152" s="186"/>
      <c r="H152" s="190">
        <v>82.1</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1" customFormat="1" ht="11" x14ac:dyDescent="0.15">
      <c r="B153" s="185"/>
      <c r="C153" s="186"/>
      <c r="D153" s="187" t="s">
        <v>356</v>
      </c>
      <c r="E153" s="188" t="s">
        <v>1</v>
      </c>
      <c r="F153" s="189" t="s">
        <v>4799</v>
      </c>
      <c r="G153" s="186"/>
      <c r="H153" s="190">
        <v>82.08</v>
      </c>
      <c r="I153" s="191"/>
      <c r="J153" s="186"/>
      <c r="K153" s="186"/>
      <c r="L153" s="192"/>
      <c r="M153" s="193"/>
      <c r="N153" s="194"/>
      <c r="O153" s="194"/>
      <c r="P153" s="194"/>
      <c r="Q153" s="194"/>
      <c r="R153" s="194"/>
      <c r="S153" s="194"/>
      <c r="T153" s="195"/>
      <c r="AT153" s="196" t="s">
        <v>356</v>
      </c>
      <c r="AU153" s="196" t="s">
        <v>77</v>
      </c>
      <c r="AV153" s="11" t="s">
        <v>79</v>
      </c>
      <c r="AW153" s="11" t="s">
        <v>33</v>
      </c>
      <c r="AX153" s="11" t="s">
        <v>70</v>
      </c>
      <c r="AY153" s="196" t="s">
        <v>287</v>
      </c>
    </row>
    <row r="154" spans="2:65" s="12" customFormat="1" ht="11" x14ac:dyDescent="0.15">
      <c r="B154" s="197"/>
      <c r="C154" s="198"/>
      <c r="D154" s="187" t="s">
        <v>356</v>
      </c>
      <c r="E154" s="199" t="s">
        <v>1</v>
      </c>
      <c r="F154" s="200" t="s">
        <v>359</v>
      </c>
      <c r="G154" s="198"/>
      <c r="H154" s="201">
        <v>164.18</v>
      </c>
      <c r="I154" s="202"/>
      <c r="J154" s="198"/>
      <c r="K154" s="198"/>
      <c r="L154" s="203"/>
      <c r="M154" s="204"/>
      <c r="N154" s="205"/>
      <c r="O154" s="205"/>
      <c r="P154" s="205"/>
      <c r="Q154" s="205"/>
      <c r="R154" s="205"/>
      <c r="S154" s="205"/>
      <c r="T154" s="206"/>
      <c r="AT154" s="207" t="s">
        <v>356</v>
      </c>
      <c r="AU154" s="207" t="s">
        <v>77</v>
      </c>
      <c r="AV154" s="12" t="s">
        <v>99</v>
      </c>
      <c r="AW154" s="12" t="s">
        <v>33</v>
      </c>
      <c r="AX154" s="12" t="s">
        <v>77</v>
      </c>
      <c r="AY154" s="207" t="s">
        <v>287</v>
      </c>
    </row>
    <row r="155" spans="2:65" s="1" customFormat="1" ht="16.5" customHeight="1" x14ac:dyDescent="0.15">
      <c r="B155" s="33"/>
      <c r="C155" s="174" t="s">
        <v>331</v>
      </c>
      <c r="D155" s="174" t="s">
        <v>288</v>
      </c>
      <c r="E155" s="175" t="s">
        <v>332</v>
      </c>
      <c r="F155" s="176" t="s">
        <v>333</v>
      </c>
      <c r="G155" s="177" t="s">
        <v>308</v>
      </c>
      <c r="H155" s="178">
        <v>43.97</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334</v>
      </c>
    </row>
    <row r="156" spans="2:65" s="13" customFormat="1" ht="11" x14ac:dyDescent="0.15">
      <c r="B156" s="210"/>
      <c r="C156" s="211"/>
      <c r="D156" s="187" t="s">
        <v>356</v>
      </c>
      <c r="E156" s="212" t="s">
        <v>1</v>
      </c>
      <c r="F156" s="213" t="s">
        <v>4800</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65" s="11" customFormat="1" ht="11" x14ac:dyDescent="0.15">
      <c r="B157" s="185"/>
      <c r="C157" s="186"/>
      <c r="D157" s="187" t="s">
        <v>356</v>
      </c>
      <c r="E157" s="188" t="s">
        <v>1</v>
      </c>
      <c r="F157" s="189" t="s">
        <v>4801</v>
      </c>
      <c r="G157" s="186"/>
      <c r="H157" s="190">
        <v>22.07</v>
      </c>
      <c r="I157" s="191"/>
      <c r="J157" s="186"/>
      <c r="K157" s="186"/>
      <c r="L157" s="192"/>
      <c r="M157" s="193"/>
      <c r="N157" s="194"/>
      <c r="O157" s="194"/>
      <c r="P157" s="194"/>
      <c r="Q157" s="194"/>
      <c r="R157" s="194"/>
      <c r="S157" s="194"/>
      <c r="T157" s="195"/>
      <c r="AT157" s="196" t="s">
        <v>356</v>
      </c>
      <c r="AU157" s="196" t="s">
        <v>77</v>
      </c>
      <c r="AV157" s="11" t="s">
        <v>79</v>
      </c>
      <c r="AW157" s="11" t="s">
        <v>33</v>
      </c>
      <c r="AX157" s="11" t="s">
        <v>70</v>
      </c>
      <c r="AY157" s="196" t="s">
        <v>287</v>
      </c>
    </row>
    <row r="158" spans="2:65" s="11" customFormat="1" ht="11" x14ac:dyDescent="0.15">
      <c r="B158" s="185"/>
      <c r="C158" s="186"/>
      <c r="D158" s="187" t="s">
        <v>356</v>
      </c>
      <c r="E158" s="188" t="s">
        <v>1</v>
      </c>
      <c r="F158" s="189" t="s">
        <v>4802</v>
      </c>
      <c r="G158" s="186"/>
      <c r="H158" s="190">
        <v>0.7</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1" customFormat="1" ht="11" x14ac:dyDescent="0.15">
      <c r="B159" s="185"/>
      <c r="C159" s="186"/>
      <c r="D159" s="187" t="s">
        <v>356</v>
      </c>
      <c r="E159" s="188" t="s">
        <v>1</v>
      </c>
      <c r="F159" s="189" t="s">
        <v>4803</v>
      </c>
      <c r="G159" s="186"/>
      <c r="H159" s="190">
        <v>4.6399999999999997</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3" customFormat="1" ht="11" x14ac:dyDescent="0.15">
      <c r="B160" s="210"/>
      <c r="C160" s="211"/>
      <c r="D160" s="187" t="s">
        <v>356</v>
      </c>
      <c r="E160" s="212" t="s">
        <v>1</v>
      </c>
      <c r="F160" s="213" t="s">
        <v>4804</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65" s="11" customFormat="1" ht="11" x14ac:dyDescent="0.15">
      <c r="B161" s="185"/>
      <c r="C161" s="186"/>
      <c r="D161" s="187" t="s">
        <v>356</v>
      </c>
      <c r="E161" s="188" t="s">
        <v>1</v>
      </c>
      <c r="F161" s="189" t="s">
        <v>4805</v>
      </c>
      <c r="G161" s="186"/>
      <c r="H161" s="190">
        <v>4.8</v>
      </c>
      <c r="I161" s="191"/>
      <c r="J161" s="186"/>
      <c r="K161" s="186"/>
      <c r="L161" s="192"/>
      <c r="M161" s="193"/>
      <c r="N161" s="194"/>
      <c r="O161" s="194"/>
      <c r="P161" s="194"/>
      <c r="Q161" s="194"/>
      <c r="R161" s="194"/>
      <c r="S161" s="194"/>
      <c r="T161" s="195"/>
      <c r="AT161" s="196" t="s">
        <v>356</v>
      </c>
      <c r="AU161" s="196" t="s">
        <v>77</v>
      </c>
      <c r="AV161" s="11" t="s">
        <v>79</v>
      </c>
      <c r="AW161" s="11" t="s">
        <v>33</v>
      </c>
      <c r="AX161" s="11" t="s">
        <v>70</v>
      </c>
      <c r="AY161" s="196" t="s">
        <v>287</v>
      </c>
    </row>
    <row r="162" spans="2:65" s="11" customFormat="1" ht="11" x14ac:dyDescent="0.15">
      <c r="B162" s="185"/>
      <c r="C162" s="186"/>
      <c r="D162" s="187" t="s">
        <v>356</v>
      </c>
      <c r="E162" s="188" t="s">
        <v>1</v>
      </c>
      <c r="F162" s="189" t="s">
        <v>4806</v>
      </c>
      <c r="G162" s="186"/>
      <c r="H162" s="190">
        <v>11.76</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43.97</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313</v>
      </c>
      <c r="D164" s="174" t="s">
        <v>288</v>
      </c>
      <c r="E164" s="175" t="s">
        <v>1236</v>
      </c>
      <c r="F164" s="176" t="s">
        <v>1237</v>
      </c>
      <c r="G164" s="177" t="s">
        <v>308</v>
      </c>
      <c r="H164" s="178">
        <v>43.97</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337</v>
      </c>
    </row>
    <row r="165" spans="2:65" s="1" customFormat="1" ht="16.5" customHeight="1" x14ac:dyDescent="0.15">
      <c r="B165" s="33"/>
      <c r="C165" s="174" t="s">
        <v>8</v>
      </c>
      <c r="D165" s="174" t="s">
        <v>288</v>
      </c>
      <c r="E165" s="175" t="s">
        <v>338</v>
      </c>
      <c r="F165" s="176" t="s">
        <v>339</v>
      </c>
      <c r="G165" s="177" t="s">
        <v>308</v>
      </c>
      <c r="H165" s="178">
        <v>43.97</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340</v>
      </c>
    </row>
    <row r="166" spans="2:65" s="1" customFormat="1" ht="16.5" customHeight="1" x14ac:dyDescent="0.15">
      <c r="B166" s="33"/>
      <c r="C166" s="174" t="s">
        <v>316</v>
      </c>
      <c r="D166" s="174" t="s">
        <v>288</v>
      </c>
      <c r="E166" s="175" t="s">
        <v>4426</v>
      </c>
      <c r="F166" s="176" t="s">
        <v>4427</v>
      </c>
      <c r="G166" s="177" t="s">
        <v>388</v>
      </c>
      <c r="H166" s="178">
        <v>79.150000000000006</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343</v>
      </c>
    </row>
    <row r="167" spans="2:65" s="11" customFormat="1" ht="11" x14ac:dyDescent="0.15">
      <c r="B167" s="185"/>
      <c r="C167" s="186"/>
      <c r="D167" s="187" t="s">
        <v>356</v>
      </c>
      <c r="E167" s="188" t="s">
        <v>1</v>
      </c>
      <c r="F167" s="189" t="s">
        <v>4807</v>
      </c>
      <c r="G167" s="186"/>
      <c r="H167" s="190">
        <v>79.150000000000006</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2" customFormat="1" ht="11" x14ac:dyDescent="0.15">
      <c r="B168" s="197"/>
      <c r="C168" s="198"/>
      <c r="D168" s="187" t="s">
        <v>356</v>
      </c>
      <c r="E168" s="199" t="s">
        <v>1</v>
      </c>
      <c r="F168" s="200" t="s">
        <v>359</v>
      </c>
      <c r="G168" s="198"/>
      <c r="H168" s="201">
        <v>79.150000000000006</v>
      </c>
      <c r="I168" s="202"/>
      <c r="J168" s="198"/>
      <c r="K168" s="198"/>
      <c r="L168" s="203"/>
      <c r="M168" s="204"/>
      <c r="N168" s="205"/>
      <c r="O168" s="205"/>
      <c r="P168" s="205"/>
      <c r="Q168" s="205"/>
      <c r="R168" s="205"/>
      <c r="S168" s="205"/>
      <c r="T168" s="206"/>
      <c r="AT168" s="207" t="s">
        <v>356</v>
      </c>
      <c r="AU168" s="207" t="s">
        <v>77</v>
      </c>
      <c r="AV168" s="12" t="s">
        <v>99</v>
      </c>
      <c r="AW168" s="12" t="s">
        <v>33</v>
      </c>
      <c r="AX168" s="12" t="s">
        <v>77</v>
      </c>
      <c r="AY168" s="207" t="s">
        <v>287</v>
      </c>
    </row>
    <row r="169" spans="2:65" s="1" customFormat="1" ht="16.5" customHeight="1" x14ac:dyDescent="0.15">
      <c r="B169" s="33"/>
      <c r="C169" s="174" t="s">
        <v>344</v>
      </c>
      <c r="D169" s="174" t="s">
        <v>288</v>
      </c>
      <c r="E169" s="175" t="s">
        <v>1240</v>
      </c>
      <c r="F169" s="176" t="s">
        <v>1241</v>
      </c>
      <c r="G169" s="177" t="s">
        <v>308</v>
      </c>
      <c r="H169" s="178">
        <v>120.21</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347</v>
      </c>
    </row>
    <row r="170" spans="2:65" s="11" customFormat="1" ht="11" x14ac:dyDescent="0.15">
      <c r="B170" s="185"/>
      <c r="C170" s="186"/>
      <c r="D170" s="187" t="s">
        <v>356</v>
      </c>
      <c r="E170" s="188" t="s">
        <v>1</v>
      </c>
      <c r="F170" s="189" t="s">
        <v>4808</v>
      </c>
      <c r="G170" s="186"/>
      <c r="H170" s="190">
        <v>164.18</v>
      </c>
      <c r="I170" s="191"/>
      <c r="J170" s="186"/>
      <c r="K170" s="186"/>
      <c r="L170" s="192"/>
      <c r="M170" s="193"/>
      <c r="N170" s="194"/>
      <c r="O170" s="194"/>
      <c r="P170" s="194"/>
      <c r="Q170" s="194"/>
      <c r="R170" s="194"/>
      <c r="S170" s="194"/>
      <c r="T170" s="195"/>
      <c r="AT170" s="196" t="s">
        <v>356</v>
      </c>
      <c r="AU170" s="196" t="s">
        <v>77</v>
      </c>
      <c r="AV170" s="11" t="s">
        <v>79</v>
      </c>
      <c r="AW170" s="11" t="s">
        <v>33</v>
      </c>
      <c r="AX170" s="11" t="s">
        <v>70</v>
      </c>
      <c r="AY170" s="196" t="s">
        <v>287</v>
      </c>
    </row>
    <row r="171" spans="2:65" s="11" customFormat="1" ht="11" x14ac:dyDescent="0.15">
      <c r="B171" s="185"/>
      <c r="C171" s="186"/>
      <c r="D171" s="187" t="s">
        <v>356</v>
      </c>
      <c r="E171" s="188" t="s">
        <v>1</v>
      </c>
      <c r="F171" s="189" t="s">
        <v>4809</v>
      </c>
      <c r="G171" s="186"/>
      <c r="H171" s="190">
        <v>-43.97</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2" customFormat="1" ht="11" x14ac:dyDescent="0.15">
      <c r="B172" s="197"/>
      <c r="C172" s="198"/>
      <c r="D172" s="187" t="s">
        <v>356</v>
      </c>
      <c r="E172" s="199" t="s">
        <v>1</v>
      </c>
      <c r="F172" s="200" t="s">
        <v>359</v>
      </c>
      <c r="G172" s="198"/>
      <c r="H172" s="201">
        <v>120.21</v>
      </c>
      <c r="I172" s="202"/>
      <c r="J172" s="198"/>
      <c r="K172" s="198"/>
      <c r="L172" s="203"/>
      <c r="M172" s="204"/>
      <c r="N172" s="205"/>
      <c r="O172" s="205"/>
      <c r="P172" s="205"/>
      <c r="Q172" s="205"/>
      <c r="R172" s="205"/>
      <c r="S172" s="205"/>
      <c r="T172" s="206"/>
      <c r="AT172" s="207" t="s">
        <v>356</v>
      </c>
      <c r="AU172" s="207" t="s">
        <v>77</v>
      </c>
      <c r="AV172" s="12" t="s">
        <v>99</v>
      </c>
      <c r="AW172" s="12" t="s">
        <v>33</v>
      </c>
      <c r="AX172" s="12" t="s">
        <v>77</v>
      </c>
      <c r="AY172" s="207" t="s">
        <v>287</v>
      </c>
    </row>
    <row r="173" spans="2:65" s="1" customFormat="1" ht="16.5" customHeight="1" x14ac:dyDescent="0.15">
      <c r="B173" s="33"/>
      <c r="C173" s="174" t="s">
        <v>320</v>
      </c>
      <c r="D173" s="174" t="s">
        <v>288</v>
      </c>
      <c r="E173" s="175" t="s">
        <v>4431</v>
      </c>
      <c r="F173" s="176" t="s">
        <v>4432</v>
      </c>
      <c r="G173" s="177" t="s">
        <v>308</v>
      </c>
      <c r="H173" s="178">
        <v>35.409999999999997</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350</v>
      </c>
    </row>
    <row r="174" spans="2:65" s="11" customFormat="1" ht="11" x14ac:dyDescent="0.15">
      <c r="B174" s="185"/>
      <c r="C174" s="186"/>
      <c r="D174" s="187" t="s">
        <v>356</v>
      </c>
      <c r="E174" s="188" t="s">
        <v>1</v>
      </c>
      <c r="F174" s="189" t="s">
        <v>4810</v>
      </c>
      <c r="G174" s="186"/>
      <c r="H174" s="190">
        <v>17.170000000000002</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1" customFormat="1" ht="11" x14ac:dyDescent="0.15">
      <c r="B175" s="185"/>
      <c r="C175" s="186"/>
      <c r="D175" s="187" t="s">
        <v>356</v>
      </c>
      <c r="E175" s="188" t="s">
        <v>1</v>
      </c>
      <c r="F175" s="189" t="s">
        <v>4811</v>
      </c>
      <c r="G175" s="186"/>
      <c r="H175" s="190">
        <v>18.239999999999998</v>
      </c>
      <c r="I175" s="191"/>
      <c r="J175" s="186"/>
      <c r="K175" s="186"/>
      <c r="L175" s="192"/>
      <c r="M175" s="193"/>
      <c r="N175" s="194"/>
      <c r="O175" s="194"/>
      <c r="P175" s="194"/>
      <c r="Q175" s="194"/>
      <c r="R175" s="194"/>
      <c r="S175" s="194"/>
      <c r="T175" s="195"/>
      <c r="AT175" s="196" t="s">
        <v>356</v>
      </c>
      <c r="AU175" s="196" t="s">
        <v>77</v>
      </c>
      <c r="AV175" s="11" t="s">
        <v>79</v>
      </c>
      <c r="AW175" s="11" t="s">
        <v>33</v>
      </c>
      <c r="AX175" s="11" t="s">
        <v>70</v>
      </c>
      <c r="AY175" s="196" t="s">
        <v>287</v>
      </c>
    </row>
    <row r="176" spans="2:65" s="12" customFormat="1" ht="11" x14ac:dyDescent="0.15">
      <c r="B176" s="197"/>
      <c r="C176" s="198"/>
      <c r="D176" s="187" t="s">
        <v>356</v>
      </c>
      <c r="E176" s="199" t="s">
        <v>1</v>
      </c>
      <c r="F176" s="200" t="s">
        <v>359</v>
      </c>
      <c r="G176" s="198"/>
      <c r="H176" s="201">
        <v>35.409999999999997</v>
      </c>
      <c r="I176" s="202"/>
      <c r="J176" s="198"/>
      <c r="K176" s="198"/>
      <c r="L176" s="203"/>
      <c r="M176" s="204"/>
      <c r="N176" s="205"/>
      <c r="O176" s="205"/>
      <c r="P176" s="205"/>
      <c r="Q176" s="205"/>
      <c r="R176" s="205"/>
      <c r="S176" s="205"/>
      <c r="T176" s="206"/>
      <c r="AT176" s="207" t="s">
        <v>356</v>
      </c>
      <c r="AU176" s="207" t="s">
        <v>77</v>
      </c>
      <c r="AV176" s="12" t="s">
        <v>99</v>
      </c>
      <c r="AW176" s="12" t="s">
        <v>33</v>
      </c>
      <c r="AX176" s="12" t="s">
        <v>77</v>
      </c>
      <c r="AY176" s="207" t="s">
        <v>287</v>
      </c>
    </row>
    <row r="177" spans="2:65" s="10" customFormat="1" ht="26" customHeight="1" x14ac:dyDescent="0.2">
      <c r="B177" s="160"/>
      <c r="C177" s="161"/>
      <c r="D177" s="162" t="s">
        <v>69</v>
      </c>
      <c r="E177" s="163" t="s">
        <v>99</v>
      </c>
      <c r="F177" s="163" t="s">
        <v>618</v>
      </c>
      <c r="G177" s="161"/>
      <c r="H177" s="161"/>
      <c r="I177" s="164"/>
      <c r="J177" s="165">
        <f>BK177</f>
        <v>0</v>
      </c>
      <c r="K177" s="161"/>
      <c r="L177" s="166"/>
      <c r="M177" s="167"/>
      <c r="N177" s="168"/>
      <c r="O177" s="168"/>
      <c r="P177" s="169">
        <f>SUM(P178:P190)</f>
        <v>0</v>
      </c>
      <c r="Q177" s="168"/>
      <c r="R177" s="169">
        <f>SUM(R178:R190)</f>
        <v>0</v>
      </c>
      <c r="S177" s="168"/>
      <c r="T177" s="170">
        <f>SUM(T178:T190)</f>
        <v>0</v>
      </c>
      <c r="AR177" s="171" t="s">
        <v>77</v>
      </c>
      <c r="AT177" s="172" t="s">
        <v>69</v>
      </c>
      <c r="AU177" s="172" t="s">
        <v>70</v>
      </c>
      <c r="AY177" s="171" t="s">
        <v>287</v>
      </c>
      <c r="BK177" s="173">
        <f>SUM(BK178:BK190)</f>
        <v>0</v>
      </c>
    </row>
    <row r="178" spans="2:65" s="1" customFormat="1" ht="16.5" customHeight="1" x14ac:dyDescent="0.15">
      <c r="B178" s="33"/>
      <c r="C178" s="174" t="s">
        <v>323</v>
      </c>
      <c r="D178" s="174" t="s">
        <v>288</v>
      </c>
      <c r="E178" s="175" t="s">
        <v>4449</v>
      </c>
      <c r="F178" s="176" t="s">
        <v>4450</v>
      </c>
      <c r="G178" s="177" t="s">
        <v>308</v>
      </c>
      <c r="H178" s="178">
        <v>4.91</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99</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99</v>
      </c>
      <c r="BM178" s="16" t="s">
        <v>363</v>
      </c>
    </row>
    <row r="179" spans="2:65" s="11" customFormat="1" ht="11" x14ac:dyDescent="0.15">
      <c r="B179" s="185"/>
      <c r="C179" s="186"/>
      <c r="D179" s="187" t="s">
        <v>356</v>
      </c>
      <c r="E179" s="188" t="s">
        <v>1</v>
      </c>
      <c r="F179" s="189" t="s">
        <v>4812</v>
      </c>
      <c r="G179" s="186"/>
      <c r="H179" s="190">
        <v>4.91</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65" s="12" customFormat="1" ht="11" x14ac:dyDescent="0.15">
      <c r="B180" s="197"/>
      <c r="C180" s="198"/>
      <c r="D180" s="187" t="s">
        <v>356</v>
      </c>
      <c r="E180" s="199" t="s">
        <v>1</v>
      </c>
      <c r="F180" s="200" t="s">
        <v>359</v>
      </c>
      <c r="G180" s="198"/>
      <c r="H180" s="201">
        <v>4.91</v>
      </c>
      <c r="I180" s="202"/>
      <c r="J180" s="198"/>
      <c r="K180" s="198"/>
      <c r="L180" s="203"/>
      <c r="M180" s="204"/>
      <c r="N180" s="205"/>
      <c r="O180" s="205"/>
      <c r="P180" s="205"/>
      <c r="Q180" s="205"/>
      <c r="R180" s="205"/>
      <c r="S180" s="205"/>
      <c r="T180" s="206"/>
      <c r="AT180" s="207" t="s">
        <v>356</v>
      </c>
      <c r="AU180" s="207" t="s">
        <v>77</v>
      </c>
      <c r="AV180" s="12" t="s">
        <v>99</v>
      </c>
      <c r="AW180" s="12" t="s">
        <v>33</v>
      </c>
      <c r="AX180" s="12" t="s">
        <v>77</v>
      </c>
      <c r="AY180" s="207" t="s">
        <v>287</v>
      </c>
    </row>
    <row r="181" spans="2:65" s="1" customFormat="1" ht="16.5" customHeight="1" x14ac:dyDescent="0.15">
      <c r="B181" s="33"/>
      <c r="C181" s="174" t="s">
        <v>7</v>
      </c>
      <c r="D181" s="174" t="s">
        <v>288</v>
      </c>
      <c r="E181" s="175" t="s">
        <v>4462</v>
      </c>
      <c r="F181" s="176" t="s">
        <v>4463</v>
      </c>
      <c r="G181" s="177" t="s">
        <v>308</v>
      </c>
      <c r="H181" s="178">
        <v>2.21</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367</v>
      </c>
    </row>
    <row r="182" spans="2:65" s="11" customFormat="1" ht="11" x14ac:dyDescent="0.15">
      <c r="B182" s="185"/>
      <c r="C182" s="186"/>
      <c r="D182" s="187" t="s">
        <v>356</v>
      </c>
      <c r="E182" s="188" t="s">
        <v>1</v>
      </c>
      <c r="F182" s="189" t="s">
        <v>4813</v>
      </c>
      <c r="G182" s="186"/>
      <c r="H182" s="190">
        <v>0.96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4814</v>
      </c>
      <c r="G183" s="186"/>
      <c r="H183" s="190">
        <v>0.77</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1" customFormat="1" ht="11" x14ac:dyDescent="0.15">
      <c r="B184" s="185"/>
      <c r="C184" s="186"/>
      <c r="D184" s="187" t="s">
        <v>356</v>
      </c>
      <c r="E184" s="188" t="s">
        <v>1</v>
      </c>
      <c r="F184" s="189" t="s">
        <v>4815</v>
      </c>
      <c r="G184" s="186"/>
      <c r="H184" s="190">
        <v>0.48</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2.21</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327</v>
      </c>
      <c r="D186" s="174" t="s">
        <v>288</v>
      </c>
      <c r="E186" s="175" t="s">
        <v>4466</v>
      </c>
      <c r="F186" s="176" t="s">
        <v>4467</v>
      </c>
      <c r="G186" s="177" t="s">
        <v>291</v>
      </c>
      <c r="H186" s="178">
        <v>10.96</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371</v>
      </c>
    </row>
    <row r="187" spans="2:65" s="11" customFormat="1" ht="11" x14ac:dyDescent="0.15">
      <c r="B187" s="185"/>
      <c r="C187" s="186"/>
      <c r="D187" s="187" t="s">
        <v>356</v>
      </c>
      <c r="E187" s="188" t="s">
        <v>1</v>
      </c>
      <c r="F187" s="189" t="s">
        <v>4816</v>
      </c>
      <c r="G187" s="186"/>
      <c r="H187" s="190">
        <v>4.32</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4817</v>
      </c>
      <c r="G188" s="186"/>
      <c r="H188" s="190">
        <v>3.84</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1" customFormat="1" ht="11" x14ac:dyDescent="0.15">
      <c r="B189" s="185"/>
      <c r="C189" s="186"/>
      <c r="D189" s="187" t="s">
        <v>356</v>
      </c>
      <c r="E189" s="188" t="s">
        <v>1</v>
      </c>
      <c r="F189" s="189" t="s">
        <v>4818</v>
      </c>
      <c r="G189" s="186"/>
      <c r="H189" s="190">
        <v>2.8</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10.96</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0" customFormat="1" ht="26" customHeight="1" x14ac:dyDescent="0.2">
      <c r="B191" s="160"/>
      <c r="C191" s="161"/>
      <c r="D191" s="162" t="s">
        <v>69</v>
      </c>
      <c r="E191" s="163" t="s">
        <v>301</v>
      </c>
      <c r="F191" s="163" t="s">
        <v>3591</v>
      </c>
      <c r="G191" s="161"/>
      <c r="H191" s="161"/>
      <c r="I191" s="164"/>
      <c r="J191" s="165">
        <f>BK191</f>
        <v>0</v>
      </c>
      <c r="K191" s="161"/>
      <c r="L191" s="166"/>
      <c r="M191" s="167"/>
      <c r="N191" s="168"/>
      <c r="O191" s="168"/>
      <c r="P191" s="169">
        <f>SUM(P192:P206)</f>
        <v>0</v>
      </c>
      <c r="Q191" s="168"/>
      <c r="R191" s="169">
        <f>SUM(R192:R206)</f>
        <v>0</v>
      </c>
      <c r="S191" s="168"/>
      <c r="T191" s="170">
        <f>SUM(T192:T206)</f>
        <v>0</v>
      </c>
      <c r="AR191" s="171" t="s">
        <v>77</v>
      </c>
      <c r="AT191" s="172" t="s">
        <v>69</v>
      </c>
      <c r="AU191" s="172" t="s">
        <v>70</v>
      </c>
      <c r="AY191" s="171" t="s">
        <v>287</v>
      </c>
      <c r="BK191" s="173">
        <f>SUM(BK192:BK206)</f>
        <v>0</v>
      </c>
    </row>
    <row r="192" spans="2:65" s="1" customFormat="1" ht="16.5" customHeight="1" x14ac:dyDescent="0.15">
      <c r="B192" s="33"/>
      <c r="C192" s="174" t="s">
        <v>374</v>
      </c>
      <c r="D192" s="174" t="s">
        <v>288</v>
      </c>
      <c r="E192" s="175" t="s">
        <v>3599</v>
      </c>
      <c r="F192" s="176" t="s">
        <v>3600</v>
      </c>
      <c r="G192" s="177" t="s">
        <v>291</v>
      </c>
      <c r="H192" s="178">
        <v>74</v>
      </c>
      <c r="I192" s="179"/>
      <c r="J192" s="178">
        <f>ROUND(I192*H192,2)</f>
        <v>0</v>
      </c>
      <c r="K192" s="176" t="s">
        <v>1</v>
      </c>
      <c r="L192" s="37"/>
      <c r="M192" s="180" t="s">
        <v>1</v>
      </c>
      <c r="N192" s="181" t="s">
        <v>41</v>
      </c>
      <c r="O192" s="59"/>
      <c r="P192" s="182">
        <f>O192*H192</f>
        <v>0</v>
      </c>
      <c r="Q192" s="182">
        <v>0</v>
      </c>
      <c r="R192" s="182">
        <f>Q192*H192</f>
        <v>0</v>
      </c>
      <c r="S192" s="182">
        <v>0</v>
      </c>
      <c r="T192" s="183">
        <f>S192*H192</f>
        <v>0</v>
      </c>
      <c r="AR192" s="16" t="s">
        <v>99</v>
      </c>
      <c r="AT192" s="16" t="s">
        <v>288</v>
      </c>
      <c r="AU192" s="16" t="s">
        <v>77</v>
      </c>
      <c r="AY192" s="16" t="s">
        <v>287</v>
      </c>
      <c r="BE192" s="184">
        <f>IF(N192="základní",J192,0)</f>
        <v>0</v>
      </c>
      <c r="BF192" s="184">
        <f>IF(N192="snížená",J192,0)</f>
        <v>0</v>
      </c>
      <c r="BG192" s="184">
        <f>IF(N192="zákl. přenesená",J192,0)</f>
        <v>0</v>
      </c>
      <c r="BH192" s="184">
        <f>IF(N192="sníž. přenesená",J192,0)</f>
        <v>0</v>
      </c>
      <c r="BI192" s="184">
        <f>IF(N192="nulová",J192,0)</f>
        <v>0</v>
      </c>
      <c r="BJ192" s="16" t="s">
        <v>77</v>
      </c>
      <c r="BK192" s="184">
        <f>ROUND(I192*H192,2)</f>
        <v>0</v>
      </c>
      <c r="BL192" s="16" t="s">
        <v>99</v>
      </c>
      <c r="BM192" s="16" t="s">
        <v>377</v>
      </c>
    </row>
    <row r="193" spans="2:65" s="11" customFormat="1" ht="11" x14ac:dyDescent="0.15">
      <c r="B193" s="185"/>
      <c r="C193" s="186"/>
      <c r="D193" s="187" t="s">
        <v>356</v>
      </c>
      <c r="E193" s="188" t="s">
        <v>1</v>
      </c>
      <c r="F193" s="189" t="s">
        <v>4819</v>
      </c>
      <c r="G193" s="186"/>
      <c r="H193" s="190">
        <v>74</v>
      </c>
      <c r="I193" s="191"/>
      <c r="J193" s="186"/>
      <c r="K193" s="186"/>
      <c r="L193" s="192"/>
      <c r="M193" s="193"/>
      <c r="N193" s="194"/>
      <c r="O193" s="194"/>
      <c r="P193" s="194"/>
      <c r="Q193" s="194"/>
      <c r="R193" s="194"/>
      <c r="S193" s="194"/>
      <c r="T193" s="195"/>
      <c r="AT193" s="196" t="s">
        <v>356</v>
      </c>
      <c r="AU193" s="196" t="s">
        <v>77</v>
      </c>
      <c r="AV193" s="11" t="s">
        <v>79</v>
      </c>
      <c r="AW193" s="11" t="s">
        <v>33</v>
      </c>
      <c r="AX193" s="11" t="s">
        <v>70</v>
      </c>
      <c r="AY193" s="196" t="s">
        <v>287</v>
      </c>
    </row>
    <row r="194" spans="2:65" s="12" customFormat="1" ht="11" x14ac:dyDescent="0.15">
      <c r="B194" s="197"/>
      <c r="C194" s="198"/>
      <c r="D194" s="187" t="s">
        <v>356</v>
      </c>
      <c r="E194" s="199" t="s">
        <v>1</v>
      </c>
      <c r="F194" s="200" t="s">
        <v>359</v>
      </c>
      <c r="G194" s="198"/>
      <c r="H194" s="201">
        <v>74</v>
      </c>
      <c r="I194" s="202"/>
      <c r="J194" s="198"/>
      <c r="K194" s="198"/>
      <c r="L194" s="203"/>
      <c r="M194" s="204"/>
      <c r="N194" s="205"/>
      <c r="O194" s="205"/>
      <c r="P194" s="205"/>
      <c r="Q194" s="205"/>
      <c r="R194" s="205"/>
      <c r="S194" s="205"/>
      <c r="T194" s="206"/>
      <c r="AT194" s="207" t="s">
        <v>356</v>
      </c>
      <c r="AU194" s="207" t="s">
        <v>77</v>
      </c>
      <c r="AV194" s="12" t="s">
        <v>99</v>
      </c>
      <c r="AW194" s="12" t="s">
        <v>33</v>
      </c>
      <c r="AX194" s="12" t="s">
        <v>77</v>
      </c>
      <c r="AY194" s="207" t="s">
        <v>287</v>
      </c>
    </row>
    <row r="195" spans="2:65" s="1" customFormat="1" ht="16.5" customHeight="1" x14ac:dyDescent="0.15">
      <c r="B195" s="33"/>
      <c r="C195" s="174" t="s">
        <v>330</v>
      </c>
      <c r="D195" s="174" t="s">
        <v>288</v>
      </c>
      <c r="E195" s="175" t="s">
        <v>4820</v>
      </c>
      <c r="F195" s="176" t="s">
        <v>4821</v>
      </c>
      <c r="G195" s="177" t="s">
        <v>291</v>
      </c>
      <c r="H195" s="178">
        <v>74</v>
      </c>
      <c r="I195" s="179"/>
      <c r="J195" s="178">
        <f>ROUND(I195*H195,2)</f>
        <v>0</v>
      </c>
      <c r="K195" s="176" t="s">
        <v>1</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382</v>
      </c>
    </row>
    <row r="196" spans="2:65" s="11" customFormat="1" ht="11" x14ac:dyDescent="0.15">
      <c r="B196" s="185"/>
      <c r="C196" s="186"/>
      <c r="D196" s="187" t="s">
        <v>356</v>
      </c>
      <c r="E196" s="188" t="s">
        <v>1</v>
      </c>
      <c r="F196" s="189" t="s">
        <v>4819</v>
      </c>
      <c r="G196" s="186"/>
      <c r="H196" s="190">
        <v>74</v>
      </c>
      <c r="I196" s="191"/>
      <c r="J196" s="186"/>
      <c r="K196" s="186"/>
      <c r="L196" s="192"/>
      <c r="M196" s="193"/>
      <c r="N196" s="194"/>
      <c r="O196" s="194"/>
      <c r="P196" s="194"/>
      <c r="Q196" s="194"/>
      <c r="R196" s="194"/>
      <c r="S196" s="194"/>
      <c r="T196" s="195"/>
      <c r="AT196" s="196" t="s">
        <v>356</v>
      </c>
      <c r="AU196" s="196" t="s">
        <v>77</v>
      </c>
      <c r="AV196" s="11" t="s">
        <v>79</v>
      </c>
      <c r="AW196" s="11" t="s">
        <v>33</v>
      </c>
      <c r="AX196" s="11" t="s">
        <v>70</v>
      </c>
      <c r="AY196" s="196" t="s">
        <v>287</v>
      </c>
    </row>
    <row r="197" spans="2:65" s="12" customFormat="1" ht="11" x14ac:dyDescent="0.15">
      <c r="B197" s="197"/>
      <c r="C197" s="198"/>
      <c r="D197" s="187" t="s">
        <v>356</v>
      </c>
      <c r="E197" s="199" t="s">
        <v>1</v>
      </c>
      <c r="F197" s="200" t="s">
        <v>359</v>
      </c>
      <c r="G197" s="198"/>
      <c r="H197" s="201">
        <v>74</v>
      </c>
      <c r="I197" s="202"/>
      <c r="J197" s="198"/>
      <c r="K197" s="198"/>
      <c r="L197" s="203"/>
      <c r="M197" s="204"/>
      <c r="N197" s="205"/>
      <c r="O197" s="205"/>
      <c r="P197" s="205"/>
      <c r="Q197" s="205"/>
      <c r="R197" s="205"/>
      <c r="S197" s="205"/>
      <c r="T197" s="206"/>
      <c r="AT197" s="207" t="s">
        <v>356</v>
      </c>
      <c r="AU197" s="207" t="s">
        <v>77</v>
      </c>
      <c r="AV197" s="12" t="s">
        <v>99</v>
      </c>
      <c r="AW197" s="12" t="s">
        <v>33</v>
      </c>
      <c r="AX197" s="12" t="s">
        <v>77</v>
      </c>
      <c r="AY197" s="207" t="s">
        <v>287</v>
      </c>
    </row>
    <row r="198" spans="2:65" s="1" customFormat="1" ht="16.5" customHeight="1" x14ac:dyDescent="0.15">
      <c r="B198" s="33"/>
      <c r="C198" s="174" t="s">
        <v>385</v>
      </c>
      <c r="D198" s="174" t="s">
        <v>288</v>
      </c>
      <c r="E198" s="175" t="s">
        <v>4822</v>
      </c>
      <c r="F198" s="176" t="s">
        <v>4823</v>
      </c>
      <c r="G198" s="177" t="s">
        <v>291</v>
      </c>
      <c r="H198" s="178">
        <v>74</v>
      </c>
      <c r="I198" s="179"/>
      <c r="J198" s="178">
        <f>ROUND(I198*H198,2)</f>
        <v>0</v>
      </c>
      <c r="K198" s="176" t="s">
        <v>1</v>
      </c>
      <c r="L198" s="37"/>
      <c r="M198" s="180" t="s">
        <v>1</v>
      </c>
      <c r="N198" s="181" t="s">
        <v>41</v>
      </c>
      <c r="O198" s="59"/>
      <c r="P198" s="182">
        <f>O198*H198</f>
        <v>0</v>
      </c>
      <c r="Q198" s="182">
        <v>0</v>
      </c>
      <c r="R198" s="182">
        <f>Q198*H198</f>
        <v>0</v>
      </c>
      <c r="S198" s="182">
        <v>0</v>
      </c>
      <c r="T198" s="183">
        <f>S198*H198</f>
        <v>0</v>
      </c>
      <c r="AR198" s="16" t="s">
        <v>99</v>
      </c>
      <c r="AT198" s="16" t="s">
        <v>288</v>
      </c>
      <c r="AU198" s="16" t="s">
        <v>77</v>
      </c>
      <c r="AY198" s="16" t="s">
        <v>287</v>
      </c>
      <c r="BE198" s="184">
        <f>IF(N198="základní",J198,0)</f>
        <v>0</v>
      </c>
      <c r="BF198" s="184">
        <f>IF(N198="snížená",J198,0)</f>
        <v>0</v>
      </c>
      <c r="BG198" s="184">
        <f>IF(N198="zákl. přenesená",J198,0)</f>
        <v>0</v>
      </c>
      <c r="BH198" s="184">
        <f>IF(N198="sníž. přenesená",J198,0)</f>
        <v>0</v>
      </c>
      <c r="BI198" s="184">
        <f>IF(N198="nulová",J198,0)</f>
        <v>0</v>
      </c>
      <c r="BJ198" s="16" t="s">
        <v>77</v>
      </c>
      <c r="BK198" s="184">
        <f>ROUND(I198*H198,2)</f>
        <v>0</v>
      </c>
      <c r="BL198" s="16" t="s">
        <v>99</v>
      </c>
      <c r="BM198" s="16" t="s">
        <v>389</v>
      </c>
    </row>
    <row r="199" spans="2:65" s="11" customFormat="1" ht="11" x14ac:dyDescent="0.15">
      <c r="B199" s="185"/>
      <c r="C199" s="186"/>
      <c r="D199" s="187" t="s">
        <v>356</v>
      </c>
      <c r="E199" s="188" t="s">
        <v>1</v>
      </c>
      <c r="F199" s="189" t="s">
        <v>4819</v>
      </c>
      <c r="G199" s="186"/>
      <c r="H199" s="190">
        <v>74</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2" customFormat="1" ht="11" x14ac:dyDescent="0.15">
      <c r="B200" s="197"/>
      <c r="C200" s="198"/>
      <c r="D200" s="187" t="s">
        <v>356</v>
      </c>
      <c r="E200" s="199" t="s">
        <v>1</v>
      </c>
      <c r="F200" s="200" t="s">
        <v>359</v>
      </c>
      <c r="G200" s="198"/>
      <c r="H200" s="201">
        <v>74</v>
      </c>
      <c r="I200" s="202"/>
      <c r="J200" s="198"/>
      <c r="K200" s="198"/>
      <c r="L200" s="203"/>
      <c r="M200" s="204"/>
      <c r="N200" s="205"/>
      <c r="O200" s="205"/>
      <c r="P200" s="205"/>
      <c r="Q200" s="205"/>
      <c r="R200" s="205"/>
      <c r="S200" s="205"/>
      <c r="T200" s="206"/>
      <c r="AT200" s="207" t="s">
        <v>356</v>
      </c>
      <c r="AU200" s="207" t="s">
        <v>77</v>
      </c>
      <c r="AV200" s="12" t="s">
        <v>99</v>
      </c>
      <c r="AW200" s="12" t="s">
        <v>33</v>
      </c>
      <c r="AX200" s="12" t="s">
        <v>77</v>
      </c>
      <c r="AY200" s="207" t="s">
        <v>287</v>
      </c>
    </row>
    <row r="201" spans="2:65" s="1" customFormat="1" ht="16.5" customHeight="1" x14ac:dyDescent="0.15">
      <c r="B201" s="33"/>
      <c r="C201" s="174" t="s">
        <v>334</v>
      </c>
      <c r="D201" s="174" t="s">
        <v>288</v>
      </c>
      <c r="E201" s="175" t="s">
        <v>4824</v>
      </c>
      <c r="F201" s="176" t="s">
        <v>4825</v>
      </c>
      <c r="G201" s="177" t="s">
        <v>291</v>
      </c>
      <c r="H201" s="178">
        <v>74</v>
      </c>
      <c r="I201" s="179"/>
      <c r="J201" s="178">
        <f>ROUND(I201*H201,2)</f>
        <v>0</v>
      </c>
      <c r="K201" s="176" t="s">
        <v>1</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397</v>
      </c>
    </row>
    <row r="202" spans="2:65" s="11" customFormat="1" ht="11" x14ac:dyDescent="0.15">
      <c r="B202" s="185"/>
      <c r="C202" s="186"/>
      <c r="D202" s="187" t="s">
        <v>356</v>
      </c>
      <c r="E202" s="188" t="s">
        <v>1</v>
      </c>
      <c r="F202" s="189" t="s">
        <v>4819</v>
      </c>
      <c r="G202" s="186"/>
      <c r="H202" s="190">
        <v>74</v>
      </c>
      <c r="I202" s="191"/>
      <c r="J202" s="186"/>
      <c r="K202" s="186"/>
      <c r="L202" s="192"/>
      <c r="M202" s="193"/>
      <c r="N202" s="194"/>
      <c r="O202" s="194"/>
      <c r="P202" s="194"/>
      <c r="Q202" s="194"/>
      <c r="R202" s="194"/>
      <c r="S202" s="194"/>
      <c r="T202" s="195"/>
      <c r="AT202" s="196" t="s">
        <v>356</v>
      </c>
      <c r="AU202" s="196" t="s">
        <v>77</v>
      </c>
      <c r="AV202" s="11" t="s">
        <v>79</v>
      </c>
      <c r="AW202" s="11" t="s">
        <v>33</v>
      </c>
      <c r="AX202" s="11" t="s">
        <v>70</v>
      </c>
      <c r="AY202" s="196" t="s">
        <v>287</v>
      </c>
    </row>
    <row r="203" spans="2:65" s="12" customFormat="1" ht="11" x14ac:dyDescent="0.15">
      <c r="B203" s="197"/>
      <c r="C203" s="198"/>
      <c r="D203" s="187" t="s">
        <v>356</v>
      </c>
      <c r="E203" s="199" t="s">
        <v>1</v>
      </c>
      <c r="F203" s="200" t="s">
        <v>359</v>
      </c>
      <c r="G203" s="198"/>
      <c r="H203" s="201">
        <v>74</v>
      </c>
      <c r="I203" s="202"/>
      <c r="J203" s="198"/>
      <c r="K203" s="198"/>
      <c r="L203" s="203"/>
      <c r="M203" s="204"/>
      <c r="N203" s="205"/>
      <c r="O203" s="205"/>
      <c r="P203" s="205"/>
      <c r="Q203" s="205"/>
      <c r="R203" s="205"/>
      <c r="S203" s="205"/>
      <c r="T203" s="206"/>
      <c r="AT203" s="207" t="s">
        <v>356</v>
      </c>
      <c r="AU203" s="207" t="s">
        <v>77</v>
      </c>
      <c r="AV203" s="12" t="s">
        <v>99</v>
      </c>
      <c r="AW203" s="12" t="s">
        <v>33</v>
      </c>
      <c r="AX203" s="12" t="s">
        <v>77</v>
      </c>
      <c r="AY203" s="207" t="s">
        <v>287</v>
      </c>
    </row>
    <row r="204" spans="2:65" s="1" customFormat="1" ht="16.5" customHeight="1" x14ac:dyDescent="0.15">
      <c r="B204" s="33"/>
      <c r="C204" s="174" t="s">
        <v>401</v>
      </c>
      <c r="D204" s="174" t="s">
        <v>288</v>
      </c>
      <c r="E204" s="175" t="s">
        <v>4826</v>
      </c>
      <c r="F204" s="176" t="s">
        <v>4827</v>
      </c>
      <c r="G204" s="177" t="s">
        <v>291</v>
      </c>
      <c r="H204" s="178">
        <v>74</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404</v>
      </c>
    </row>
    <row r="205" spans="2:65" s="11" customFormat="1" ht="11" x14ac:dyDescent="0.15">
      <c r="B205" s="185"/>
      <c r="C205" s="186"/>
      <c r="D205" s="187" t="s">
        <v>356</v>
      </c>
      <c r="E205" s="188" t="s">
        <v>1</v>
      </c>
      <c r="F205" s="189" t="s">
        <v>4819</v>
      </c>
      <c r="G205" s="186"/>
      <c r="H205" s="190">
        <v>74</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2" customFormat="1" ht="11" x14ac:dyDescent="0.15">
      <c r="B206" s="197"/>
      <c r="C206" s="198"/>
      <c r="D206" s="187" t="s">
        <v>356</v>
      </c>
      <c r="E206" s="199" t="s">
        <v>1</v>
      </c>
      <c r="F206" s="200" t="s">
        <v>359</v>
      </c>
      <c r="G206" s="198"/>
      <c r="H206" s="201">
        <v>74</v>
      </c>
      <c r="I206" s="202"/>
      <c r="J206" s="198"/>
      <c r="K206" s="198"/>
      <c r="L206" s="203"/>
      <c r="M206" s="204"/>
      <c r="N206" s="205"/>
      <c r="O206" s="205"/>
      <c r="P206" s="205"/>
      <c r="Q206" s="205"/>
      <c r="R206" s="205"/>
      <c r="S206" s="205"/>
      <c r="T206" s="206"/>
      <c r="AT206" s="207" t="s">
        <v>356</v>
      </c>
      <c r="AU206" s="207" t="s">
        <v>77</v>
      </c>
      <c r="AV206" s="12" t="s">
        <v>99</v>
      </c>
      <c r="AW206" s="12" t="s">
        <v>33</v>
      </c>
      <c r="AX206" s="12" t="s">
        <v>77</v>
      </c>
      <c r="AY206" s="207" t="s">
        <v>287</v>
      </c>
    </row>
    <row r="207" spans="2:65" s="10" customFormat="1" ht="26" customHeight="1" x14ac:dyDescent="0.2">
      <c r="B207" s="160"/>
      <c r="C207" s="161"/>
      <c r="D207" s="162" t="s">
        <v>69</v>
      </c>
      <c r="E207" s="163" t="s">
        <v>300</v>
      </c>
      <c r="F207" s="163" t="s">
        <v>845</v>
      </c>
      <c r="G207" s="161"/>
      <c r="H207" s="161"/>
      <c r="I207" s="164"/>
      <c r="J207" s="165">
        <f>BK207</f>
        <v>0</v>
      </c>
      <c r="K207" s="161"/>
      <c r="L207" s="166"/>
      <c r="M207" s="167"/>
      <c r="N207" s="168"/>
      <c r="O207" s="168"/>
      <c r="P207" s="169">
        <f>SUM(P208:P291)</f>
        <v>0</v>
      </c>
      <c r="Q207" s="168"/>
      <c r="R207" s="169">
        <f>SUM(R208:R291)</f>
        <v>0</v>
      </c>
      <c r="S207" s="168"/>
      <c r="T207" s="170">
        <f>SUM(T208:T291)</f>
        <v>0</v>
      </c>
      <c r="AR207" s="171" t="s">
        <v>77</v>
      </c>
      <c r="AT207" s="172" t="s">
        <v>69</v>
      </c>
      <c r="AU207" s="172" t="s">
        <v>70</v>
      </c>
      <c r="AY207" s="171" t="s">
        <v>287</v>
      </c>
      <c r="BK207" s="173">
        <f>SUM(BK208:BK291)</f>
        <v>0</v>
      </c>
    </row>
    <row r="208" spans="2:65" s="1" customFormat="1" ht="16.5" customHeight="1" x14ac:dyDescent="0.15">
      <c r="B208" s="33"/>
      <c r="C208" s="174" t="s">
        <v>337</v>
      </c>
      <c r="D208" s="174" t="s">
        <v>288</v>
      </c>
      <c r="E208" s="175" t="s">
        <v>4828</v>
      </c>
      <c r="F208" s="176" t="s">
        <v>4829</v>
      </c>
      <c r="G208" s="177" t="s">
        <v>490</v>
      </c>
      <c r="H208" s="178">
        <v>2</v>
      </c>
      <c r="I208" s="179"/>
      <c r="J208" s="178">
        <f t="shared" ref="J208:J250" si="0">ROUND(I208*H208,2)</f>
        <v>0</v>
      </c>
      <c r="K208" s="176" t="s">
        <v>1</v>
      </c>
      <c r="L208" s="37"/>
      <c r="M208" s="180" t="s">
        <v>1</v>
      </c>
      <c r="N208" s="181" t="s">
        <v>41</v>
      </c>
      <c r="O208" s="59"/>
      <c r="P208" s="182">
        <f t="shared" ref="P208:P250" si="1">O208*H208</f>
        <v>0</v>
      </c>
      <c r="Q208" s="182">
        <v>0</v>
      </c>
      <c r="R208" s="182">
        <f t="shared" ref="R208:R250" si="2">Q208*H208</f>
        <v>0</v>
      </c>
      <c r="S208" s="182">
        <v>0</v>
      </c>
      <c r="T208" s="183">
        <f t="shared" ref="T208:T250" si="3">S208*H208</f>
        <v>0</v>
      </c>
      <c r="AR208" s="16" t="s">
        <v>99</v>
      </c>
      <c r="AT208" s="16" t="s">
        <v>288</v>
      </c>
      <c r="AU208" s="16" t="s">
        <v>77</v>
      </c>
      <c r="AY208" s="16" t="s">
        <v>287</v>
      </c>
      <c r="BE208" s="184">
        <f t="shared" ref="BE208:BE250" si="4">IF(N208="základní",J208,0)</f>
        <v>0</v>
      </c>
      <c r="BF208" s="184">
        <f t="shared" ref="BF208:BF250" si="5">IF(N208="snížená",J208,0)</f>
        <v>0</v>
      </c>
      <c r="BG208" s="184">
        <f t="shared" ref="BG208:BG250" si="6">IF(N208="zákl. přenesená",J208,0)</f>
        <v>0</v>
      </c>
      <c r="BH208" s="184">
        <f t="shared" ref="BH208:BH250" si="7">IF(N208="sníž. přenesená",J208,0)</f>
        <v>0</v>
      </c>
      <c r="BI208" s="184">
        <f t="shared" ref="BI208:BI250" si="8">IF(N208="nulová",J208,0)</f>
        <v>0</v>
      </c>
      <c r="BJ208" s="16" t="s">
        <v>77</v>
      </c>
      <c r="BK208" s="184">
        <f t="shared" ref="BK208:BK250" si="9">ROUND(I208*H208,2)</f>
        <v>0</v>
      </c>
      <c r="BL208" s="16" t="s">
        <v>99</v>
      </c>
      <c r="BM208" s="16" t="s">
        <v>408</v>
      </c>
    </row>
    <row r="209" spans="2:65" s="1" customFormat="1" ht="16.5" customHeight="1" x14ac:dyDescent="0.15">
      <c r="B209" s="33"/>
      <c r="C209" s="174" t="s">
        <v>412</v>
      </c>
      <c r="D209" s="174" t="s">
        <v>288</v>
      </c>
      <c r="E209" s="175" t="s">
        <v>4830</v>
      </c>
      <c r="F209" s="176" t="s">
        <v>4831</v>
      </c>
      <c r="G209" s="177" t="s">
        <v>490</v>
      </c>
      <c r="H209" s="178">
        <v>1</v>
      </c>
      <c r="I209" s="179"/>
      <c r="J209" s="178">
        <f t="shared" si="0"/>
        <v>0</v>
      </c>
      <c r="K209" s="176" t="s">
        <v>1</v>
      </c>
      <c r="L209" s="37"/>
      <c r="M209" s="180" t="s">
        <v>1</v>
      </c>
      <c r="N209" s="181" t="s">
        <v>41</v>
      </c>
      <c r="O209" s="59"/>
      <c r="P209" s="182">
        <f t="shared" si="1"/>
        <v>0</v>
      </c>
      <c r="Q209" s="182">
        <v>0</v>
      </c>
      <c r="R209" s="182">
        <f t="shared" si="2"/>
        <v>0</v>
      </c>
      <c r="S209" s="182">
        <v>0</v>
      </c>
      <c r="T209" s="183">
        <f t="shared" si="3"/>
        <v>0</v>
      </c>
      <c r="AR209" s="16" t="s">
        <v>99</v>
      </c>
      <c r="AT209" s="16" t="s">
        <v>288</v>
      </c>
      <c r="AU209" s="16" t="s">
        <v>77</v>
      </c>
      <c r="AY209" s="16" t="s">
        <v>287</v>
      </c>
      <c r="BE209" s="184">
        <f t="shared" si="4"/>
        <v>0</v>
      </c>
      <c r="BF209" s="184">
        <f t="shared" si="5"/>
        <v>0</v>
      </c>
      <c r="BG209" s="184">
        <f t="shared" si="6"/>
        <v>0</v>
      </c>
      <c r="BH209" s="184">
        <f t="shared" si="7"/>
        <v>0</v>
      </c>
      <c r="BI209" s="184">
        <f t="shared" si="8"/>
        <v>0</v>
      </c>
      <c r="BJ209" s="16" t="s">
        <v>77</v>
      </c>
      <c r="BK209" s="184">
        <f t="shared" si="9"/>
        <v>0</v>
      </c>
      <c r="BL209" s="16" t="s">
        <v>99</v>
      </c>
      <c r="BM209" s="16" t="s">
        <v>415</v>
      </c>
    </row>
    <row r="210" spans="2:65" s="1" customFormat="1" ht="16.5" customHeight="1" x14ac:dyDescent="0.15">
      <c r="B210" s="33"/>
      <c r="C210" s="174" t="s">
        <v>340</v>
      </c>
      <c r="D210" s="174" t="s">
        <v>288</v>
      </c>
      <c r="E210" s="175" t="s">
        <v>4832</v>
      </c>
      <c r="F210" s="176" t="s">
        <v>4833</v>
      </c>
      <c r="G210" s="177" t="s">
        <v>490</v>
      </c>
      <c r="H210" s="178">
        <v>1</v>
      </c>
      <c r="I210" s="179"/>
      <c r="J210" s="178">
        <f t="shared" si="0"/>
        <v>0</v>
      </c>
      <c r="K210" s="176" t="s">
        <v>1</v>
      </c>
      <c r="L210" s="37"/>
      <c r="M210" s="180" t="s">
        <v>1</v>
      </c>
      <c r="N210" s="181" t="s">
        <v>41</v>
      </c>
      <c r="O210" s="59"/>
      <c r="P210" s="182">
        <f t="shared" si="1"/>
        <v>0</v>
      </c>
      <c r="Q210" s="182">
        <v>0</v>
      </c>
      <c r="R210" s="182">
        <f t="shared" si="2"/>
        <v>0</v>
      </c>
      <c r="S210" s="182">
        <v>0</v>
      </c>
      <c r="T210" s="183">
        <f t="shared" si="3"/>
        <v>0</v>
      </c>
      <c r="AR210" s="16" t="s">
        <v>99</v>
      </c>
      <c r="AT210" s="16" t="s">
        <v>288</v>
      </c>
      <c r="AU210" s="16" t="s">
        <v>77</v>
      </c>
      <c r="AY210" s="16" t="s">
        <v>287</v>
      </c>
      <c r="BE210" s="184">
        <f t="shared" si="4"/>
        <v>0</v>
      </c>
      <c r="BF210" s="184">
        <f t="shared" si="5"/>
        <v>0</v>
      </c>
      <c r="BG210" s="184">
        <f t="shared" si="6"/>
        <v>0</v>
      </c>
      <c r="BH210" s="184">
        <f t="shared" si="7"/>
        <v>0</v>
      </c>
      <c r="BI210" s="184">
        <f t="shared" si="8"/>
        <v>0</v>
      </c>
      <c r="BJ210" s="16" t="s">
        <v>77</v>
      </c>
      <c r="BK210" s="184">
        <f t="shared" si="9"/>
        <v>0</v>
      </c>
      <c r="BL210" s="16" t="s">
        <v>99</v>
      </c>
      <c r="BM210" s="16" t="s">
        <v>419</v>
      </c>
    </row>
    <row r="211" spans="2:65" s="1" customFormat="1" ht="16.5" customHeight="1" x14ac:dyDescent="0.15">
      <c r="B211" s="33"/>
      <c r="C211" s="174" t="s">
        <v>421</v>
      </c>
      <c r="D211" s="174" t="s">
        <v>288</v>
      </c>
      <c r="E211" s="175" t="s">
        <v>4834</v>
      </c>
      <c r="F211" s="176" t="s">
        <v>4835</v>
      </c>
      <c r="G211" s="177" t="s">
        <v>362</v>
      </c>
      <c r="H211" s="178">
        <v>10</v>
      </c>
      <c r="I211" s="179"/>
      <c r="J211" s="178">
        <f t="shared" si="0"/>
        <v>0</v>
      </c>
      <c r="K211" s="176" t="s">
        <v>1</v>
      </c>
      <c r="L211" s="37"/>
      <c r="M211" s="180" t="s">
        <v>1</v>
      </c>
      <c r="N211" s="181" t="s">
        <v>41</v>
      </c>
      <c r="O211" s="59"/>
      <c r="P211" s="182">
        <f t="shared" si="1"/>
        <v>0</v>
      </c>
      <c r="Q211" s="182">
        <v>0</v>
      </c>
      <c r="R211" s="182">
        <f t="shared" si="2"/>
        <v>0</v>
      </c>
      <c r="S211" s="182">
        <v>0</v>
      </c>
      <c r="T211" s="183">
        <f t="shared" si="3"/>
        <v>0</v>
      </c>
      <c r="AR211" s="16" t="s">
        <v>99</v>
      </c>
      <c r="AT211" s="16" t="s">
        <v>288</v>
      </c>
      <c r="AU211" s="16" t="s">
        <v>77</v>
      </c>
      <c r="AY211" s="16" t="s">
        <v>287</v>
      </c>
      <c r="BE211" s="184">
        <f t="shared" si="4"/>
        <v>0</v>
      </c>
      <c r="BF211" s="184">
        <f t="shared" si="5"/>
        <v>0</v>
      </c>
      <c r="BG211" s="184">
        <f t="shared" si="6"/>
        <v>0</v>
      </c>
      <c r="BH211" s="184">
        <f t="shared" si="7"/>
        <v>0</v>
      </c>
      <c r="BI211" s="184">
        <f t="shared" si="8"/>
        <v>0</v>
      </c>
      <c r="BJ211" s="16" t="s">
        <v>77</v>
      </c>
      <c r="BK211" s="184">
        <f t="shared" si="9"/>
        <v>0</v>
      </c>
      <c r="BL211" s="16" t="s">
        <v>99</v>
      </c>
      <c r="BM211" s="16" t="s">
        <v>424</v>
      </c>
    </row>
    <row r="212" spans="2:65" s="1" customFormat="1" ht="16.5" customHeight="1" x14ac:dyDescent="0.15">
      <c r="B212" s="33"/>
      <c r="C212" s="174" t="s">
        <v>343</v>
      </c>
      <c r="D212" s="174" t="s">
        <v>288</v>
      </c>
      <c r="E212" s="175" t="s">
        <v>4836</v>
      </c>
      <c r="F212" s="176" t="s">
        <v>4837</v>
      </c>
      <c r="G212" s="177" t="s">
        <v>362</v>
      </c>
      <c r="H212" s="178">
        <v>24.5</v>
      </c>
      <c r="I212" s="179"/>
      <c r="J212" s="178">
        <f t="shared" si="0"/>
        <v>0</v>
      </c>
      <c r="K212" s="176" t="s">
        <v>1</v>
      </c>
      <c r="L212" s="37"/>
      <c r="M212" s="180" t="s">
        <v>1</v>
      </c>
      <c r="N212" s="181" t="s">
        <v>41</v>
      </c>
      <c r="O212" s="59"/>
      <c r="P212" s="182">
        <f t="shared" si="1"/>
        <v>0</v>
      </c>
      <c r="Q212" s="182">
        <v>0</v>
      </c>
      <c r="R212" s="182">
        <f t="shared" si="2"/>
        <v>0</v>
      </c>
      <c r="S212" s="182">
        <v>0</v>
      </c>
      <c r="T212" s="183">
        <f t="shared" si="3"/>
        <v>0</v>
      </c>
      <c r="AR212" s="16" t="s">
        <v>99</v>
      </c>
      <c r="AT212" s="16" t="s">
        <v>288</v>
      </c>
      <c r="AU212" s="16" t="s">
        <v>77</v>
      </c>
      <c r="AY212" s="16" t="s">
        <v>287</v>
      </c>
      <c r="BE212" s="184">
        <f t="shared" si="4"/>
        <v>0</v>
      </c>
      <c r="BF212" s="184">
        <f t="shared" si="5"/>
        <v>0</v>
      </c>
      <c r="BG212" s="184">
        <f t="shared" si="6"/>
        <v>0</v>
      </c>
      <c r="BH212" s="184">
        <f t="shared" si="7"/>
        <v>0</v>
      </c>
      <c r="BI212" s="184">
        <f t="shared" si="8"/>
        <v>0</v>
      </c>
      <c r="BJ212" s="16" t="s">
        <v>77</v>
      </c>
      <c r="BK212" s="184">
        <f t="shared" si="9"/>
        <v>0</v>
      </c>
      <c r="BL212" s="16" t="s">
        <v>99</v>
      </c>
      <c r="BM212" s="16" t="s">
        <v>428</v>
      </c>
    </row>
    <row r="213" spans="2:65" s="1" customFormat="1" ht="22.5" customHeight="1" x14ac:dyDescent="0.15">
      <c r="B213" s="33"/>
      <c r="C213" s="174" t="s">
        <v>431</v>
      </c>
      <c r="D213" s="174" t="s">
        <v>288</v>
      </c>
      <c r="E213" s="175" t="s">
        <v>4838</v>
      </c>
      <c r="F213" s="176" t="s">
        <v>4839</v>
      </c>
      <c r="G213" s="177" t="s">
        <v>490</v>
      </c>
      <c r="H213" s="178">
        <v>2</v>
      </c>
      <c r="I213" s="179"/>
      <c r="J213" s="178">
        <f t="shared" si="0"/>
        <v>0</v>
      </c>
      <c r="K213" s="176" t="s">
        <v>1</v>
      </c>
      <c r="L213" s="37"/>
      <c r="M213" s="180" t="s">
        <v>1</v>
      </c>
      <c r="N213" s="181" t="s">
        <v>41</v>
      </c>
      <c r="O213" s="59"/>
      <c r="P213" s="182">
        <f t="shared" si="1"/>
        <v>0</v>
      </c>
      <c r="Q213" s="182">
        <v>0</v>
      </c>
      <c r="R213" s="182">
        <f t="shared" si="2"/>
        <v>0</v>
      </c>
      <c r="S213" s="182">
        <v>0</v>
      </c>
      <c r="T213" s="183">
        <f t="shared" si="3"/>
        <v>0</v>
      </c>
      <c r="AR213" s="16" t="s">
        <v>99</v>
      </c>
      <c r="AT213" s="16" t="s">
        <v>288</v>
      </c>
      <c r="AU213" s="16" t="s">
        <v>77</v>
      </c>
      <c r="AY213" s="16" t="s">
        <v>287</v>
      </c>
      <c r="BE213" s="184">
        <f t="shared" si="4"/>
        <v>0</v>
      </c>
      <c r="BF213" s="184">
        <f t="shared" si="5"/>
        <v>0</v>
      </c>
      <c r="BG213" s="184">
        <f t="shared" si="6"/>
        <v>0</v>
      </c>
      <c r="BH213" s="184">
        <f t="shared" si="7"/>
        <v>0</v>
      </c>
      <c r="BI213" s="184">
        <f t="shared" si="8"/>
        <v>0</v>
      </c>
      <c r="BJ213" s="16" t="s">
        <v>77</v>
      </c>
      <c r="BK213" s="184">
        <f t="shared" si="9"/>
        <v>0</v>
      </c>
      <c r="BL213" s="16" t="s">
        <v>99</v>
      </c>
      <c r="BM213" s="16" t="s">
        <v>434</v>
      </c>
    </row>
    <row r="214" spans="2:65" s="1" customFormat="1" ht="22.5" customHeight="1" x14ac:dyDescent="0.15">
      <c r="B214" s="33"/>
      <c r="C214" s="174" t="s">
        <v>347</v>
      </c>
      <c r="D214" s="174" t="s">
        <v>288</v>
      </c>
      <c r="E214" s="175" t="s">
        <v>4840</v>
      </c>
      <c r="F214" s="176" t="s">
        <v>4841</v>
      </c>
      <c r="G214" s="177" t="s">
        <v>490</v>
      </c>
      <c r="H214" s="178">
        <v>1</v>
      </c>
      <c r="I214" s="179"/>
      <c r="J214" s="178">
        <f t="shared" si="0"/>
        <v>0</v>
      </c>
      <c r="K214" s="176" t="s">
        <v>1</v>
      </c>
      <c r="L214" s="37"/>
      <c r="M214" s="180" t="s">
        <v>1</v>
      </c>
      <c r="N214" s="181" t="s">
        <v>41</v>
      </c>
      <c r="O214" s="59"/>
      <c r="P214" s="182">
        <f t="shared" si="1"/>
        <v>0</v>
      </c>
      <c r="Q214" s="182">
        <v>0</v>
      </c>
      <c r="R214" s="182">
        <f t="shared" si="2"/>
        <v>0</v>
      </c>
      <c r="S214" s="182">
        <v>0</v>
      </c>
      <c r="T214" s="183">
        <f t="shared" si="3"/>
        <v>0</v>
      </c>
      <c r="AR214" s="16" t="s">
        <v>99</v>
      </c>
      <c r="AT214" s="16" t="s">
        <v>288</v>
      </c>
      <c r="AU214" s="16" t="s">
        <v>77</v>
      </c>
      <c r="AY214" s="16" t="s">
        <v>287</v>
      </c>
      <c r="BE214" s="184">
        <f t="shared" si="4"/>
        <v>0</v>
      </c>
      <c r="BF214" s="184">
        <f t="shared" si="5"/>
        <v>0</v>
      </c>
      <c r="BG214" s="184">
        <f t="shared" si="6"/>
        <v>0</v>
      </c>
      <c r="BH214" s="184">
        <f t="shared" si="7"/>
        <v>0</v>
      </c>
      <c r="BI214" s="184">
        <f t="shared" si="8"/>
        <v>0</v>
      </c>
      <c r="BJ214" s="16" t="s">
        <v>77</v>
      </c>
      <c r="BK214" s="184">
        <f t="shared" si="9"/>
        <v>0</v>
      </c>
      <c r="BL214" s="16" t="s">
        <v>99</v>
      </c>
      <c r="BM214" s="16" t="s">
        <v>440</v>
      </c>
    </row>
    <row r="215" spans="2:65" s="1" customFormat="1" ht="16.5" customHeight="1" x14ac:dyDescent="0.15">
      <c r="B215" s="33"/>
      <c r="C215" s="174" t="s">
        <v>442</v>
      </c>
      <c r="D215" s="174" t="s">
        <v>288</v>
      </c>
      <c r="E215" s="175" t="s">
        <v>4842</v>
      </c>
      <c r="F215" s="176" t="s">
        <v>4843</v>
      </c>
      <c r="G215" s="177" t="s">
        <v>490</v>
      </c>
      <c r="H215" s="178">
        <v>2</v>
      </c>
      <c r="I215" s="179"/>
      <c r="J215" s="178">
        <f t="shared" si="0"/>
        <v>0</v>
      </c>
      <c r="K215" s="176" t="s">
        <v>1</v>
      </c>
      <c r="L215" s="37"/>
      <c r="M215" s="180" t="s">
        <v>1</v>
      </c>
      <c r="N215" s="181" t="s">
        <v>41</v>
      </c>
      <c r="O215" s="59"/>
      <c r="P215" s="182">
        <f t="shared" si="1"/>
        <v>0</v>
      </c>
      <c r="Q215" s="182">
        <v>0</v>
      </c>
      <c r="R215" s="182">
        <f t="shared" si="2"/>
        <v>0</v>
      </c>
      <c r="S215" s="182">
        <v>0</v>
      </c>
      <c r="T215" s="183">
        <f t="shared" si="3"/>
        <v>0</v>
      </c>
      <c r="AR215" s="16" t="s">
        <v>99</v>
      </c>
      <c r="AT215" s="16" t="s">
        <v>288</v>
      </c>
      <c r="AU215" s="16" t="s">
        <v>77</v>
      </c>
      <c r="AY215" s="16" t="s">
        <v>287</v>
      </c>
      <c r="BE215" s="184">
        <f t="shared" si="4"/>
        <v>0</v>
      </c>
      <c r="BF215" s="184">
        <f t="shared" si="5"/>
        <v>0</v>
      </c>
      <c r="BG215" s="184">
        <f t="shared" si="6"/>
        <v>0</v>
      </c>
      <c r="BH215" s="184">
        <f t="shared" si="7"/>
        <v>0</v>
      </c>
      <c r="BI215" s="184">
        <f t="shared" si="8"/>
        <v>0</v>
      </c>
      <c r="BJ215" s="16" t="s">
        <v>77</v>
      </c>
      <c r="BK215" s="184">
        <f t="shared" si="9"/>
        <v>0</v>
      </c>
      <c r="BL215" s="16" t="s">
        <v>99</v>
      </c>
      <c r="BM215" s="16" t="s">
        <v>445</v>
      </c>
    </row>
    <row r="216" spans="2:65" s="1" customFormat="1" ht="22.5" customHeight="1" x14ac:dyDescent="0.15">
      <c r="B216" s="33"/>
      <c r="C216" s="174" t="s">
        <v>350</v>
      </c>
      <c r="D216" s="174" t="s">
        <v>288</v>
      </c>
      <c r="E216" s="175" t="s">
        <v>4844</v>
      </c>
      <c r="F216" s="176" t="s">
        <v>4845</v>
      </c>
      <c r="G216" s="177" t="s">
        <v>490</v>
      </c>
      <c r="H216" s="178">
        <v>5</v>
      </c>
      <c r="I216" s="179"/>
      <c r="J216" s="178">
        <f t="shared" si="0"/>
        <v>0</v>
      </c>
      <c r="K216" s="176" t="s">
        <v>1</v>
      </c>
      <c r="L216" s="37"/>
      <c r="M216" s="180" t="s">
        <v>1</v>
      </c>
      <c r="N216" s="181" t="s">
        <v>41</v>
      </c>
      <c r="O216" s="59"/>
      <c r="P216" s="182">
        <f t="shared" si="1"/>
        <v>0</v>
      </c>
      <c r="Q216" s="182">
        <v>0</v>
      </c>
      <c r="R216" s="182">
        <f t="shared" si="2"/>
        <v>0</v>
      </c>
      <c r="S216" s="182">
        <v>0</v>
      </c>
      <c r="T216" s="183">
        <f t="shared" si="3"/>
        <v>0</v>
      </c>
      <c r="AR216" s="16" t="s">
        <v>99</v>
      </c>
      <c r="AT216" s="16" t="s">
        <v>288</v>
      </c>
      <c r="AU216" s="16" t="s">
        <v>77</v>
      </c>
      <c r="AY216" s="16" t="s">
        <v>287</v>
      </c>
      <c r="BE216" s="184">
        <f t="shared" si="4"/>
        <v>0</v>
      </c>
      <c r="BF216" s="184">
        <f t="shared" si="5"/>
        <v>0</v>
      </c>
      <c r="BG216" s="184">
        <f t="shared" si="6"/>
        <v>0</v>
      </c>
      <c r="BH216" s="184">
        <f t="shared" si="7"/>
        <v>0</v>
      </c>
      <c r="BI216" s="184">
        <f t="shared" si="8"/>
        <v>0</v>
      </c>
      <c r="BJ216" s="16" t="s">
        <v>77</v>
      </c>
      <c r="BK216" s="184">
        <f t="shared" si="9"/>
        <v>0</v>
      </c>
      <c r="BL216" s="16" t="s">
        <v>99</v>
      </c>
      <c r="BM216" s="16" t="s">
        <v>449</v>
      </c>
    </row>
    <row r="217" spans="2:65" s="1" customFormat="1" ht="16.5" customHeight="1" x14ac:dyDescent="0.15">
      <c r="B217" s="33"/>
      <c r="C217" s="174" t="s">
        <v>452</v>
      </c>
      <c r="D217" s="174" t="s">
        <v>288</v>
      </c>
      <c r="E217" s="175" t="s">
        <v>4846</v>
      </c>
      <c r="F217" s="176" t="s">
        <v>4847</v>
      </c>
      <c r="G217" s="177" t="s">
        <v>490</v>
      </c>
      <c r="H217" s="178">
        <v>1</v>
      </c>
      <c r="I217" s="179"/>
      <c r="J217" s="178">
        <f t="shared" si="0"/>
        <v>0</v>
      </c>
      <c r="K217" s="176" t="s">
        <v>1</v>
      </c>
      <c r="L217" s="37"/>
      <c r="M217" s="180" t="s">
        <v>1</v>
      </c>
      <c r="N217" s="181" t="s">
        <v>41</v>
      </c>
      <c r="O217" s="59"/>
      <c r="P217" s="182">
        <f t="shared" si="1"/>
        <v>0</v>
      </c>
      <c r="Q217" s="182">
        <v>0</v>
      </c>
      <c r="R217" s="182">
        <f t="shared" si="2"/>
        <v>0</v>
      </c>
      <c r="S217" s="182">
        <v>0</v>
      </c>
      <c r="T217" s="183">
        <f t="shared" si="3"/>
        <v>0</v>
      </c>
      <c r="AR217" s="16" t="s">
        <v>99</v>
      </c>
      <c r="AT217" s="16" t="s">
        <v>288</v>
      </c>
      <c r="AU217" s="16" t="s">
        <v>77</v>
      </c>
      <c r="AY217" s="16" t="s">
        <v>287</v>
      </c>
      <c r="BE217" s="184">
        <f t="shared" si="4"/>
        <v>0</v>
      </c>
      <c r="BF217" s="184">
        <f t="shared" si="5"/>
        <v>0</v>
      </c>
      <c r="BG217" s="184">
        <f t="shared" si="6"/>
        <v>0</v>
      </c>
      <c r="BH217" s="184">
        <f t="shared" si="7"/>
        <v>0</v>
      </c>
      <c r="BI217" s="184">
        <f t="shared" si="8"/>
        <v>0</v>
      </c>
      <c r="BJ217" s="16" t="s">
        <v>77</v>
      </c>
      <c r="BK217" s="184">
        <f t="shared" si="9"/>
        <v>0</v>
      </c>
      <c r="BL217" s="16" t="s">
        <v>99</v>
      </c>
      <c r="BM217" s="16" t="s">
        <v>455</v>
      </c>
    </row>
    <row r="218" spans="2:65" s="1" customFormat="1" ht="16.5" customHeight="1" x14ac:dyDescent="0.15">
      <c r="B218" s="33"/>
      <c r="C218" s="174" t="s">
        <v>355</v>
      </c>
      <c r="D218" s="174" t="s">
        <v>288</v>
      </c>
      <c r="E218" s="175" t="s">
        <v>4848</v>
      </c>
      <c r="F218" s="176" t="s">
        <v>4849</v>
      </c>
      <c r="G218" s="177" t="s">
        <v>490</v>
      </c>
      <c r="H218" s="178">
        <v>1</v>
      </c>
      <c r="I218" s="179"/>
      <c r="J218" s="178">
        <f t="shared" si="0"/>
        <v>0</v>
      </c>
      <c r="K218" s="176" t="s">
        <v>1</v>
      </c>
      <c r="L218" s="37"/>
      <c r="M218" s="180" t="s">
        <v>1</v>
      </c>
      <c r="N218" s="181" t="s">
        <v>41</v>
      </c>
      <c r="O218" s="59"/>
      <c r="P218" s="182">
        <f t="shared" si="1"/>
        <v>0</v>
      </c>
      <c r="Q218" s="182">
        <v>0</v>
      </c>
      <c r="R218" s="182">
        <f t="shared" si="2"/>
        <v>0</v>
      </c>
      <c r="S218" s="182">
        <v>0</v>
      </c>
      <c r="T218" s="183">
        <f t="shared" si="3"/>
        <v>0</v>
      </c>
      <c r="AR218" s="16" t="s">
        <v>99</v>
      </c>
      <c r="AT218" s="16" t="s">
        <v>288</v>
      </c>
      <c r="AU218" s="16" t="s">
        <v>77</v>
      </c>
      <c r="AY218" s="16" t="s">
        <v>287</v>
      </c>
      <c r="BE218" s="184">
        <f t="shared" si="4"/>
        <v>0</v>
      </c>
      <c r="BF218" s="184">
        <f t="shared" si="5"/>
        <v>0</v>
      </c>
      <c r="BG218" s="184">
        <f t="shared" si="6"/>
        <v>0</v>
      </c>
      <c r="BH218" s="184">
        <f t="shared" si="7"/>
        <v>0</v>
      </c>
      <c r="BI218" s="184">
        <f t="shared" si="8"/>
        <v>0</v>
      </c>
      <c r="BJ218" s="16" t="s">
        <v>77</v>
      </c>
      <c r="BK218" s="184">
        <f t="shared" si="9"/>
        <v>0</v>
      </c>
      <c r="BL218" s="16" t="s">
        <v>99</v>
      </c>
      <c r="BM218" s="16" t="s">
        <v>473</v>
      </c>
    </row>
    <row r="219" spans="2:65" s="1" customFormat="1" ht="22.5" customHeight="1" x14ac:dyDescent="0.15">
      <c r="B219" s="33"/>
      <c r="C219" s="174" t="s">
        <v>475</v>
      </c>
      <c r="D219" s="174" t="s">
        <v>288</v>
      </c>
      <c r="E219" s="175" t="s">
        <v>4850</v>
      </c>
      <c r="F219" s="176" t="s">
        <v>4851</v>
      </c>
      <c r="G219" s="177" t="s">
        <v>490</v>
      </c>
      <c r="H219" s="178">
        <v>6</v>
      </c>
      <c r="I219" s="179"/>
      <c r="J219" s="178">
        <f t="shared" si="0"/>
        <v>0</v>
      </c>
      <c r="K219" s="176" t="s">
        <v>1</v>
      </c>
      <c r="L219" s="37"/>
      <c r="M219" s="180" t="s">
        <v>1</v>
      </c>
      <c r="N219" s="181" t="s">
        <v>41</v>
      </c>
      <c r="O219" s="59"/>
      <c r="P219" s="182">
        <f t="shared" si="1"/>
        <v>0</v>
      </c>
      <c r="Q219" s="182">
        <v>0</v>
      </c>
      <c r="R219" s="182">
        <f t="shared" si="2"/>
        <v>0</v>
      </c>
      <c r="S219" s="182">
        <v>0</v>
      </c>
      <c r="T219" s="183">
        <f t="shared" si="3"/>
        <v>0</v>
      </c>
      <c r="AR219" s="16" t="s">
        <v>99</v>
      </c>
      <c r="AT219" s="16" t="s">
        <v>288</v>
      </c>
      <c r="AU219" s="16" t="s">
        <v>77</v>
      </c>
      <c r="AY219" s="16" t="s">
        <v>287</v>
      </c>
      <c r="BE219" s="184">
        <f t="shared" si="4"/>
        <v>0</v>
      </c>
      <c r="BF219" s="184">
        <f t="shared" si="5"/>
        <v>0</v>
      </c>
      <c r="BG219" s="184">
        <f t="shared" si="6"/>
        <v>0</v>
      </c>
      <c r="BH219" s="184">
        <f t="shared" si="7"/>
        <v>0</v>
      </c>
      <c r="BI219" s="184">
        <f t="shared" si="8"/>
        <v>0</v>
      </c>
      <c r="BJ219" s="16" t="s">
        <v>77</v>
      </c>
      <c r="BK219" s="184">
        <f t="shared" si="9"/>
        <v>0</v>
      </c>
      <c r="BL219" s="16" t="s">
        <v>99</v>
      </c>
      <c r="BM219" s="16" t="s">
        <v>478</v>
      </c>
    </row>
    <row r="220" spans="2:65" s="1" customFormat="1" ht="22.5" customHeight="1" x14ac:dyDescent="0.15">
      <c r="B220" s="33"/>
      <c r="C220" s="174" t="s">
        <v>363</v>
      </c>
      <c r="D220" s="174" t="s">
        <v>288</v>
      </c>
      <c r="E220" s="175" t="s">
        <v>4852</v>
      </c>
      <c r="F220" s="176" t="s">
        <v>4853</v>
      </c>
      <c r="G220" s="177" t="s">
        <v>490</v>
      </c>
      <c r="H220" s="178">
        <v>1</v>
      </c>
      <c r="I220" s="179"/>
      <c r="J220" s="178">
        <f t="shared" si="0"/>
        <v>0</v>
      </c>
      <c r="K220" s="176" t="s">
        <v>1</v>
      </c>
      <c r="L220" s="37"/>
      <c r="M220" s="180" t="s">
        <v>1</v>
      </c>
      <c r="N220" s="181" t="s">
        <v>41</v>
      </c>
      <c r="O220" s="59"/>
      <c r="P220" s="182">
        <f t="shared" si="1"/>
        <v>0</v>
      </c>
      <c r="Q220" s="182">
        <v>0</v>
      </c>
      <c r="R220" s="182">
        <f t="shared" si="2"/>
        <v>0</v>
      </c>
      <c r="S220" s="182">
        <v>0</v>
      </c>
      <c r="T220" s="183">
        <f t="shared" si="3"/>
        <v>0</v>
      </c>
      <c r="AR220" s="16" t="s">
        <v>99</v>
      </c>
      <c r="AT220" s="16" t="s">
        <v>288</v>
      </c>
      <c r="AU220" s="16" t="s">
        <v>77</v>
      </c>
      <c r="AY220" s="16" t="s">
        <v>287</v>
      </c>
      <c r="BE220" s="184">
        <f t="shared" si="4"/>
        <v>0</v>
      </c>
      <c r="BF220" s="184">
        <f t="shared" si="5"/>
        <v>0</v>
      </c>
      <c r="BG220" s="184">
        <f t="shared" si="6"/>
        <v>0</v>
      </c>
      <c r="BH220" s="184">
        <f t="shared" si="7"/>
        <v>0</v>
      </c>
      <c r="BI220" s="184">
        <f t="shared" si="8"/>
        <v>0</v>
      </c>
      <c r="BJ220" s="16" t="s">
        <v>77</v>
      </c>
      <c r="BK220" s="184">
        <f t="shared" si="9"/>
        <v>0</v>
      </c>
      <c r="BL220" s="16" t="s">
        <v>99</v>
      </c>
      <c r="BM220" s="16" t="s">
        <v>484</v>
      </c>
    </row>
    <row r="221" spans="2:65" s="1" customFormat="1" ht="16.5" customHeight="1" x14ac:dyDescent="0.15">
      <c r="B221" s="33"/>
      <c r="C221" s="174" t="s">
        <v>487</v>
      </c>
      <c r="D221" s="174" t="s">
        <v>288</v>
      </c>
      <c r="E221" s="175" t="s">
        <v>4854</v>
      </c>
      <c r="F221" s="176" t="s">
        <v>4855</v>
      </c>
      <c r="G221" s="177" t="s">
        <v>490</v>
      </c>
      <c r="H221" s="178">
        <v>1</v>
      </c>
      <c r="I221" s="179"/>
      <c r="J221" s="178">
        <f t="shared" si="0"/>
        <v>0</v>
      </c>
      <c r="K221" s="176" t="s">
        <v>1</v>
      </c>
      <c r="L221" s="37"/>
      <c r="M221" s="180" t="s">
        <v>1</v>
      </c>
      <c r="N221" s="181" t="s">
        <v>41</v>
      </c>
      <c r="O221" s="59"/>
      <c r="P221" s="182">
        <f t="shared" si="1"/>
        <v>0</v>
      </c>
      <c r="Q221" s="182">
        <v>0</v>
      </c>
      <c r="R221" s="182">
        <f t="shared" si="2"/>
        <v>0</v>
      </c>
      <c r="S221" s="182">
        <v>0</v>
      </c>
      <c r="T221" s="183">
        <f t="shared" si="3"/>
        <v>0</v>
      </c>
      <c r="AR221" s="16" t="s">
        <v>99</v>
      </c>
      <c r="AT221" s="16" t="s">
        <v>288</v>
      </c>
      <c r="AU221" s="16" t="s">
        <v>77</v>
      </c>
      <c r="AY221" s="16" t="s">
        <v>287</v>
      </c>
      <c r="BE221" s="184">
        <f t="shared" si="4"/>
        <v>0</v>
      </c>
      <c r="BF221" s="184">
        <f t="shared" si="5"/>
        <v>0</v>
      </c>
      <c r="BG221" s="184">
        <f t="shared" si="6"/>
        <v>0</v>
      </c>
      <c r="BH221" s="184">
        <f t="shared" si="7"/>
        <v>0</v>
      </c>
      <c r="BI221" s="184">
        <f t="shared" si="8"/>
        <v>0</v>
      </c>
      <c r="BJ221" s="16" t="s">
        <v>77</v>
      </c>
      <c r="BK221" s="184">
        <f t="shared" si="9"/>
        <v>0</v>
      </c>
      <c r="BL221" s="16" t="s">
        <v>99</v>
      </c>
      <c r="BM221" s="16" t="s">
        <v>491</v>
      </c>
    </row>
    <row r="222" spans="2:65" s="1" customFormat="1" ht="22.5" customHeight="1" x14ac:dyDescent="0.15">
      <c r="B222" s="33"/>
      <c r="C222" s="174" t="s">
        <v>367</v>
      </c>
      <c r="D222" s="174" t="s">
        <v>288</v>
      </c>
      <c r="E222" s="175" t="s">
        <v>4856</v>
      </c>
      <c r="F222" s="176" t="s">
        <v>4857</v>
      </c>
      <c r="G222" s="177" t="s">
        <v>490</v>
      </c>
      <c r="H222" s="178">
        <v>2</v>
      </c>
      <c r="I222" s="179"/>
      <c r="J222" s="178">
        <f t="shared" si="0"/>
        <v>0</v>
      </c>
      <c r="K222" s="176" t="s">
        <v>1</v>
      </c>
      <c r="L222" s="37"/>
      <c r="M222" s="180" t="s">
        <v>1</v>
      </c>
      <c r="N222" s="181" t="s">
        <v>41</v>
      </c>
      <c r="O222" s="59"/>
      <c r="P222" s="182">
        <f t="shared" si="1"/>
        <v>0</v>
      </c>
      <c r="Q222" s="182">
        <v>0</v>
      </c>
      <c r="R222" s="182">
        <f t="shared" si="2"/>
        <v>0</v>
      </c>
      <c r="S222" s="182">
        <v>0</v>
      </c>
      <c r="T222" s="183">
        <f t="shared" si="3"/>
        <v>0</v>
      </c>
      <c r="AR222" s="16" t="s">
        <v>99</v>
      </c>
      <c r="AT222" s="16" t="s">
        <v>288</v>
      </c>
      <c r="AU222" s="16" t="s">
        <v>77</v>
      </c>
      <c r="AY222" s="16" t="s">
        <v>287</v>
      </c>
      <c r="BE222" s="184">
        <f t="shared" si="4"/>
        <v>0</v>
      </c>
      <c r="BF222" s="184">
        <f t="shared" si="5"/>
        <v>0</v>
      </c>
      <c r="BG222" s="184">
        <f t="shared" si="6"/>
        <v>0</v>
      </c>
      <c r="BH222" s="184">
        <f t="shared" si="7"/>
        <v>0</v>
      </c>
      <c r="BI222" s="184">
        <f t="shared" si="8"/>
        <v>0</v>
      </c>
      <c r="BJ222" s="16" t="s">
        <v>77</v>
      </c>
      <c r="BK222" s="184">
        <f t="shared" si="9"/>
        <v>0</v>
      </c>
      <c r="BL222" s="16" t="s">
        <v>99</v>
      </c>
      <c r="BM222" s="16" t="s">
        <v>496</v>
      </c>
    </row>
    <row r="223" spans="2:65" s="1" customFormat="1" ht="22.5" customHeight="1" x14ac:dyDescent="0.15">
      <c r="B223" s="33"/>
      <c r="C223" s="174" t="s">
        <v>497</v>
      </c>
      <c r="D223" s="174" t="s">
        <v>288</v>
      </c>
      <c r="E223" s="175" t="s">
        <v>4858</v>
      </c>
      <c r="F223" s="176" t="s">
        <v>4859</v>
      </c>
      <c r="G223" s="177" t="s">
        <v>490</v>
      </c>
      <c r="H223" s="178">
        <v>1</v>
      </c>
      <c r="I223" s="179"/>
      <c r="J223" s="178">
        <f t="shared" si="0"/>
        <v>0</v>
      </c>
      <c r="K223" s="176" t="s">
        <v>1</v>
      </c>
      <c r="L223" s="37"/>
      <c r="M223" s="180" t="s">
        <v>1</v>
      </c>
      <c r="N223" s="181" t="s">
        <v>41</v>
      </c>
      <c r="O223" s="59"/>
      <c r="P223" s="182">
        <f t="shared" si="1"/>
        <v>0</v>
      </c>
      <c r="Q223" s="182">
        <v>0</v>
      </c>
      <c r="R223" s="182">
        <f t="shared" si="2"/>
        <v>0</v>
      </c>
      <c r="S223" s="182">
        <v>0</v>
      </c>
      <c r="T223" s="183">
        <f t="shared" si="3"/>
        <v>0</v>
      </c>
      <c r="AR223" s="16" t="s">
        <v>99</v>
      </c>
      <c r="AT223" s="16" t="s">
        <v>288</v>
      </c>
      <c r="AU223" s="16" t="s">
        <v>77</v>
      </c>
      <c r="AY223" s="16" t="s">
        <v>287</v>
      </c>
      <c r="BE223" s="184">
        <f t="shared" si="4"/>
        <v>0</v>
      </c>
      <c r="BF223" s="184">
        <f t="shared" si="5"/>
        <v>0</v>
      </c>
      <c r="BG223" s="184">
        <f t="shared" si="6"/>
        <v>0</v>
      </c>
      <c r="BH223" s="184">
        <f t="shared" si="7"/>
        <v>0</v>
      </c>
      <c r="BI223" s="184">
        <f t="shared" si="8"/>
        <v>0</v>
      </c>
      <c r="BJ223" s="16" t="s">
        <v>77</v>
      </c>
      <c r="BK223" s="184">
        <f t="shared" si="9"/>
        <v>0</v>
      </c>
      <c r="BL223" s="16" t="s">
        <v>99</v>
      </c>
      <c r="BM223" s="16" t="s">
        <v>500</v>
      </c>
    </row>
    <row r="224" spans="2:65" s="1" customFormat="1" ht="16.5" customHeight="1" x14ac:dyDescent="0.15">
      <c r="B224" s="33"/>
      <c r="C224" s="174" t="s">
        <v>371</v>
      </c>
      <c r="D224" s="174" t="s">
        <v>288</v>
      </c>
      <c r="E224" s="175" t="s">
        <v>4860</v>
      </c>
      <c r="F224" s="176" t="s">
        <v>4861</v>
      </c>
      <c r="G224" s="177" t="s">
        <v>362</v>
      </c>
      <c r="H224" s="178">
        <v>46.4</v>
      </c>
      <c r="I224" s="179"/>
      <c r="J224" s="178">
        <f t="shared" si="0"/>
        <v>0</v>
      </c>
      <c r="K224" s="176" t="s">
        <v>1</v>
      </c>
      <c r="L224" s="37"/>
      <c r="M224" s="180" t="s">
        <v>1</v>
      </c>
      <c r="N224" s="181" t="s">
        <v>41</v>
      </c>
      <c r="O224" s="59"/>
      <c r="P224" s="182">
        <f t="shared" si="1"/>
        <v>0</v>
      </c>
      <c r="Q224" s="182">
        <v>0</v>
      </c>
      <c r="R224" s="182">
        <f t="shared" si="2"/>
        <v>0</v>
      </c>
      <c r="S224" s="182">
        <v>0</v>
      </c>
      <c r="T224" s="183">
        <f t="shared" si="3"/>
        <v>0</v>
      </c>
      <c r="AR224" s="16" t="s">
        <v>99</v>
      </c>
      <c r="AT224" s="16" t="s">
        <v>288</v>
      </c>
      <c r="AU224" s="16" t="s">
        <v>77</v>
      </c>
      <c r="AY224" s="16" t="s">
        <v>287</v>
      </c>
      <c r="BE224" s="184">
        <f t="shared" si="4"/>
        <v>0</v>
      </c>
      <c r="BF224" s="184">
        <f t="shared" si="5"/>
        <v>0</v>
      </c>
      <c r="BG224" s="184">
        <f t="shared" si="6"/>
        <v>0</v>
      </c>
      <c r="BH224" s="184">
        <f t="shared" si="7"/>
        <v>0</v>
      </c>
      <c r="BI224" s="184">
        <f t="shared" si="8"/>
        <v>0</v>
      </c>
      <c r="BJ224" s="16" t="s">
        <v>77</v>
      </c>
      <c r="BK224" s="184">
        <f t="shared" si="9"/>
        <v>0</v>
      </c>
      <c r="BL224" s="16" t="s">
        <v>99</v>
      </c>
      <c r="BM224" s="16" t="s">
        <v>503</v>
      </c>
    </row>
    <row r="225" spans="2:65" s="1" customFormat="1" ht="16.5" customHeight="1" x14ac:dyDescent="0.15">
      <c r="B225" s="33"/>
      <c r="C225" s="174" t="s">
        <v>506</v>
      </c>
      <c r="D225" s="174" t="s">
        <v>288</v>
      </c>
      <c r="E225" s="175" t="s">
        <v>4862</v>
      </c>
      <c r="F225" s="176" t="s">
        <v>4863</v>
      </c>
      <c r="G225" s="177" t="s">
        <v>362</v>
      </c>
      <c r="H225" s="178">
        <v>8.1</v>
      </c>
      <c r="I225" s="179"/>
      <c r="J225" s="178">
        <f t="shared" si="0"/>
        <v>0</v>
      </c>
      <c r="K225" s="176" t="s">
        <v>1</v>
      </c>
      <c r="L225" s="37"/>
      <c r="M225" s="180" t="s">
        <v>1</v>
      </c>
      <c r="N225" s="181" t="s">
        <v>41</v>
      </c>
      <c r="O225" s="59"/>
      <c r="P225" s="182">
        <f t="shared" si="1"/>
        <v>0</v>
      </c>
      <c r="Q225" s="182">
        <v>0</v>
      </c>
      <c r="R225" s="182">
        <f t="shared" si="2"/>
        <v>0</v>
      </c>
      <c r="S225" s="182">
        <v>0</v>
      </c>
      <c r="T225" s="183">
        <f t="shared" si="3"/>
        <v>0</v>
      </c>
      <c r="AR225" s="16" t="s">
        <v>99</v>
      </c>
      <c r="AT225" s="16" t="s">
        <v>288</v>
      </c>
      <c r="AU225" s="16" t="s">
        <v>77</v>
      </c>
      <c r="AY225" s="16" t="s">
        <v>287</v>
      </c>
      <c r="BE225" s="184">
        <f t="shared" si="4"/>
        <v>0</v>
      </c>
      <c r="BF225" s="184">
        <f t="shared" si="5"/>
        <v>0</v>
      </c>
      <c r="BG225" s="184">
        <f t="shared" si="6"/>
        <v>0</v>
      </c>
      <c r="BH225" s="184">
        <f t="shared" si="7"/>
        <v>0</v>
      </c>
      <c r="BI225" s="184">
        <f t="shared" si="8"/>
        <v>0</v>
      </c>
      <c r="BJ225" s="16" t="s">
        <v>77</v>
      </c>
      <c r="BK225" s="184">
        <f t="shared" si="9"/>
        <v>0</v>
      </c>
      <c r="BL225" s="16" t="s">
        <v>99</v>
      </c>
      <c r="BM225" s="16" t="s">
        <v>509</v>
      </c>
    </row>
    <row r="226" spans="2:65" s="1" customFormat="1" ht="22.5" customHeight="1" x14ac:dyDescent="0.15">
      <c r="B226" s="33"/>
      <c r="C226" s="174" t="s">
        <v>377</v>
      </c>
      <c r="D226" s="174" t="s">
        <v>288</v>
      </c>
      <c r="E226" s="175" t="s">
        <v>4864</v>
      </c>
      <c r="F226" s="176" t="s">
        <v>4865</v>
      </c>
      <c r="G226" s="177" t="s">
        <v>490</v>
      </c>
      <c r="H226" s="178">
        <v>2</v>
      </c>
      <c r="I226" s="179"/>
      <c r="J226" s="178">
        <f t="shared" si="0"/>
        <v>0</v>
      </c>
      <c r="K226" s="176" t="s">
        <v>1</v>
      </c>
      <c r="L226" s="37"/>
      <c r="M226" s="180" t="s">
        <v>1</v>
      </c>
      <c r="N226" s="181" t="s">
        <v>41</v>
      </c>
      <c r="O226" s="59"/>
      <c r="P226" s="182">
        <f t="shared" si="1"/>
        <v>0</v>
      </c>
      <c r="Q226" s="182">
        <v>0</v>
      </c>
      <c r="R226" s="182">
        <f t="shared" si="2"/>
        <v>0</v>
      </c>
      <c r="S226" s="182">
        <v>0</v>
      </c>
      <c r="T226" s="183">
        <f t="shared" si="3"/>
        <v>0</v>
      </c>
      <c r="AR226" s="16" t="s">
        <v>99</v>
      </c>
      <c r="AT226" s="16" t="s">
        <v>288</v>
      </c>
      <c r="AU226" s="16" t="s">
        <v>77</v>
      </c>
      <c r="AY226" s="16" t="s">
        <v>287</v>
      </c>
      <c r="BE226" s="184">
        <f t="shared" si="4"/>
        <v>0</v>
      </c>
      <c r="BF226" s="184">
        <f t="shared" si="5"/>
        <v>0</v>
      </c>
      <c r="BG226" s="184">
        <f t="shared" si="6"/>
        <v>0</v>
      </c>
      <c r="BH226" s="184">
        <f t="shared" si="7"/>
        <v>0</v>
      </c>
      <c r="BI226" s="184">
        <f t="shared" si="8"/>
        <v>0</v>
      </c>
      <c r="BJ226" s="16" t="s">
        <v>77</v>
      </c>
      <c r="BK226" s="184">
        <f t="shared" si="9"/>
        <v>0</v>
      </c>
      <c r="BL226" s="16" t="s">
        <v>99</v>
      </c>
      <c r="BM226" s="16" t="s">
        <v>513</v>
      </c>
    </row>
    <row r="227" spans="2:65" s="1" customFormat="1" ht="16.5" customHeight="1" x14ac:dyDescent="0.15">
      <c r="B227" s="33"/>
      <c r="C227" s="174" t="s">
        <v>514</v>
      </c>
      <c r="D227" s="174" t="s">
        <v>288</v>
      </c>
      <c r="E227" s="175" t="s">
        <v>4866</v>
      </c>
      <c r="F227" s="176" t="s">
        <v>4867</v>
      </c>
      <c r="G227" s="177" t="s">
        <v>490</v>
      </c>
      <c r="H227" s="178">
        <v>1</v>
      </c>
      <c r="I227" s="179"/>
      <c r="J227" s="178">
        <f t="shared" si="0"/>
        <v>0</v>
      </c>
      <c r="K227" s="176" t="s">
        <v>1</v>
      </c>
      <c r="L227" s="37"/>
      <c r="M227" s="180" t="s">
        <v>1</v>
      </c>
      <c r="N227" s="181" t="s">
        <v>41</v>
      </c>
      <c r="O227" s="59"/>
      <c r="P227" s="182">
        <f t="shared" si="1"/>
        <v>0</v>
      </c>
      <c r="Q227" s="182">
        <v>0</v>
      </c>
      <c r="R227" s="182">
        <f t="shared" si="2"/>
        <v>0</v>
      </c>
      <c r="S227" s="182">
        <v>0</v>
      </c>
      <c r="T227" s="183">
        <f t="shared" si="3"/>
        <v>0</v>
      </c>
      <c r="AR227" s="16" t="s">
        <v>99</v>
      </c>
      <c r="AT227" s="16" t="s">
        <v>288</v>
      </c>
      <c r="AU227" s="16" t="s">
        <v>77</v>
      </c>
      <c r="AY227" s="16" t="s">
        <v>287</v>
      </c>
      <c r="BE227" s="184">
        <f t="shared" si="4"/>
        <v>0</v>
      </c>
      <c r="BF227" s="184">
        <f t="shared" si="5"/>
        <v>0</v>
      </c>
      <c r="BG227" s="184">
        <f t="shared" si="6"/>
        <v>0</v>
      </c>
      <c r="BH227" s="184">
        <f t="shared" si="7"/>
        <v>0</v>
      </c>
      <c r="BI227" s="184">
        <f t="shared" si="8"/>
        <v>0</v>
      </c>
      <c r="BJ227" s="16" t="s">
        <v>77</v>
      </c>
      <c r="BK227" s="184">
        <f t="shared" si="9"/>
        <v>0</v>
      </c>
      <c r="BL227" s="16" t="s">
        <v>99</v>
      </c>
      <c r="BM227" s="16" t="s">
        <v>517</v>
      </c>
    </row>
    <row r="228" spans="2:65" s="1" customFormat="1" ht="22.5" customHeight="1" x14ac:dyDescent="0.15">
      <c r="B228" s="33"/>
      <c r="C228" s="174" t="s">
        <v>382</v>
      </c>
      <c r="D228" s="174" t="s">
        <v>288</v>
      </c>
      <c r="E228" s="175" t="s">
        <v>4868</v>
      </c>
      <c r="F228" s="176" t="s">
        <v>4869</v>
      </c>
      <c r="G228" s="177" t="s">
        <v>490</v>
      </c>
      <c r="H228" s="178">
        <v>2</v>
      </c>
      <c r="I228" s="179"/>
      <c r="J228" s="178">
        <f t="shared" si="0"/>
        <v>0</v>
      </c>
      <c r="K228" s="176" t="s">
        <v>1</v>
      </c>
      <c r="L228" s="37"/>
      <c r="M228" s="180" t="s">
        <v>1</v>
      </c>
      <c r="N228" s="181" t="s">
        <v>41</v>
      </c>
      <c r="O228" s="59"/>
      <c r="P228" s="182">
        <f t="shared" si="1"/>
        <v>0</v>
      </c>
      <c r="Q228" s="182">
        <v>0</v>
      </c>
      <c r="R228" s="182">
        <f t="shared" si="2"/>
        <v>0</v>
      </c>
      <c r="S228" s="182">
        <v>0</v>
      </c>
      <c r="T228" s="183">
        <f t="shared" si="3"/>
        <v>0</v>
      </c>
      <c r="AR228" s="16" t="s">
        <v>99</v>
      </c>
      <c r="AT228" s="16" t="s">
        <v>288</v>
      </c>
      <c r="AU228" s="16" t="s">
        <v>77</v>
      </c>
      <c r="AY228" s="16" t="s">
        <v>287</v>
      </c>
      <c r="BE228" s="184">
        <f t="shared" si="4"/>
        <v>0</v>
      </c>
      <c r="BF228" s="184">
        <f t="shared" si="5"/>
        <v>0</v>
      </c>
      <c r="BG228" s="184">
        <f t="shared" si="6"/>
        <v>0</v>
      </c>
      <c r="BH228" s="184">
        <f t="shared" si="7"/>
        <v>0</v>
      </c>
      <c r="BI228" s="184">
        <f t="shared" si="8"/>
        <v>0</v>
      </c>
      <c r="BJ228" s="16" t="s">
        <v>77</v>
      </c>
      <c r="BK228" s="184">
        <f t="shared" si="9"/>
        <v>0</v>
      </c>
      <c r="BL228" s="16" t="s">
        <v>99</v>
      </c>
      <c r="BM228" s="16" t="s">
        <v>521</v>
      </c>
    </row>
    <row r="229" spans="2:65" s="1" customFormat="1" ht="22.5" customHeight="1" x14ac:dyDescent="0.15">
      <c r="B229" s="33"/>
      <c r="C229" s="174" t="s">
        <v>523</v>
      </c>
      <c r="D229" s="174" t="s">
        <v>288</v>
      </c>
      <c r="E229" s="175" t="s">
        <v>4870</v>
      </c>
      <c r="F229" s="176" t="s">
        <v>4871</v>
      </c>
      <c r="G229" s="177" t="s">
        <v>490</v>
      </c>
      <c r="H229" s="178">
        <v>3</v>
      </c>
      <c r="I229" s="179"/>
      <c r="J229" s="178">
        <f t="shared" si="0"/>
        <v>0</v>
      </c>
      <c r="K229" s="176" t="s">
        <v>1</v>
      </c>
      <c r="L229" s="37"/>
      <c r="M229" s="180" t="s">
        <v>1</v>
      </c>
      <c r="N229" s="181" t="s">
        <v>41</v>
      </c>
      <c r="O229" s="59"/>
      <c r="P229" s="182">
        <f t="shared" si="1"/>
        <v>0</v>
      </c>
      <c r="Q229" s="182">
        <v>0</v>
      </c>
      <c r="R229" s="182">
        <f t="shared" si="2"/>
        <v>0</v>
      </c>
      <c r="S229" s="182">
        <v>0</v>
      </c>
      <c r="T229" s="183">
        <f t="shared" si="3"/>
        <v>0</v>
      </c>
      <c r="AR229" s="16" t="s">
        <v>99</v>
      </c>
      <c r="AT229" s="16" t="s">
        <v>288</v>
      </c>
      <c r="AU229" s="16" t="s">
        <v>77</v>
      </c>
      <c r="AY229" s="16" t="s">
        <v>287</v>
      </c>
      <c r="BE229" s="184">
        <f t="shared" si="4"/>
        <v>0</v>
      </c>
      <c r="BF229" s="184">
        <f t="shared" si="5"/>
        <v>0</v>
      </c>
      <c r="BG229" s="184">
        <f t="shared" si="6"/>
        <v>0</v>
      </c>
      <c r="BH229" s="184">
        <f t="shared" si="7"/>
        <v>0</v>
      </c>
      <c r="BI229" s="184">
        <f t="shared" si="8"/>
        <v>0</v>
      </c>
      <c r="BJ229" s="16" t="s">
        <v>77</v>
      </c>
      <c r="BK229" s="184">
        <f t="shared" si="9"/>
        <v>0</v>
      </c>
      <c r="BL229" s="16" t="s">
        <v>99</v>
      </c>
      <c r="BM229" s="16" t="s">
        <v>526</v>
      </c>
    </row>
    <row r="230" spans="2:65" s="1" customFormat="1" ht="16.5" customHeight="1" x14ac:dyDescent="0.15">
      <c r="B230" s="33"/>
      <c r="C230" s="174" t="s">
        <v>389</v>
      </c>
      <c r="D230" s="174" t="s">
        <v>288</v>
      </c>
      <c r="E230" s="175" t="s">
        <v>4872</v>
      </c>
      <c r="F230" s="176" t="s">
        <v>4873</v>
      </c>
      <c r="G230" s="177" t="s">
        <v>490</v>
      </c>
      <c r="H230" s="178">
        <v>1</v>
      </c>
      <c r="I230" s="179"/>
      <c r="J230" s="178">
        <f t="shared" si="0"/>
        <v>0</v>
      </c>
      <c r="K230" s="176" t="s">
        <v>1</v>
      </c>
      <c r="L230" s="37"/>
      <c r="M230" s="180" t="s">
        <v>1</v>
      </c>
      <c r="N230" s="181" t="s">
        <v>41</v>
      </c>
      <c r="O230" s="59"/>
      <c r="P230" s="182">
        <f t="shared" si="1"/>
        <v>0</v>
      </c>
      <c r="Q230" s="182">
        <v>0</v>
      </c>
      <c r="R230" s="182">
        <f t="shared" si="2"/>
        <v>0</v>
      </c>
      <c r="S230" s="182">
        <v>0</v>
      </c>
      <c r="T230" s="183">
        <f t="shared" si="3"/>
        <v>0</v>
      </c>
      <c r="AR230" s="16" t="s">
        <v>99</v>
      </c>
      <c r="AT230" s="16" t="s">
        <v>288</v>
      </c>
      <c r="AU230" s="16" t="s">
        <v>77</v>
      </c>
      <c r="AY230" s="16" t="s">
        <v>287</v>
      </c>
      <c r="BE230" s="184">
        <f t="shared" si="4"/>
        <v>0</v>
      </c>
      <c r="BF230" s="184">
        <f t="shared" si="5"/>
        <v>0</v>
      </c>
      <c r="BG230" s="184">
        <f t="shared" si="6"/>
        <v>0</v>
      </c>
      <c r="BH230" s="184">
        <f t="shared" si="7"/>
        <v>0</v>
      </c>
      <c r="BI230" s="184">
        <f t="shared" si="8"/>
        <v>0</v>
      </c>
      <c r="BJ230" s="16" t="s">
        <v>77</v>
      </c>
      <c r="BK230" s="184">
        <f t="shared" si="9"/>
        <v>0</v>
      </c>
      <c r="BL230" s="16" t="s">
        <v>99</v>
      </c>
      <c r="BM230" s="16" t="s">
        <v>530</v>
      </c>
    </row>
    <row r="231" spans="2:65" s="1" customFormat="1" ht="22.5" customHeight="1" x14ac:dyDescent="0.15">
      <c r="B231" s="33"/>
      <c r="C231" s="174" t="s">
        <v>534</v>
      </c>
      <c r="D231" s="174" t="s">
        <v>288</v>
      </c>
      <c r="E231" s="175" t="s">
        <v>4874</v>
      </c>
      <c r="F231" s="176" t="s">
        <v>4875</v>
      </c>
      <c r="G231" s="177" t="s">
        <v>490</v>
      </c>
      <c r="H231" s="178">
        <v>2</v>
      </c>
      <c r="I231" s="179"/>
      <c r="J231" s="178">
        <f t="shared" si="0"/>
        <v>0</v>
      </c>
      <c r="K231" s="176" t="s">
        <v>1</v>
      </c>
      <c r="L231" s="37"/>
      <c r="M231" s="180" t="s">
        <v>1</v>
      </c>
      <c r="N231" s="181" t="s">
        <v>41</v>
      </c>
      <c r="O231" s="59"/>
      <c r="P231" s="182">
        <f t="shared" si="1"/>
        <v>0</v>
      </c>
      <c r="Q231" s="182">
        <v>0</v>
      </c>
      <c r="R231" s="182">
        <f t="shared" si="2"/>
        <v>0</v>
      </c>
      <c r="S231" s="182">
        <v>0</v>
      </c>
      <c r="T231" s="183">
        <f t="shared" si="3"/>
        <v>0</v>
      </c>
      <c r="AR231" s="16" t="s">
        <v>99</v>
      </c>
      <c r="AT231" s="16" t="s">
        <v>288</v>
      </c>
      <c r="AU231" s="16" t="s">
        <v>77</v>
      </c>
      <c r="AY231" s="16" t="s">
        <v>287</v>
      </c>
      <c r="BE231" s="184">
        <f t="shared" si="4"/>
        <v>0</v>
      </c>
      <c r="BF231" s="184">
        <f t="shared" si="5"/>
        <v>0</v>
      </c>
      <c r="BG231" s="184">
        <f t="shared" si="6"/>
        <v>0</v>
      </c>
      <c r="BH231" s="184">
        <f t="shared" si="7"/>
        <v>0</v>
      </c>
      <c r="BI231" s="184">
        <f t="shared" si="8"/>
        <v>0</v>
      </c>
      <c r="BJ231" s="16" t="s">
        <v>77</v>
      </c>
      <c r="BK231" s="184">
        <f t="shared" si="9"/>
        <v>0</v>
      </c>
      <c r="BL231" s="16" t="s">
        <v>99</v>
      </c>
      <c r="BM231" s="16" t="s">
        <v>537</v>
      </c>
    </row>
    <row r="232" spans="2:65" s="1" customFormat="1" ht="16.5" customHeight="1" x14ac:dyDescent="0.15">
      <c r="B232" s="33"/>
      <c r="C232" s="174" t="s">
        <v>397</v>
      </c>
      <c r="D232" s="174" t="s">
        <v>288</v>
      </c>
      <c r="E232" s="175" t="s">
        <v>4876</v>
      </c>
      <c r="F232" s="176" t="s">
        <v>4877</v>
      </c>
      <c r="G232" s="177" t="s">
        <v>362</v>
      </c>
      <c r="H232" s="178">
        <v>54.5</v>
      </c>
      <c r="I232" s="179"/>
      <c r="J232" s="178">
        <f t="shared" si="0"/>
        <v>0</v>
      </c>
      <c r="K232" s="176" t="s">
        <v>1</v>
      </c>
      <c r="L232" s="37"/>
      <c r="M232" s="180" t="s">
        <v>1</v>
      </c>
      <c r="N232" s="181" t="s">
        <v>41</v>
      </c>
      <c r="O232" s="59"/>
      <c r="P232" s="182">
        <f t="shared" si="1"/>
        <v>0</v>
      </c>
      <c r="Q232" s="182">
        <v>0</v>
      </c>
      <c r="R232" s="182">
        <f t="shared" si="2"/>
        <v>0</v>
      </c>
      <c r="S232" s="182">
        <v>0</v>
      </c>
      <c r="T232" s="183">
        <f t="shared" si="3"/>
        <v>0</v>
      </c>
      <c r="AR232" s="16" t="s">
        <v>99</v>
      </c>
      <c r="AT232" s="16" t="s">
        <v>288</v>
      </c>
      <c r="AU232" s="16" t="s">
        <v>77</v>
      </c>
      <c r="AY232" s="16" t="s">
        <v>287</v>
      </c>
      <c r="BE232" s="184">
        <f t="shared" si="4"/>
        <v>0</v>
      </c>
      <c r="BF232" s="184">
        <f t="shared" si="5"/>
        <v>0</v>
      </c>
      <c r="BG232" s="184">
        <f t="shared" si="6"/>
        <v>0</v>
      </c>
      <c r="BH232" s="184">
        <f t="shared" si="7"/>
        <v>0</v>
      </c>
      <c r="BI232" s="184">
        <f t="shared" si="8"/>
        <v>0</v>
      </c>
      <c r="BJ232" s="16" t="s">
        <v>77</v>
      </c>
      <c r="BK232" s="184">
        <f t="shared" si="9"/>
        <v>0</v>
      </c>
      <c r="BL232" s="16" t="s">
        <v>99</v>
      </c>
      <c r="BM232" s="16" t="s">
        <v>544</v>
      </c>
    </row>
    <row r="233" spans="2:65" s="1" customFormat="1" ht="16.5" customHeight="1" x14ac:dyDescent="0.15">
      <c r="B233" s="33"/>
      <c r="C233" s="174" t="s">
        <v>548</v>
      </c>
      <c r="D233" s="174" t="s">
        <v>288</v>
      </c>
      <c r="E233" s="175" t="s">
        <v>4878</v>
      </c>
      <c r="F233" s="176" t="s">
        <v>4879</v>
      </c>
      <c r="G233" s="177" t="s">
        <v>362</v>
      </c>
      <c r="H233" s="178">
        <v>64.5</v>
      </c>
      <c r="I233" s="179"/>
      <c r="J233" s="178">
        <f t="shared" si="0"/>
        <v>0</v>
      </c>
      <c r="K233" s="176" t="s">
        <v>1</v>
      </c>
      <c r="L233" s="37"/>
      <c r="M233" s="180" t="s">
        <v>1</v>
      </c>
      <c r="N233" s="181" t="s">
        <v>41</v>
      </c>
      <c r="O233" s="59"/>
      <c r="P233" s="182">
        <f t="shared" si="1"/>
        <v>0</v>
      </c>
      <c r="Q233" s="182">
        <v>0</v>
      </c>
      <c r="R233" s="182">
        <f t="shared" si="2"/>
        <v>0</v>
      </c>
      <c r="S233" s="182">
        <v>0</v>
      </c>
      <c r="T233" s="183">
        <f t="shared" si="3"/>
        <v>0</v>
      </c>
      <c r="AR233" s="16" t="s">
        <v>99</v>
      </c>
      <c r="AT233" s="16" t="s">
        <v>288</v>
      </c>
      <c r="AU233" s="16" t="s">
        <v>77</v>
      </c>
      <c r="AY233" s="16" t="s">
        <v>287</v>
      </c>
      <c r="BE233" s="184">
        <f t="shared" si="4"/>
        <v>0</v>
      </c>
      <c r="BF233" s="184">
        <f t="shared" si="5"/>
        <v>0</v>
      </c>
      <c r="BG233" s="184">
        <f t="shared" si="6"/>
        <v>0</v>
      </c>
      <c r="BH233" s="184">
        <f t="shared" si="7"/>
        <v>0</v>
      </c>
      <c r="BI233" s="184">
        <f t="shared" si="8"/>
        <v>0</v>
      </c>
      <c r="BJ233" s="16" t="s">
        <v>77</v>
      </c>
      <c r="BK233" s="184">
        <f t="shared" si="9"/>
        <v>0</v>
      </c>
      <c r="BL233" s="16" t="s">
        <v>99</v>
      </c>
      <c r="BM233" s="16" t="s">
        <v>551</v>
      </c>
    </row>
    <row r="234" spans="2:65" s="1" customFormat="1" ht="16.5" customHeight="1" x14ac:dyDescent="0.15">
      <c r="B234" s="33"/>
      <c r="C234" s="174" t="s">
        <v>404</v>
      </c>
      <c r="D234" s="174" t="s">
        <v>288</v>
      </c>
      <c r="E234" s="175" t="s">
        <v>4880</v>
      </c>
      <c r="F234" s="176" t="s">
        <v>4881</v>
      </c>
      <c r="G234" s="177" t="s">
        <v>362</v>
      </c>
      <c r="H234" s="178">
        <v>24.5</v>
      </c>
      <c r="I234" s="179"/>
      <c r="J234" s="178">
        <f t="shared" si="0"/>
        <v>0</v>
      </c>
      <c r="K234" s="176" t="s">
        <v>1</v>
      </c>
      <c r="L234" s="37"/>
      <c r="M234" s="180" t="s">
        <v>1</v>
      </c>
      <c r="N234" s="181" t="s">
        <v>41</v>
      </c>
      <c r="O234" s="59"/>
      <c r="P234" s="182">
        <f t="shared" si="1"/>
        <v>0</v>
      </c>
      <c r="Q234" s="182">
        <v>0</v>
      </c>
      <c r="R234" s="182">
        <f t="shared" si="2"/>
        <v>0</v>
      </c>
      <c r="S234" s="182">
        <v>0</v>
      </c>
      <c r="T234" s="183">
        <f t="shared" si="3"/>
        <v>0</v>
      </c>
      <c r="AR234" s="16" t="s">
        <v>99</v>
      </c>
      <c r="AT234" s="16" t="s">
        <v>288</v>
      </c>
      <c r="AU234" s="16" t="s">
        <v>77</v>
      </c>
      <c r="AY234" s="16" t="s">
        <v>287</v>
      </c>
      <c r="BE234" s="184">
        <f t="shared" si="4"/>
        <v>0</v>
      </c>
      <c r="BF234" s="184">
        <f t="shared" si="5"/>
        <v>0</v>
      </c>
      <c r="BG234" s="184">
        <f t="shared" si="6"/>
        <v>0</v>
      </c>
      <c r="BH234" s="184">
        <f t="shared" si="7"/>
        <v>0</v>
      </c>
      <c r="BI234" s="184">
        <f t="shared" si="8"/>
        <v>0</v>
      </c>
      <c r="BJ234" s="16" t="s">
        <v>77</v>
      </c>
      <c r="BK234" s="184">
        <f t="shared" si="9"/>
        <v>0</v>
      </c>
      <c r="BL234" s="16" t="s">
        <v>99</v>
      </c>
      <c r="BM234" s="16" t="s">
        <v>556</v>
      </c>
    </row>
    <row r="235" spans="2:65" s="1" customFormat="1" ht="16.5" customHeight="1" x14ac:dyDescent="0.15">
      <c r="B235" s="33"/>
      <c r="C235" s="174" t="s">
        <v>557</v>
      </c>
      <c r="D235" s="174" t="s">
        <v>288</v>
      </c>
      <c r="E235" s="175" t="s">
        <v>4882</v>
      </c>
      <c r="F235" s="176" t="s">
        <v>4883</v>
      </c>
      <c r="G235" s="177" t="s">
        <v>362</v>
      </c>
      <c r="H235" s="178">
        <v>38</v>
      </c>
      <c r="I235" s="179"/>
      <c r="J235" s="178">
        <f t="shared" si="0"/>
        <v>0</v>
      </c>
      <c r="K235" s="176" t="s">
        <v>1</v>
      </c>
      <c r="L235" s="37"/>
      <c r="M235" s="180" t="s">
        <v>1</v>
      </c>
      <c r="N235" s="181" t="s">
        <v>41</v>
      </c>
      <c r="O235" s="59"/>
      <c r="P235" s="182">
        <f t="shared" si="1"/>
        <v>0</v>
      </c>
      <c r="Q235" s="182">
        <v>0</v>
      </c>
      <c r="R235" s="182">
        <f t="shared" si="2"/>
        <v>0</v>
      </c>
      <c r="S235" s="182">
        <v>0</v>
      </c>
      <c r="T235" s="183">
        <f t="shared" si="3"/>
        <v>0</v>
      </c>
      <c r="AR235" s="16" t="s">
        <v>99</v>
      </c>
      <c r="AT235" s="16" t="s">
        <v>288</v>
      </c>
      <c r="AU235" s="16" t="s">
        <v>77</v>
      </c>
      <c r="AY235" s="16" t="s">
        <v>287</v>
      </c>
      <c r="BE235" s="184">
        <f t="shared" si="4"/>
        <v>0</v>
      </c>
      <c r="BF235" s="184">
        <f t="shared" si="5"/>
        <v>0</v>
      </c>
      <c r="BG235" s="184">
        <f t="shared" si="6"/>
        <v>0</v>
      </c>
      <c r="BH235" s="184">
        <f t="shared" si="7"/>
        <v>0</v>
      </c>
      <c r="BI235" s="184">
        <f t="shared" si="8"/>
        <v>0</v>
      </c>
      <c r="BJ235" s="16" t="s">
        <v>77</v>
      </c>
      <c r="BK235" s="184">
        <f t="shared" si="9"/>
        <v>0</v>
      </c>
      <c r="BL235" s="16" t="s">
        <v>99</v>
      </c>
      <c r="BM235" s="16" t="s">
        <v>560</v>
      </c>
    </row>
    <row r="236" spans="2:65" s="1" customFormat="1" ht="22.5" customHeight="1" x14ac:dyDescent="0.15">
      <c r="B236" s="33"/>
      <c r="C236" s="174" t="s">
        <v>408</v>
      </c>
      <c r="D236" s="174" t="s">
        <v>288</v>
      </c>
      <c r="E236" s="175" t="s">
        <v>4884</v>
      </c>
      <c r="F236" s="176" t="s">
        <v>4885</v>
      </c>
      <c r="G236" s="177" t="s">
        <v>308</v>
      </c>
      <c r="H236" s="178">
        <v>0.7</v>
      </c>
      <c r="I236" s="179"/>
      <c r="J236" s="178">
        <f t="shared" si="0"/>
        <v>0</v>
      </c>
      <c r="K236" s="176" t="s">
        <v>1</v>
      </c>
      <c r="L236" s="37"/>
      <c r="M236" s="180" t="s">
        <v>1</v>
      </c>
      <c r="N236" s="181" t="s">
        <v>41</v>
      </c>
      <c r="O236" s="59"/>
      <c r="P236" s="182">
        <f t="shared" si="1"/>
        <v>0</v>
      </c>
      <c r="Q236" s="182">
        <v>0</v>
      </c>
      <c r="R236" s="182">
        <f t="shared" si="2"/>
        <v>0</v>
      </c>
      <c r="S236" s="182">
        <v>0</v>
      </c>
      <c r="T236" s="183">
        <f t="shared" si="3"/>
        <v>0</v>
      </c>
      <c r="AR236" s="16" t="s">
        <v>99</v>
      </c>
      <c r="AT236" s="16" t="s">
        <v>288</v>
      </c>
      <c r="AU236" s="16" t="s">
        <v>77</v>
      </c>
      <c r="AY236" s="16" t="s">
        <v>287</v>
      </c>
      <c r="BE236" s="184">
        <f t="shared" si="4"/>
        <v>0</v>
      </c>
      <c r="BF236" s="184">
        <f t="shared" si="5"/>
        <v>0</v>
      </c>
      <c r="BG236" s="184">
        <f t="shared" si="6"/>
        <v>0</v>
      </c>
      <c r="BH236" s="184">
        <f t="shared" si="7"/>
        <v>0</v>
      </c>
      <c r="BI236" s="184">
        <f t="shared" si="8"/>
        <v>0</v>
      </c>
      <c r="BJ236" s="16" t="s">
        <v>77</v>
      </c>
      <c r="BK236" s="184">
        <f t="shared" si="9"/>
        <v>0</v>
      </c>
      <c r="BL236" s="16" t="s">
        <v>99</v>
      </c>
      <c r="BM236" s="16" t="s">
        <v>567</v>
      </c>
    </row>
    <row r="237" spans="2:65" s="1" customFormat="1" ht="16.5" customHeight="1" x14ac:dyDescent="0.15">
      <c r="B237" s="33"/>
      <c r="C237" s="174" t="s">
        <v>570</v>
      </c>
      <c r="D237" s="174" t="s">
        <v>288</v>
      </c>
      <c r="E237" s="175" t="s">
        <v>4510</v>
      </c>
      <c r="F237" s="176" t="s">
        <v>4511</v>
      </c>
      <c r="G237" s="177" t="s">
        <v>308</v>
      </c>
      <c r="H237" s="178">
        <v>2.38</v>
      </c>
      <c r="I237" s="179"/>
      <c r="J237" s="178">
        <f t="shared" si="0"/>
        <v>0</v>
      </c>
      <c r="K237" s="176" t="s">
        <v>1</v>
      </c>
      <c r="L237" s="37"/>
      <c r="M237" s="180" t="s">
        <v>1</v>
      </c>
      <c r="N237" s="181" t="s">
        <v>41</v>
      </c>
      <c r="O237" s="59"/>
      <c r="P237" s="182">
        <f t="shared" si="1"/>
        <v>0</v>
      </c>
      <c r="Q237" s="182">
        <v>0</v>
      </c>
      <c r="R237" s="182">
        <f t="shared" si="2"/>
        <v>0</v>
      </c>
      <c r="S237" s="182">
        <v>0</v>
      </c>
      <c r="T237" s="183">
        <f t="shared" si="3"/>
        <v>0</v>
      </c>
      <c r="AR237" s="16" t="s">
        <v>99</v>
      </c>
      <c r="AT237" s="16" t="s">
        <v>288</v>
      </c>
      <c r="AU237" s="16" t="s">
        <v>77</v>
      </c>
      <c r="AY237" s="16" t="s">
        <v>287</v>
      </c>
      <c r="BE237" s="184">
        <f t="shared" si="4"/>
        <v>0</v>
      </c>
      <c r="BF237" s="184">
        <f t="shared" si="5"/>
        <v>0</v>
      </c>
      <c r="BG237" s="184">
        <f t="shared" si="6"/>
        <v>0</v>
      </c>
      <c r="BH237" s="184">
        <f t="shared" si="7"/>
        <v>0</v>
      </c>
      <c r="BI237" s="184">
        <f t="shared" si="8"/>
        <v>0</v>
      </c>
      <c r="BJ237" s="16" t="s">
        <v>77</v>
      </c>
      <c r="BK237" s="184">
        <f t="shared" si="9"/>
        <v>0</v>
      </c>
      <c r="BL237" s="16" t="s">
        <v>99</v>
      </c>
      <c r="BM237" s="16" t="s">
        <v>573</v>
      </c>
    </row>
    <row r="238" spans="2:65" s="1" customFormat="1" ht="22.5" customHeight="1" x14ac:dyDescent="0.15">
      <c r="B238" s="33"/>
      <c r="C238" s="174" t="s">
        <v>415</v>
      </c>
      <c r="D238" s="174" t="s">
        <v>288</v>
      </c>
      <c r="E238" s="175" t="s">
        <v>4886</v>
      </c>
      <c r="F238" s="176" t="s">
        <v>4887</v>
      </c>
      <c r="G238" s="177" t="s">
        <v>308</v>
      </c>
      <c r="H238" s="178">
        <v>0.27</v>
      </c>
      <c r="I238" s="179"/>
      <c r="J238" s="178">
        <f t="shared" si="0"/>
        <v>0</v>
      </c>
      <c r="K238" s="176" t="s">
        <v>1</v>
      </c>
      <c r="L238" s="37"/>
      <c r="M238" s="180" t="s">
        <v>1</v>
      </c>
      <c r="N238" s="181" t="s">
        <v>41</v>
      </c>
      <c r="O238" s="59"/>
      <c r="P238" s="182">
        <f t="shared" si="1"/>
        <v>0</v>
      </c>
      <c r="Q238" s="182">
        <v>0</v>
      </c>
      <c r="R238" s="182">
        <f t="shared" si="2"/>
        <v>0</v>
      </c>
      <c r="S238" s="182">
        <v>0</v>
      </c>
      <c r="T238" s="183">
        <f t="shared" si="3"/>
        <v>0</v>
      </c>
      <c r="AR238" s="16" t="s">
        <v>99</v>
      </c>
      <c r="AT238" s="16" t="s">
        <v>288</v>
      </c>
      <c r="AU238" s="16" t="s">
        <v>77</v>
      </c>
      <c r="AY238" s="16" t="s">
        <v>287</v>
      </c>
      <c r="BE238" s="184">
        <f t="shared" si="4"/>
        <v>0</v>
      </c>
      <c r="BF238" s="184">
        <f t="shared" si="5"/>
        <v>0</v>
      </c>
      <c r="BG238" s="184">
        <f t="shared" si="6"/>
        <v>0</v>
      </c>
      <c r="BH238" s="184">
        <f t="shared" si="7"/>
        <v>0</v>
      </c>
      <c r="BI238" s="184">
        <f t="shared" si="8"/>
        <v>0</v>
      </c>
      <c r="BJ238" s="16" t="s">
        <v>77</v>
      </c>
      <c r="BK238" s="184">
        <f t="shared" si="9"/>
        <v>0</v>
      </c>
      <c r="BL238" s="16" t="s">
        <v>99</v>
      </c>
      <c r="BM238" s="16" t="s">
        <v>577</v>
      </c>
    </row>
    <row r="239" spans="2:65" s="1" customFormat="1" ht="16.5" customHeight="1" x14ac:dyDescent="0.15">
      <c r="B239" s="33"/>
      <c r="C239" s="174" t="s">
        <v>582</v>
      </c>
      <c r="D239" s="174" t="s">
        <v>288</v>
      </c>
      <c r="E239" s="175" t="s">
        <v>4520</v>
      </c>
      <c r="F239" s="176" t="s">
        <v>4521</v>
      </c>
      <c r="G239" s="177" t="s">
        <v>291</v>
      </c>
      <c r="H239" s="178">
        <v>71.94</v>
      </c>
      <c r="I239" s="179"/>
      <c r="J239" s="178">
        <f t="shared" si="0"/>
        <v>0</v>
      </c>
      <c r="K239" s="176" t="s">
        <v>1</v>
      </c>
      <c r="L239" s="37"/>
      <c r="M239" s="180" t="s">
        <v>1</v>
      </c>
      <c r="N239" s="181" t="s">
        <v>41</v>
      </c>
      <c r="O239" s="59"/>
      <c r="P239" s="182">
        <f t="shared" si="1"/>
        <v>0</v>
      </c>
      <c r="Q239" s="182">
        <v>0</v>
      </c>
      <c r="R239" s="182">
        <f t="shared" si="2"/>
        <v>0</v>
      </c>
      <c r="S239" s="182">
        <v>0</v>
      </c>
      <c r="T239" s="183">
        <f t="shared" si="3"/>
        <v>0</v>
      </c>
      <c r="AR239" s="16" t="s">
        <v>99</v>
      </c>
      <c r="AT239" s="16" t="s">
        <v>288</v>
      </c>
      <c r="AU239" s="16" t="s">
        <v>77</v>
      </c>
      <c r="AY239" s="16" t="s">
        <v>287</v>
      </c>
      <c r="BE239" s="184">
        <f t="shared" si="4"/>
        <v>0</v>
      </c>
      <c r="BF239" s="184">
        <f t="shared" si="5"/>
        <v>0</v>
      </c>
      <c r="BG239" s="184">
        <f t="shared" si="6"/>
        <v>0</v>
      </c>
      <c r="BH239" s="184">
        <f t="shared" si="7"/>
        <v>0</v>
      </c>
      <c r="BI239" s="184">
        <f t="shared" si="8"/>
        <v>0</v>
      </c>
      <c r="BJ239" s="16" t="s">
        <v>77</v>
      </c>
      <c r="BK239" s="184">
        <f t="shared" si="9"/>
        <v>0</v>
      </c>
      <c r="BL239" s="16" t="s">
        <v>99</v>
      </c>
      <c r="BM239" s="16" t="s">
        <v>585</v>
      </c>
    </row>
    <row r="240" spans="2:65" s="1" customFormat="1" ht="16.5" customHeight="1" x14ac:dyDescent="0.15">
      <c r="B240" s="33"/>
      <c r="C240" s="174" t="s">
        <v>419</v>
      </c>
      <c r="D240" s="174" t="s">
        <v>288</v>
      </c>
      <c r="E240" s="175" t="s">
        <v>4888</v>
      </c>
      <c r="F240" s="176" t="s">
        <v>4889</v>
      </c>
      <c r="G240" s="177" t="s">
        <v>388</v>
      </c>
      <c r="H240" s="178">
        <v>0.18</v>
      </c>
      <c r="I240" s="179"/>
      <c r="J240" s="178">
        <f t="shared" si="0"/>
        <v>0</v>
      </c>
      <c r="K240" s="176" t="s">
        <v>1</v>
      </c>
      <c r="L240" s="37"/>
      <c r="M240" s="180" t="s">
        <v>1</v>
      </c>
      <c r="N240" s="181" t="s">
        <v>41</v>
      </c>
      <c r="O240" s="59"/>
      <c r="P240" s="182">
        <f t="shared" si="1"/>
        <v>0</v>
      </c>
      <c r="Q240" s="182">
        <v>0</v>
      </c>
      <c r="R240" s="182">
        <f t="shared" si="2"/>
        <v>0</v>
      </c>
      <c r="S240" s="182">
        <v>0</v>
      </c>
      <c r="T240" s="183">
        <f t="shared" si="3"/>
        <v>0</v>
      </c>
      <c r="AR240" s="16" t="s">
        <v>99</v>
      </c>
      <c r="AT240" s="16" t="s">
        <v>288</v>
      </c>
      <c r="AU240" s="16" t="s">
        <v>77</v>
      </c>
      <c r="AY240" s="16" t="s">
        <v>287</v>
      </c>
      <c r="BE240" s="184">
        <f t="shared" si="4"/>
        <v>0</v>
      </c>
      <c r="BF240" s="184">
        <f t="shared" si="5"/>
        <v>0</v>
      </c>
      <c r="BG240" s="184">
        <f t="shared" si="6"/>
        <v>0</v>
      </c>
      <c r="BH240" s="184">
        <f t="shared" si="7"/>
        <v>0</v>
      </c>
      <c r="BI240" s="184">
        <f t="shared" si="8"/>
        <v>0</v>
      </c>
      <c r="BJ240" s="16" t="s">
        <v>77</v>
      </c>
      <c r="BK240" s="184">
        <f t="shared" si="9"/>
        <v>0</v>
      </c>
      <c r="BL240" s="16" t="s">
        <v>99</v>
      </c>
      <c r="BM240" s="16" t="s">
        <v>590</v>
      </c>
    </row>
    <row r="241" spans="2:65" s="1" customFormat="1" ht="16.5" customHeight="1" x14ac:dyDescent="0.15">
      <c r="B241" s="33"/>
      <c r="C241" s="174" t="s">
        <v>592</v>
      </c>
      <c r="D241" s="174" t="s">
        <v>288</v>
      </c>
      <c r="E241" s="175" t="s">
        <v>4890</v>
      </c>
      <c r="F241" s="176" t="s">
        <v>4891</v>
      </c>
      <c r="G241" s="177" t="s">
        <v>490</v>
      </c>
      <c r="H241" s="178">
        <v>2</v>
      </c>
      <c r="I241" s="179"/>
      <c r="J241" s="178">
        <f t="shared" si="0"/>
        <v>0</v>
      </c>
      <c r="K241" s="176" t="s">
        <v>1</v>
      </c>
      <c r="L241" s="37"/>
      <c r="M241" s="180" t="s">
        <v>1</v>
      </c>
      <c r="N241" s="181" t="s">
        <v>41</v>
      </c>
      <c r="O241" s="59"/>
      <c r="P241" s="182">
        <f t="shared" si="1"/>
        <v>0</v>
      </c>
      <c r="Q241" s="182">
        <v>0</v>
      </c>
      <c r="R241" s="182">
        <f t="shared" si="2"/>
        <v>0</v>
      </c>
      <c r="S241" s="182">
        <v>0</v>
      </c>
      <c r="T241" s="183">
        <f t="shared" si="3"/>
        <v>0</v>
      </c>
      <c r="AR241" s="16" t="s">
        <v>99</v>
      </c>
      <c r="AT241" s="16" t="s">
        <v>288</v>
      </c>
      <c r="AU241" s="16" t="s">
        <v>77</v>
      </c>
      <c r="AY241" s="16" t="s">
        <v>287</v>
      </c>
      <c r="BE241" s="184">
        <f t="shared" si="4"/>
        <v>0</v>
      </c>
      <c r="BF241" s="184">
        <f t="shared" si="5"/>
        <v>0</v>
      </c>
      <c r="BG241" s="184">
        <f t="shared" si="6"/>
        <v>0</v>
      </c>
      <c r="BH241" s="184">
        <f t="shared" si="7"/>
        <v>0</v>
      </c>
      <c r="BI241" s="184">
        <f t="shared" si="8"/>
        <v>0</v>
      </c>
      <c r="BJ241" s="16" t="s">
        <v>77</v>
      </c>
      <c r="BK241" s="184">
        <f t="shared" si="9"/>
        <v>0</v>
      </c>
      <c r="BL241" s="16" t="s">
        <v>99</v>
      </c>
      <c r="BM241" s="16" t="s">
        <v>595</v>
      </c>
    </row>
    <row r="242" spans="2:65" s="1" customFormat="1" ht="16.5" customHeight="1" x14ac:dyDescent="0.15">
      <c r="B242" s="33"/>
      <c r="C242" s="174" t="s">
        <v>424</v>
      </c>
      <c r="D242" s="174" t="s">
        <v>288</v>
      </c>
      <c r="E242" s="175" t="s">
        <v>4892</v>
      </c>
      <c r="F242" s="176" t="s">
        <v>4893</v>
      </c>
      <c r="G242" s="177" t="s">
        <v>490</v>
      </c>
      <c r="H242" s="178">
        <v>7</v>
      </c>
      <c r="I242" s="179"/>
      <c r="J242" s="178">
        <f t="shared" si="0"/>
        <v>0</v>
      </c>
      <c r="K242" s="176" t="s">
        <v>1</v>
      </c>
      <c r="L242" s="37"/>
      <c r="M242" s="180" t="s">
        <v>1</v>
      </c>
      <c r="N242" s="181" t="s">
        <v>41</v>
      </c>
      <c r="O242" s="59"/>
      <c r="P242" s="182">
        <f t="shared" si="1"/>
        <v>0</v>
      </c>
      <c r="Q242" s="182">
        <v>0</v>
      </c>
      <c r="R242" s="182">
        <f t="shared" si="2"/>
        <v>0</v>
      </c>
      <c r="S242" s="182">
        <v>0</v>
      </c>
      <c r="T242" s="183">
        <f t="shared" si="3"/>
        <v>0</v>
      </c>
      <c r="AR242" s="16" t="s">
        <v>99</v>
      </c>
      <c r="AT242" s="16" t="s">
        <v>288</v>
      </c>
      <c r="AU242" s="16" t="s">
        <v>77</v>
      </c>
      <c r="AY242" s="16" t="s">
        <v>287</v>
      </c>
      <c r="BE242" s="184">
        <f t="shared" si="4"/>
        <v>0</v>
      </c>
      <c r="BF242" s="184">
        <f t="shared" si="5"/>
        <v>0</v>
      </c>
      <c r="BG242" s="184">
        <f t="shared" si="6"/>
        <v>0</v>
      </c>
      <c r="BH242" s="184">
        <f t="shared" si="7"/>
        <v>0</v>
      </c>
      <c r="BI242" s="184">
        <f t="shared" si="8"/>
        <v>0</v>
      </c>
      <c r="BJ242" s="16" t="s">
        <v>77</v>
      </c>
      <c r="BK242" s="184">
        <f t="shared" si="9"/>
        <v>0</v>
      </c>
      <c r="BL242" s="16" t="s">
        <v>99</v>
      </c>
      <c r="BM242" s="16" t="s">
        <v>598</v>
      </c>
    </row>
    <row r="243" spans="2:65" s="1" customFormat="1" ht="16.5" customHeight="1" x14ac:dyDescent="0.15">
      <c r="B243" s="33"/>
      <c r="C243" s="174" t="s">
        <v>599</v>
      </c>
      <c r="D243" s="174" t="s">
        <v>288</v>
      </c>
      <c r="E243" s="175" t="s">
        <v>4894</v>
      </c>
      <c r="F243" s="176" t="s">
        <v>4895</v>
      </c>
      <c r="G243" s="177" t="s">
        <v>490</v>
      </c>
      <c r="H243" s="178">
        <v>1</v>
      </c>
      <c r="I243" s="179"/>
      <c r="J243" s="178">
        <f t="shared" si="0"/>
        <v>0</v>
      </c>
      <c r="K243" s="176" t="s">
        <v>1</v>
      </c>
      <c r="L243" s="37"/>
      <c r="M243" s="180" t="s">
        <v>1</v>
      </c>
      <c r="N243" s="181" t="s">
        <v>41</v>
      </c>
      <c r="O243" s="59"/>
      <c r="P243" s="182">
        <f t="shared" si="1"/>
        <v>0</v>
      </c>
      <c r="Q243" s="182">
        <v>0</v>
      </c>
      <c r="R243" s="182">
        <f t="shared" si="2"/>
        <v>0</v>
      </c>
      <c r="S243" s="182">
        <v>0</v>
      </c>
      <c r="T243" s="183">
        <f t="shared" si="3"/>
        <v>0</v>
      </c>
      <c r="AR243" s="16" t="s">
        <v>99</v>
      </c>
      <c r="AT243" s="16" t="s">
        <v>288</v>
      </c>
      <c r="AU243" s="16" t="s">
        <v>77</v>
      </c>
      <c r="AY243" s="16" t="s">
        <v>287</v>
      </c>
      <c r="BE243" s="184">
        <f t="shared" si="4"/>
        <v>0</v>
      </c>
      <c r="BF243" s="184">
        <f t="shared" si="5"/>
        <v>0</v>
      </c>
      <c r="BG243" s="184">
        <f t="shared" si="6"/>
        <v>0</v>
      </c>
      <c r="BH243" s="184">
        <f t="shared" si="7"/>
        <v>0</v>
      </c>
      <c r="BI243" s="184">
        <f t="shared" si="8"/>
        <v>0</v>
      </c>
      <c r="BJ243" s="16" t="s">
        <v>77</v>
      </c>
      <c r="BK243" s="184">
        <f t="shared" si="9"/>
        <v>0</v>
      </c>
      <c r="BL243" s="16" t="s">
        <v>99</v>
      </c>
      <c r="BM243" s="16" t="s">
        <v>602</v>
      </c>
    </row>
    <row r="244" spans="2:65" s="1" customFormat="1" ht="16.5" customHeight="1" x14ac:dyDescent="0.15">
      <c r="B244" s="33"/>
      <c r="C244" s="174" t="s">
        <v>428</v>
      </c>
      <c r="D244" s="174" t="s">
        <v>288</v>
      </c>
      <c r="E244" s="175" t="s">
        <v>4896</v>
      </c>
      <c r="F244" s="176" t="s">
        <v>4897</v>
      </c>
      <c r="G244" s="177" t="s">
        <v>490</v>
      </c>
      <c r="H244" s="178">
        <v>9</v>
      </c>
      <c r="I244" s="179"/>
      <c r="J244" s="178">
        <f t="shared" si="0"/>
        <v>0</v>
      </c>
      <c r="K244" s="176" t="s">
        <v>1</v>
      </c>
      <c r="L244" s="37"/>
      <c r="M244" s="180" t="s">
        <v>1</v>
      </c>
      <c r="N244" s="181" t="s">
        <v>41</v>
      </c>
      <c r="O244" s="59"/>
      <c r="P244" s="182">
        <f t="shared" si="1"/>
        <v>0</v>
      </c>
      <c r="Q244" s="182">
        <v>0</v>
      </c>
      <c r="R244" s="182">
        <f t="shared" si="2"/>
        <v>0</v>
      </c>
      <c r="S244" s="182">
        <v>0</v>
      </c>
      <c r="T244" s="183">
        <f t="shared" si="3"/>
        <v>0</v>
      </c>
      <c r="AR244" s="16" t="s">
        <v>99</v>
      </c>
      <c r="AT244" s="16" t="s">
        <v>288</v>
      </c>
      <c r="AU244" s="16" t="s">
        <v>77</v>
      </c>
      <c r="AY244" s="16" t="s">
        <v>287</v>
      </c>
      <c r="BE244" s="184">
        <f t="shared" si="4"/>
        <v>0</v>
      </c>
      <c r="BF244" s="184">
        <f t="shared" si="5"/>
        <v>0</v>
      </c>
      <c r="BG244" s="184">
        <f t="shared" si="6"/>
        <v>0</v>
      </c>
      <c r="BH244" s="184">
        <f t="shared" si="7"/>
        <v>0</v>
      </c>
      <c r="BI244" s="184">
        <f t="shared" si="8"/>
        <v>0</v>
      </c>
      <c r="BJ244" s="16" t="s">
        <v>77</v>
      </c>
      <c r="BK244" s="184">
        <f t="shared" si="9"/>
        <v>0</v>
      </c>
      <c r="BL244" s="16" t="s">
        <v>99</v>
      </c>
      <c r="BM244" s="16" t="s">
        <v>605</v>
      </c>
    </row>
    <row r="245" spans="2:65" s="1" customFormat="1" ht="16.5" customHeight="1" x14ac:dyDescent="0.15">
      <c r="B245" s="33"/>
      <c r="C245" s="174" t="s">
        <v>606</v>
      </c>
      <c r="D245" s="174" t="s">
        <v>288</v>
      </c>
      <c r="E245" s="175" t="s">
        <v>4898</v>
      </c>
      <c r="F245" s="176" t="s">
        <v>4899</v>
      </c>
      <c r="G245" s="177" t="s">
        <v>362</v>
      </c>
      <c r="H245" s="178">
        <v>93</v>
      </c>
      <c r="I245" s="179"/>
      <c r="J245" s="178">
        <f t="shared" si="0"/>
        <v>0</v>
      </c>
      <c r="K245" s="176" t="s">
        <v>1</v>
      </c>
      <c r="L245" s="37"/>
      <c r="M245" s="180" t="s">
        <v>1</v>
      </c>
      <c r="N245" s="181" t="s">
        <v>41</v>
      </c>
      <c r="O245" s="59"/>
      <c r="P245" s="182">
        <f t="shared" si="1"/>
        <v>0</v>
      </c>
      <c r="Q245" s="182">
        <v>0</v>
      </c>
      <c r="R245" s="182">
        <f t="shared" si="2"/>
        <v>0</v>
      </c>
      <c r="S245" s="182">
        <v>0</v>
      </c>
      <c r="T245" s="183">
        <f t="shared" si="3"/>
        <v>0</v>
      </c>
      <c r="AR245" s="16" t="s">
        <v>99</v>
      </c>
      <c r="AT245" s="16" t="s">
        <v>288</v>
      </c>
      <c r="AU245" s="16" t="s">
        <v>77</v>
      </c>
      <c r="AY245" s="16" t="s">
        <v>287</v>
      </c>
      <c r="BE245" s="184">
        <f t="shared" si="4"/>
        <v>0</v>
      </c>
      <c r="BF245" s="184">
        <f t="shared" si="5"/>
        <v>0</v>
      </c>
      <c r="BG245" s="184">
        <f t="shared" si="6"/>
        <v>0</v>
      </c>
      <c r="BH245" s="184">
        <f t="shared" si="7"/>
        <v>0</v>
      </c>
      <c r="BI245" s="184">
        <f t="shared" si="8"/>
        <v>0</v>
      </c>
      <c r="BJ245" s="16" t="s">
        <v>77</v>
      </c>
      <c r="BK245" s="184">
        <f t="shared" si="9"/>
        <v>0</v>
      </c>
      <c r="BL245" s="16" t="s">
        <v>99</v>
      </c>
      <c r="BM245" s="16" t="s">
        <v>609</v>
      </c>
    </row>
    <row r="246" spans="2:65" s="1" customFormat="1" ht="16.5" customHeight="1" x14ac:dyDescent="0.15">
      <c r="B246" s="33"/>
      <c r="C246" s="174" t="s">
        <v>434</v>
      </c>
      <c r="D246" s="174" t="s">
        <v>288</v>
      </c>
      <c r="E246" s="175" t="s">
        <v>4536</v>
      </c>
      <c r="F246" s="176" t="s">
        <v>4900</v>
      </c>
      <c r="G246" s="177" t="s">
        <v>362</v>
      </c>
      <c r="H246" s="178">
        <v>93</v>
      </c>
      <c r="I246" s="179"/>
      <c r="J246" s="178">
        <f t="shared" si="0"/>
        <v>0</v>
      </c>
      <c r="K246" s="176" t="s">
        <v>1</v>
      </c>
      <c r="L246" s="37"/>
      <c r="M246" s="180" t="s">
        <v>1</v>
      </c>
      <c r="N246" s="181" t="s">
        <v>41</v>
      </c>
      <c r="O246" s="59"/>
      <c r="P246" s="182">
        <f t="shared" si="1"/>
        <v>0</v>
      </c>
      <c r="Q246" s="182">
        <v>0</v>
      </c>
      <c r="R246" s="182">
        <f t="shared" si="2"/>
        <v>0</v>
      </c>
      <c r="S246" s="182">
        <v>0</v>
      </c>
      <c r="T246" s="183">
        <f t="shared" si="3"/>
        <v>0</v>
      </c>
      <c r="AR246" s="16" t="s">
        <v>99</v>
      </c>
      <c r="AT246" s="16" t="s">
        <v>288</v>
      </c>
      <c r="AU246" s="16" t="s">
        <v>77</v>
      </c>
      <c r="AY246" s="16" t="s">
        <v>287</v>
      </c>
      <c r="BE246" s="184">
        <f t="shared" si="4"/>
        <v>0</v>
      </c>
      <c r="BF246" s="184">
        <f t="shared" si="5"/>
        <v>0</v>
      </c>
      <c r="BG246" s="184">
        <f t="shared" si="6"/>
        <v>0</v>
      </c>
      <c r="BH246" s="184">
        <f t="shared" si="7"/>
        <v>0</v>
      </c>
      <c r="BI246" s="184">
        <f t="shared" si="8"/>
        <v>0</v>
      </c>
      <c r="BJ246" s="16" t="s">
        <v>77</v>
      </c>
      <c r="BK246" s="184">
        <f t="shared" si="9"/>
        <v>0</v>
      </c>
      <c r="BL246" s="16" t="s">
        <v>99</v>
      </c>
      <c r="BM246" s="16" t="s">
        <v>613</v>
      </c>
    </row>
    <row r="247" spans="2:65" s="1" customFormat="1" ht="16.5" customHeight="1" x14ac:dyDescent="0.15">
      <c r="B247" s="33"/>
      <c r="C247" s="174" t="s">
        <v>614</v>
      </c>
      <c r="D247" s="174" t="s">
        <v>288</v>
      </c>
      <c r="E247" s="175" t="s">
        <v>4539</v>
      </c>
      <c r="F247" s="176" t="s">
        <v>4901</v>
      </c>
      <c r="G247" s="177" t="s">
        <v>612</v>
      </c>
      <c r="H247" s="178">
        <v>1</v>
      </c>
      <c r="I247" s="179"/>
      <c r="J247" s="178">
        <f t="shared" si="0"/>
        <v>0</v>
      </c>
      <c r="K247" s="176" t="s">
        <v>1</v>
      </c>
      <c r="L247" s="37"/>
      <c r="M247" s="180" t="s">
        <v>1</v>
      </c>
      <c r="N247" s="181" t="s">
        <v>41</v>
      </c>
      <c r="O247" s="59"/>
      <c r="P247" s="182">
        <f t="shared" si="1"/>
        <v>0</v>
      </c>
      <c r="Q247" s="182">
        <v>0</v>
      </c>
      <c r="R247" s="182">
        <f t="shared" si="2"/>
        <v>0</v>
      </c>
      <c r="S247" s="182">
        <v>0</v>
      </c>
      <c r="T247" s="183">
        <f t="shared" si="3"/>
        <v>0</v>
      </c>
      <c r="AR247" s="16" t="s">
        <v>99</v>
      </c>
      <c r="AT247" s="16" t="s">
        <v>288</v>
      </c>
      <c r="AU247" s="16" t="s">
        <v>77</v>
      </c>
      <c r="AY247" s="16" t="s">
        <v>287</v>
      </c>
      <c r="BE247" s="184">
        <f t="shared" si="4"/>
        <v>0</v>
      </c>
      <c r="BF247" s="184">
        <f t="shared" si="5"/>
        <v>0</v>
      </c>
      <c r="BG247" s="184">
        <f t="shared" si="6"/>
        <v>0</v>
      </c>
      <c r="BH247" s="184">
        <f t="shared" si="7"/>
        <v>0</v>
      </c>
      <c r="BI247" s="184">
        <f t="shared" si="8"/>
        <v>0</v>
      </c>
      <c r="BJ247" s="16" t="s">
        <v>77</v>
      </c>
      <c r="BK247" s="184">
        <f t="shared" si="9"/>
        <v>0</v>
      </c>
      <c r="BL247" s="16" t="s">
        <v>99</v>
      </c>
      <c r="BM247" s="16" t="s">
        <v>617</v>
      </c>
    </row>
    <row r="248" spans="2:65" s="1" customFormat="1" ht="16.5" customHeight="1" x14ac:dyDescent="0.15">
      <c r="B248" s="33"/>
      <c r="C248" s="174" t="s">
        <v>440</v>
      </c>
      <c r="D248" s="174" t="s">
        <v>288</v>
      </c>
      <c r="E248" s="175" t="s">
        <v>4761</v>
      </c>
      <c r="F248" s="176" t="s">
        <v>4902</v>
      </c>
      <c r="G248" s="177" t="s">
        <v>612</v>
      </c>
      <c r="H248" s="178">
        <v>1</v>
      </c>
      <c r="I248" s="179"/>
      <c r="J248" s="178">
        <f t="shared" si="0"/>
        <v>0</v>
      </c>
      <c r="K248" s="176" t="s">
        <v>1</v>
      </c>
      <c r="L248" s="37"/>
      <c r="M248" s="180" t="s">
        <v>1</v>
      </c>
      <c r="N248" s="181" t="s">
        <v>41</v>
      </c>
      <c r="O248" s="59"/>
      <c r="P248" s="182">
        <f t="shared" si="1"/>
        <v>0</v>
      </c>
      <c r="Q248" s="182">
        <v>0</v>
      </c>
      <c r="R248" s="182">
        <f t="shared" si="2"/>
        <v>0</v>
      </c>
      <c r="S248" s="182">
        <v>0</v>
      </c>
      <c r="T248" s="183">
        <f t="shared" si="3"/>
        <v>0</v>
      </c>
      <c r="AR248" s="16" t="s">
        <v>99</v>
      </c>
      <c r="AT248" s="16" t="s">
        <v>288</v>
      </c>
      <c r="AU248" s="16" t="s">
        <v>77</v>
      </c>
      <c r="AY248" s="16" t="s">
        <v>287</v>
      </c>
      <c r="BE248" s="184">
        <f t="shared" si="4"/>
        <v>0</v>
      </c>
      <c r="BF248" s="184">
        <f t="shared" si="5"/>
        <v>0</v>
      </c>
      <c r="BG248" s="184">
        <f t="shared" si="6"/>
        <v>0</v>
      </c>
      <c r="BH248" s="184">
        <f t="shared" si="7"/>
        <v>0</v>
      </c>
      <c r="BI248" s="184">
        <f t="shared" si="8"/>
        <v>0</v>
      </c>
      <c r="BJ248" s="16" t="s">
        <v>77</v>
      </c>
      <c r="BK248" s="184">
        <f t="shared" si="9"/>
        <v>0</v>
      </c>
      <c r="BL248" s="16" t="s">
        <v>99</v>
      </c>
      <c r="BM248" s="16" t="s">
        <v>621</v>
      </c>
    </row>
    <row r="249" spans="2:65" s="1" customFormat="1" ht="16.5" customHeight="1" x14ac:dyDescent="0.15">
      <c r="B249" s="33"/>
      <c r="C249" s="174" t="s">
        <v>627</v>
      </c>
      <c r="D249" s="174" t="s">
        <v>288</v>
      </c>
      <c r="E249" s="175" t="s">
        <v>4763</v>
      </c>
      <c r="F249" s="176" t="s">
        <v>4903</v>
      </c>
      <c r="G249" s="177" t="s">
        <v>612</v>
      </c>
      <c r="H249" s="178">
        <v>1</v>
      </c>
      <c r="I249" s="179"/>
      <c r="J249" s="178">
        <f t="shared" si="0"/>
        <v>0</v>
      </c>
      <c r="K249" s="176" t="s">
        <v>1</v>
      </c>
      <c r="L249" s="37"/>
      <c r="M249" s="180" t="s">
        <v>1</v>
      </c>
      <c r="N249" s="181" t="s">
        <v>41</v>
      </c>
      <c r="O249" s="59"/>
      <c r="P249" s="182">
        <f t="shared" si="1"/>
        <v>0</v>
      </c>
      <c r="Q249" s="182">
        <v>0</v>
      </c>
      <c r="R249" s="182">
        <f t="shared" si="2"/>
        <v>0</v>
      </c>
      <c r="S249" s="182">
        <v>0</v>
      </c>
      <c r="T249" s="183">
        <f t="shared" si="3"/>
        <v>0</v>
      </c>
      <c r="AR249" s="16" t="s">
        <v>99</v>
      </c>
      <c r="AT249" s="16" t="s">
        <v>288</v>
      </c>
      <c r="AU249" s="16" t="s">
        <v>77</v>
      </c>
      <c r="AY249" s="16" t="s">
        <v>287</v>
      </c>
      <c r="BE249" s="184">
        <f t="shared" si="4"/>
        <v>0</v>
      </c>
      <c r="BF249" s="184">
        <f t="shared" si="5"/>
        <v>0</v>
      </c>
      <c r="BG249" s="184">
        <f t="shared" si="6"/>
        <v>0</v>
      </c>
      <c r="BH249" s="184">
        <f t="shared" si="7"/>
        <v>0</v>
      </c>
      <c r="BI249" s="184">
        <f t="shared" si="8"/>
        <v>0</v>
      </c>
      <c r="BJ249" s="16" t="s">
        <v>77</v>
      </c>
      <c r="BK249" s="184">
        <f t="shared" si="9"/>
        <v>0</v>
      </c>
      <c r="BL249" s="16" t="s">
        <v>99</v>
      </c>
      <c r="BM249" s="16" t="s">
        <v>630</v>
      </c>
    </row>
    <row r="250" spans="2:65" s="1" customFormat="1" ht="16.5" customHeight="1" x14ac:dyDescent="0.15">
      <c r="B250" s="33"/>
      <c r="C250" s="174" t="s">
        <v>445</v>
      </c>
      <c r="D250" s="174" t="s">
        <v>288</v>
      </c>
      <c r="E250" s="175" t="s">
        <v>4904</v>
      </c>
      <c r="F250" s="176" t="s">
        <v>4905</v>
      </c>
      <c r="G250" s="177" t="s">
        <v>362</v>
      </c>
      <c r="H250" s="178">
        <v>47.1</v>
      </c>
      <c r="I250" s="179"/>
      <c r="J250" s="178">
        <f t="shared" si="0"/>
        <v>0</v>
      </c>
      <c r="K250" s="176" t="s">
        <v>1</v>
      </c>
      <c r="L250" s="37"/>
      <c r="M250" s="180" t="s">
        <v>1</v>
      </c>
      <c r="N250" s="181" t="s">
        <v>41</v>
      </c>
      <c r="O250" s="59"/>
      <c r="P250" s="182">
        <f t="shared" si="1"/>
        <v>0</v>
      </c>
      <c r="Q250" s="182">
        <v>0</v>
      </c>
      <c r="R250" s="182">
        <f t="shared" si="2"/>
        <v>0</v>
      </c>
      <c r="S250" s="182">
        <v>0</v>
      </c>
      <c r="T250" s="183">
        <f t="shared" si="3"/>
        <v>0</v>
      </c>
      <c r="AR250" s="16" t="s">
        <v>99</v>
      </c>
      <c r="AT250" s="16" t="s">
        <v>288</v>
      </c>
      <c r="AU250" s="16" t="s">
        <v>77</v>
      </c>
      <c r="AY250" s="16" t="s">
        <v>287</v>
      </c>
      <c r="BE250" s="184">
        <f t="shared" si="4"/>
        <v>0</v>
      </c>
      <c r="BF250" s="184">
        <f t="shared" si="5"/>
        <v>0</v>
      </c>
      <c r="BG250" s="184">
        <f t="shared" si="6"/>
        <v>0</v>
      </c>
      <c r="BH250" s="184">
        <f t="shared" si="7"/>
        <v>0</v>
      </c>
      <c r="BI250" s="184">
        <f t="shared" si="8"/>
        <v>0</v>
      </c>
      <c r="BJ250" s="16" t="s">
        <v>77</v>
      </c>
      <c r="BK250" s="184">
        <f t="shared" si="9"/>
        <v>0</v>
      </c>
      <c r="BL250" s="16" t="s">
        <v>99</v>
      </c>
      <c r="BM250" s="16" t="s">
        <v>633</v>
      </c>
    </row>
    <row r="251" spans="2:65" s="11" customFormat="1" ht="11" x14ac:dyDescent="0.15">
      <c r="B251" s="185"/>
      <c r="C251" s="186"/>
      <c r="D251" s="187" t="s">
        <v>356</v>
      </c>
      <c r="E251" s="188" t="s">
        <v>1</v>
      </c>
      <c r="F251" s="189" t="s">
        <v>4906</v>
      </c>
      <c r="G251" s="186"/>
      <c r="H251" s="190">
        <v>47.1</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47.1</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640</v>
      </c>
      <c r="D253" s="174" t="s">
        <v>288</v>
      </c>
      <c r="E253" s="175" t="s">
        <v>4907</v>
      </c>
      <c r="F253" s="176" t="s">
        <v>4908</v>
      </c>
      <c r="G253" s="177" t="s">
        <v>362</v>
      </c>
      <c r="H253" s="178">
        <v>8.2200000000000006</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643</v>
      </c>
    </row>
    <row r="254" spans="2:65" s="11" customFormat="1" ht="11" x14ac:dyDescent="0.15">
      <c r="B254" s="185"/>
      <c r="C254" s="186"/>
      <c r="D254" s="187" t="s">
        <v>356</v>
      </c>
      <c r="E254" s="188" t="s">
        <v>1</v>
      </c>
      <c r="F254" s="189" t="s">
        <v>4909</v>
      </c>
      <c r="G254" s="186"/>
      <c r="H254" s="190">
        <v>8.2200000000000006</v>
      </c>
      <c r="I254" s="191"/>
      <c r="J254" s="186"/>
      <c r="K254" s="186"/>
      <c r="L254" s="192"/>
      <c r="M254" s="193"/>
      <c r="N254" s="194"/>
      <c r="O254" s="194"/>
      <c r="P254" s="194"/>
      <c r="Q254" s="194"/>
      <c r="R254" s="194"/>
      <c r="S254" s="194"/>
      <c r="T254" s="195"/>
      <c r="AT254" s="196" t="s">
        <v>356</v>
      </c>
      <c r="AU254" s="196" t="s">
        <v>77</v>
      </c>
      <c r="AV254" s="11" t="s">
        <v>79</v>
      </c>
      <c r="AW254" s="11" t="s">
        <v>33</v>
      </c>
      <c r="AX254" s="11" t="s">
        <v>70</v>
      </c>
      <c r="AY254" s="196" t="s">
        <v>287</v>
      </c>
    </row>
    <row r="255" spans="2:65" s="12" customFormat="1" ht="11" x14ac:dyDescent="0.15">
      <c r="B255" s="197"/>
      <c r="C255" s="198"/>
      <c r="D255" s="187" t="s">
        <v>356</v>
      </c>
      <c r="E255" s="199" t="s">
        <v>1</v>
      </c>
      <c r="F255" s="200" t="s">
        <v>359</v>
      </c>
      <c r="G255" s="198"/>
      <c r="H255" s="201">
        <v>8.2200000000000006</v>
      </c>
      <c r="I255" s="202"/>
      <c r="J255" s="198"/>
      <c r="K255" s="198"/>
      <c r="L255" s="203"/>
      <c r="M255" s="204"/>
      <c r="N255" s="205"/>
      <c r="O255" s="205"/>
      <c r="P255" s="205"/>
      <c r="Q255" s="205"/>
      <c r="R255" s="205"/>
      <c r="S255" s="205"/>
      <c r="T255" s="206"/>
      <c r="AT255" s="207" t="s">
        <v>356</v>
      </c>
      <c r="AU255" s="207" t="s">
        <v>77</v>
      </c>
      <c r="AV255" s="12" t="s">
        <v>99</v>
      </c>
      <c r="AW255" s="12" t="s">
        <v>33</v>
      </c>
      <c r="AX255" s="12" t="s">
        <v>77</v>
      </c>
      <c r="AY255" s="207" t="s">
        <v>287</v>
      </c>
    </row>
    <row r="256" spans="2:65" s="1" customFormat="1" ht="33.75" customHeight="1" x14ac:dyDescent="0.15">
      <c r="B256" s="33"/>
      <c r="C256" s="174" t="s">
        <v>449</v>
      </c>
      <c r="D256" s="174" t="s">
        <v>288</v>
      </c>
      <c r="E256" s="175" t="s">
        <v>4910</v>
      </c>
      <c r="F256" s="176" t="s">
        <v>4911</v>
      </c>
      <c r="G256" s="177" t="s">
        <v>490</v>
      </c>
      <c r="H256" s="178">
        <v>2</v>
      </c>
      <c r="I256" s="179"/>
      <c r="J256" s="178">
        <f t="shared" ref="J256:J268" si="10">ROUND(I256*H256,2)</f>
        <v>0</v>
      </c>
      <c r="K256" s="176" t="s">
        <v>1</v>
      </c>
      <c r="L256" s="37"/>
      <c r="M256" s="180" t="s">
        <v>1</v>
      </c>
      <c r="N256" s="181" t="s">
        <v>41</v>
      </c>
      <c r="O256" s="59"/>
      <c r="P256" s="182">
        <f t="shared" ref="P256:P268" si="11">O256*H256</f>
        <v>0</v>
      </c>
      <c r="Q256" s="182">
        <v>0</v>
      </c>
      <c r="R256" s="182">
        <f t="shared" ref="R256:R268" si="12">Q256*H256</f>
        <v>0</v>
      </c>
      <c r="S256" s="182">
        <v>0</v>
      </c>
      <c r="T256" s="183">
        <f t="shared" ref="T256:T268" si="13">S256*H256</f>
        <v>0</v>
      </c>
      <c r="AR256" s="16" t="s">
        <v>99</v>
      </c>
      <c r="AT256" s="16" t="s">
        <v>288</v>
      </c>
      <c r="AU256" s="16" t="s">
        <v>77</v>
      </c>
      <c r="AY256" s="16" t="s">
        <v>287</v>
      </c>
      <c r="BE256" s="184">
        <f t="shared" ref="BE256:BE268" si="14">IF(N256="základní",J256,0)</f>
        <v>0</v>
      </c>
      <c r="BF256" s="184">
        <f t="shared" ref="BF256:BF268" si="15">IF(N256="snížená",J256,0)</f>
        <v>0</v>
      </c>
      <c r="BG256" s="184">
        <f t="shared" ref="BG256:BG268" si="16">IF(N256="zákl. přenesená",J256,0)</f>
        <v>0</v>
      </c>
      <c r="BH256" s="184">
        <f t="shared" ref="BH256:BH268" si="17">IF(N256="sníž. přenesená",J256,0)</f>
        <v>0</v>
      </c>
      <c r="BI256" s="184">
        <f t="shared" ref="BI256:BI268" si="18">IF(N256="nulová",J256,0)</f>
        <v>0</v>
      </c>
      <c r="BJ256" s="16" t="s">
        <v>77</v>
      </c>
      <c r="BK256" s="184">
        <f t="shared" ref="BK256:BK268" si="19">ROUND(I256*H256,2)</f>
        <v>0</v>
      </c>
      <c r="BL256" s="16" t="s">
        <v>99</v>
      </c>
      <c r="BM256" s="16" t="s">
        <v>649</v>
      </c>
    </row>
    <row r="257" spans="2:65" s="1" customFormat="1" ht="33.75" customHeight="1" x14ac:dyDescent="0.15">
      <c r="B257" s="33"/>
      <c r="C257" s="174" t="s">
        <v>652</v>
      </c>
      <c r="D257" s="174" t="s">
        <v>288</v>
      </c>
      <c r="E257" s="175" t="s">
        <v>4912</v>
      </c>
      <c r="F257" s="176" t="s">
        <v>4913</v>
      </c>
      <c r="G257" s="177" t="s">
        <v>490</v>
      </c>
      <c r="H257" s="178">
        <v>3</v>
      </c>
      <c r="I257" s="179"/>
      <c r="J257" s="178">
        <f t="shared" si="10"/>
        <v>0</v>
      </c>
      <c r="K257" s="176" t="s">
        <v>1</v>
      </c>
      <c r="L257" s="37"/>
      <c r="M257" s="180" t="s">
        <v>1</v>
      </c>
      <c r="N257" s="181" t="s">
        <v>41</v>
      </c>
      <c r="O257" s="59"/>
      <c r="P257" s="182">
        <f t="shared" si="11"/>
        <v>0</v>
      </c>
      <c r="Q257" s="182">
        <v>0</v>
      </c>
      <c r="R257" s="182">
        <f t="shared" si="12"/>
        <v>0</v>
      </c>
      <c r="S257" s="182">
        <v>0</v>
      </c>
      <c r="T257" s="183">
        <f t="shared" si="13"/>
        <v>0</v>
      </c>
      <c r="AR257" s="16" t="s">
        <v>99</v>
      </c>
      <c r="AT257" s="16" t="s">
        <v>288</v>
      </c>
      <c r="AU257" s="16" t="s">
        <v>77</v>
      </c>
      <c r="AY257" s="16" t="s">
        <v>287</v>
      </c>
      <c r="BE257" s="184">
        <f t="shared" si="14"/>
        <v>0</v>
      </c>
      <c r="BF257" s="184">
        <f t="shared" si="15"/>
        <v>0</v>
      </c>
      <c r="BG257" s="184">
        <f t="shared" si="16"/>
        <v>0</v>
      </c>
      <c r="BH257" s="184">
        <f t="shared" si="17"/>
        <v>0</v>
      </c>
      <c r="BI257" s="184">
        <f t="shared" si="18"/>
        <v>0</v>
      </c>
      <c r="BJ257" s="16" t="s">
        <v>77</v>
      </c>
      <c r="BK257" s="184">
        <f t="shared" si="19"/>
        <v>0</v>
      </c>
      <c r="BL257" s="16" t="s">
        <v>99</v>
      </c>
      <c r="BM257" s="16" t="s">
        <v>655</v>
      </c>
    </row>
    <row r="258" spans="2:65" s="1" customFormat="1" ht="33.75" customHeight="1" x14ac:dyDescent="0.15">
      <c r="B258" s="33"/>
      <c r="C258" s="174" t="s">
        <v>455</v>
      </c>
      <c r="D258" s="174" t="s">
        <v>288</v>
      </c>
      <c r="E258" s="175" t="s">
        <v>4914</v>
      </c>
      <c r="F258" s="176" t="s">
        <v>4915</v>
      </c>
      <c r="G258" s="177" t="s">
        <v>490</v>
      </c>
      <c r="H258" s="178">
        <v>2</v>
      </c>
      <c r="I258" s="179"/>
      <c r="J258" s="178">
        <f t="shared" si="10"/>
        <v>0</v>
      </c>
      <c r="K258" s="176" t="s">
        <v>1</v>
      </c>
      <c r="L258" s="37"/>
      <c r="M258" s="180" t="s">
        <v>1</v>
      </c>
      <c r="N258" s="181" t="s">
        <v>41</v>
      </c>
      <c r="O258" s="59"/>
      <c r="P258" s="182">
        <f t="shared" si="11"/>
        <v>0</v>
      </c>
      <c r="Q258" s="182">
        <v>0</v>
      </c>
      <c r="R258" s="182">
        <f t="shared" si="12"/>
        <v>0</v>
      </c>
      <c r="S258" s="182">
        <v>0</v>
      </c>
      <c r="T258" s="183">
        <f t="shared" si="13"/>
        <v>0</v>
      </c>
      <c r="AR258" s="16" t="s">
        <v>99</v>
      </c>
      <c r="AT258" s="16" t="s">
        <v>288</v>
      </c>
      <c r="AU258" s="16" t="s">
        <v>77</v>
      </c>
      <c r="AY258" s="16" t="s">
        <v>287</v>
      </c>
      <c r="BE258" s="184">
        <f t="shared" si="14"/>
        <v>0</v>
      </c>
      <c r="BF258" s="184">
        <f t="shared" si="15"/>
        <v>0</v>
      </c>
      <c r="BG258" s="184">
        <f t="shared" si="16"/>
        <v>0</v>
      </c>
      <c r="BH258" s="184">
        <f t="shared" si="17"/>
        <v>0</v>
      </c>
      <c r="BI258" s="184">
        <f t="shared" si="18"/>
        <v>0</v>
      </c>
      <c r="BJ258" s="16" t="s">
        <v>77</v>
      </c>
      <c r="BK258" s="184">
        <f t="shared" si="19"/>
        <v>0</v>
      </c>
      <c r="BL258" s="16" t="s">
        <v>99</v>
      </c>
      <c r="BM258" s="16" t="s">
        <v>658</v>
      </c>
    </row>
    <row r="259" spans="2:65" s="1" customFormat="1" ht="22.5" customHeight="1" x14ac:dyDescent="0.15">
      <c r="B259" s="33"/>
      <c r="C259" s="174" t="s">
        <v>660</v>
      </c>
      <c r="D259" s="174" t="s">
        <v>288</v>
      </c>
      <c r="E259" s="175" t="s">
        <v>4916</v>
      </c>
      <c r="F259" s="176" t="s">
        <v>4917</v>
      </c>
      <c r="G259" s="177" t="s">
        <v>490</v>
      </c>
      <c r="H259" s="178">
        <v>1</v>
      </c>
      <c r="I259" s="179"/>
      <c r="J259" s="178">
        <f t="shared" si="10"/>
        <v>0</v>
      </c>
      <c r="K259" s="176" t="s">
        <v>1</v>
      </c>
      <c r="L259" s="37"/>
      <c r="M259" s="180" t="s">
        <v>1</v>
      </c>
      <c r="N259" s="181" t="s">
        <v>41</v>
      </c>
      <c r="O259" s="59"/>
      <c r="P259" s="182">
        <f t="shared" si="11"/>
        <v>0</v>
      </c>
      <c r="Q259" s="182">
        <v>0</v>
      </c>
      <c r="R259" s="182">
        <f t="shared" si="12"/>
        <v>0</v>
      </c>
      <c r="S259" s="182">
        <v>0</v>
      </c>
      <c r="T259" s="183">
        <f t="shared" si="13"/>
        <v>0</v>
      </c>
      <c r="AR259" s="16" t="s">
        <v>99</v>
      </c>
      <c r="AT259" s="16" t="s">
        <v>288</v>
      </c>
      <c r="AU259" s="16" t="s">
        <v>77</v>
      </c>
      <c r="AY259" s="16" t="s">
        <v>287</v>
      </c>
      <c r="BE259" s="184">
        <f t="shared" si="14"/>
        <v>0</v>
      </c>
      <c r="BF259" s="184">
        <f t="shared" si="15"/>
        <v>0</v>
      </c>
      <c r="BG259" s="184">
        <f t="shared" si="16"/>
        <v>0</v>
      </c>
      <c r="BH259" s="184">
        <f t="shared" si="17"/>
        <v>0</v>
      </c>
      <c r="BI259" s="184">
        <f t="shared" si="18"/>
        <v>0</v>
      </c>
      <c r="BJ259" s="16" t="s">
        <v>77</v>
      </c>
      <c r="BK259" s="184">
        <f t="shared" si="19"/>
        <v>0</v>
      </c>
      <c r="BL259" s="16" t="s">
        <v>99</v>
      </c>
      <c r="BM259" s="16" t="s">
        <v>663</v>
      </c>
    </row>
    <row r="260" spans="2:65" s="1" customFormat="1" ht="16.5" customHeight="1" x14ac:dyDescent="0.15">
      <c r="B260" s="33"/>
      <c r="C260" s="174" t="s">
        <v>473</v>
      </c>
      <c r="D260" s="174" t="s">
        <v>288</v>
      </c>
      <c r="E260" s="175" t="s">
        <v>4918</v>
      </c>
      <c r="F260" s="176" t="s">
        <v>4919</v>
      </c>
      <c r="G260" s="177" t="s">
        <v>490</v>
      </c>
      <c r="H260" s="178">
        <v>1</v>
      </c>
      <c r="I260" s="179"/>
      <c r="J260" s="178">
        <f t="shared" si="10"/>
        <v>0</v>
      </c>
      <c r="K260" s="176" t="s">
        <v>1</v>
      </c>
      <c r="L260" s="37"/>
      <c r="M260" s="180" t="s">
        <v>1</v>
      </c>
      <c r="N260" s="181" t="s">
        <v>41</v>
      </c>
      <c r="O260" s="59"/>
      <c r="P260" s="182">
        <f t="shared" si="11"/>
        <v>0</v>
      </c>
      <c r="Q260" s="182">
        <v>0</v>
      </c>
      <c r="R260" s="182">
        <f t="shared" si="12"/>
        <v>0</v>
      </c>
      <c r="S260" s="182">
        <v>0</v>
      </c>
      <c r="T260" s="183">
        <f t="shared" si="13"/>
        <v>0</v>
      </c>
      <c r="AR260" s="16" t="s">
        <v>99</v>
      </c>
      <c r="AT260" s="16" t="s">
        <v>288</v>
      </c>
      <c r="AU260" s="16" t="s">
        <v>77</v>
      </c>
      <c r="AY260" s="16" t="s">
        <v>287</v>
      </c>
      <c r="BE260" s="184">
        <f t="shared" si="14"/>
        <v>0</v>
      </c>
      <c r="BF260" s="184">
        <f t="shared" si="15"/>
        <v>0</v>
      </c>
      <c r="BG260" s="184">
        <f t="shared" si="16"/>
        <v>0</v>
      </c>
      <c r="BH260" s="184">
        <f t="shared" si="17"/>
        <v>0</v>
      </c>
      <c r="BI260" s="184">
        <f t="shared" si="18"/>
        <v>0</v>
      </c>
      <c r="BJ260" s="16" t="s">
        <v>77</v>
      </c>
      <c r="BK260" s="184">
        <f t="shared" si="19"/>
        <v>0</v>
      </c>
      <c r="BL260" s="16" t="s">
        <v>99</v>
      </c>
      <c r="BM260" s="16" t="s">
        <v>666</v>
      </c>
    </row>
    <row r="261" spans="2:65" s="1" customFormat="1" ht="22.5" customHeight="1" x14ac:dyDescent="0.15">
      <c r="B261" s="33"/>
      <c r="C261" s="174" t="s">
        <v>668</v>
      </c>
      <c r="D261" s="174" t="s">
        <v>288</v>
      </c>
      <c r="E261" s="175" t="s">
        <v>4920</v>
      </c>
      <c r="F261" s="176" t="s">
        <v>4921</v>
      </c>
      <c r="G261" s="177" t="s">
        <v>490</v>
      </c>
      <c r="H261" s="178">
        <v>1</v>
      </c>
      <c r="I261" s="179"/>
      <c r="J261" s="178">
        <f t="shared" si="10"/>
        <v>0</v>
      </c>
      <c r="K261" s="176" t="s">
        <v>1</v>
      </c>
      <c r="L261" s="37"/>
      <c r="M261" s="180" t="s">
        <v>1</v>
      </c>
      <c r="N261" s="181" t="s">
        <v>41</v>
      </c>
      <c r="O261" s="59"/>
      <c r="P261" s="182">
        <f t="shared" si="11"/>
        <v>0</v>
      </c>
      <c r="Q261" s="182">
        <v>0</v>
      </c>
      <c r="R261" s="182">
        <f t="shared" si="12"/>
        <v>0</v>
      </c>
      <c r="S261" s="182">
        <v>0</v>
      </c>
      <c r="T261" s="183">
        <f t="shared" si="13"/>
        <v>0</v>
      </c>
      <c r="AR261" s="16" t="s">
        <v>99</v>
      </c>
      <c r="AT261" s="16" t="s">
        <v>288</v>
      </c>
      <c r="AU261" s="16" t="s">
        <v>77</v>
      </c>
      <c r="AY261" s="16" t="s">
        <v>287</v>
      </c>
      <c r="BE261" s="184">
        <f t="shared" si="14"/>
        <v>0</v>
      </c>
      <c r="BF261" s="184">
        <f t="shared" si="15"/>
        <v>0</v>
      </c>
      <c r="BG261" s="184">
        <f t="shared" si="16"/>
        <v>0</v>
      </c>
      <c r="BH261" s="184">
        <f t="shared" si="17"/>
        <v>0</v>
      </c>
      <c r="BI261" s="184">
        <f t="shared" si="18"/>
        <v>0</v>
      </c>
      <c r="BJ261" s="16" t="s">
        <v>77</v>
      </c>
      <c r="BK261" s="184">
        <f t="shared" si="19"/>
        <v>0</v>
      </c>
      <c r="BL261" s="16" t="s">
        <v>99</v>
      </c>
      <c r="BM261" s="16" t="s">
        <v>671</v>
      </c>
    </row>
    <row r="262" spans="2:65" s="1" customFormat="1" ht="22.5" customHeight="1" x14ac:dyDescent="0.15">
      <c r="B262" s="33"/>
      <c r="C262" s="174" t="s">
        <v>478</v>
      </c>
      <c r="D262" s="174" t="s">
        <v>288</v>
      </c>
      <c r="E262" s="175" t="s">
        <v>4922</v>
      </c>
      <c r="F262" s="176" t="s">
        <v>4923</v>
      </c>
      <c r="G262" s="177" t="s">
        <v>490</v>
      </c>
      <c r="H262" s="178">
        <v>1</v>
      </c>
      <c r="I262" s="179"/>
      <c r="J262" s="178">
        <f t="shared" si="10"/>
        <v>0</v>
      </c>
      <c r="K262" s="176" t="s">
        <v>1</v>
      </c>
      <c r="L262" s="37"/>
      <c r="M262" s="180" t="s">
        <v>1</v>
      </c>
      <c r="N262" s="181" t="s">
        <v>41</v>
      </c>
      <c r="O262" s="59"/>
      <c r="P262" s="182">
        <f t="shared" si="11"/>
        <v>0</v>
      </c>
      <c r="Q262" s="182">
        <v>0</v>
      </c>
      <c r="R262" s="182">
        <f t="shared" si="12"/>
        <v>0</v>
      </c>
      <c r="S262" s="182">
        <v>0</v>
      </c>
      <c r="T262" s="183">
        <f t="shared" si="13"/>
        <v>0</v>
      </c>
      <c r="AR262" s="16" t="s">
        <v>99</v>
      </c>
      <c r="AT262" s="16" t="s">
        <v>288</v>
      </c>
      <c r="AU262" s="16" t="s">
        <v>77</v>
      </c>
      <c r="AY262" s="16" t="s">
        <v>287</v>
      </c>
      <c r="BE262" s="184">
        <f t="shared" si="14"/>
        <v>0</v>
      </c>
      <c r="BF262" s="184">
        <f t="shared" si="15"/>
        <v>0</v>
      </c>
      <c r="BG262" s="184">
        <f t="shared" si="16"/>
        <v>0</v>
      </c>
      <c r="BH262" s="184">
        <f t="shared" si="17"/>
        <v>0</v>
      </c>
      <c r="BI262" s="184">
        <f t="shared" si="18"/>
        <v>0</v>
      </c>
      <c r="BJ262" s="16" t="s">
        <v>77</v>
      </c>
      <c r="BK262" s="184">
        <f t="shared" si="19"/>
        <v>0</v>
      </c>
      <c r="BL262" s="16" t="s">
        <v>99</v>
      </c>
      <c r="BM262" s="16" t="s">
        <v>674</v>
      </c>
    </row>
    <row r="263" spans="2:65" s="1" customFormat="1" ht="22.5" customHeight="1" x14ac:dyDescent="0.15">
      <c r="B263" s="33"/>
      <c r="C263" s="174" t="s">
        <v>677</v>
      </c>
      <c r="D263" s="174" t="s">
        <v>288</v>
      </c>
      <c r="E263" s="175" t="s">
        <v>4924</v>
      </c>
      <c r="F263" s="176" t="s">
        <v>4925</v>
      </c>
      <c r="G263" s="177" t="s">
        <v>490</v>
      </c>
      <c r="H263" s="178">
        <v>2</v>
      </c>
      <c r="I263" s="179"/>
      <c r="J263" s="178">
        <f t="shared" si="10"/>
        <v>0</v>
      </c>
      <c r="K263" s="176" t="s">
        <v>1</v>
      </c>
      <c r="L263" s="37"/>
      <c r="M263" s="180" t="s">
        <v>1</v>
      </c>
      <c r="N263" s="181" t="s">
        <v>41</v>
      </c>
      <c r="O263" s="59"/>
      <c r="P263" s="182">
        <f t="shared" si="11"/>
        <v>0</v>
      </c>
      <c r="Q263" s="182">
        <v>0</v>
      </c>
      <c r="R263" s="182">
        <f t="shared" si="12"/>
        <v>0</v>
      </c>
      <c r="S263" s="182">
        <v>0</v>
      </c>
      <c r="T263" s="183">
        <f t="shared" si="13"/>
        <v>0</v>
      </c>
      <c r="AR263" s="16" t="s">
        <v>99</v>
      </c>
      <c r="AT263" s="16" t="s">
        <v>288</v>
      </c>
      <c r="AU263" s="16" t="s">
        <v>77</v>
      </c>
      <c r="AY263" s="16" t="s">
        <v>287</v>
      </c>
      <c r="BE263" s="184">
        <f t="shared" si="14"/>
        <v>0</v>
      </c>
      <c r="BF263" s="184">
        <f t="shared" si="15"/>
        <v>0</v>
      </c>
      <c r="BG263" s="184">
        <f t="shared" si="16"/>
        <v>0</v>
      </c>
      <c r="BH263" s="184">
        <f t="shared" si="17"/>
        <v>0</v>
      </c>
      <c r="BI263" s="184">
        <f t="shared" si="18"/>
        <v>0</v>
      </c>
      <c r="BJ263" s="16" t="s">
        <v>77</v>
      </c>
      <c r="BK263" s="184">
        <f t="shared" si="19"/>
        <v>0</v>
      </c>
      <c r="BL263" s="16" t="s">
        <v>99</v>
      </c>
      <c r="BM263" s="16" t="s">
        <v>680</v>
      </c>
    </row>
    <row r="264" spans="2:65" s="1" customFormat="1" ht="22.5" customHeight="1" x14ac:dyDescent="0.15">
      <c r="B264" s="33"/>
      <c r="C264" s="174" t="s">
        <v>484</v>
      </c>
      <c r="D264" s="174" t="s">
        <v>288</v>
      </c>
      <c r="E264" s="175" t="s">
        <v>4926</v>
      </c>
      <c r="F264" s="176" t="s">
        <v>4927</v>
      </c>
      <c r="G264" s="177" t="s">
        <v>490</v>
      </c>
      <c r="H264" s="178">
        <v>3</v>
      </c>
      <c r="I264" s="179"/>
      <c r="J264" s="178">
        <f t="shared" si="10"/>
        <v>0</v>
      </c>
      <c r="K264" s="176" t="s">
        <v>1</v>
      </c>
      <c r="L264" s="37"/>
      <c r="M264" s="180" t="s">
        <v>1</v>
      </c>
      <c r="N264" s="181" t="s">
        <v>41</v>
      </c>
      <c r="O264" s="59"/>
      <c r="P264" s="182">
        <f t="shared" si="11"/>
        <v>0</v>
      </c>
      <c r="Q264" s="182">
        <v>0</v>
      </c>
      <c r="R264" s="182">
        <f t="shared" si="12"/>
        <v>0</v>
      </c>
      <c r="S264" s="182">
        <v>0</v>
      </c>
      <c r="T264" s="183">
        <f t="shared" si="13"/>
        <v>0</v>
      </c>
      <c r="AR264" s="16" t="s">
        <v>99</v>
      </c>
      <c r="AT264" s="16" t="s">
        <v>288</v>
      </c>
      <c r="AU264" s="16" t="s">
        <v>77</v>
      </c>
      <c r="AY264" s="16" t="s">
        <v>287</v>
      </c>
      <c r="BE264" s="184">
        <f t="shared" si="14"/>
        <v>0</v>
      </c>
      <c r="BF264" s="184">
        <f t="shared" si="15"/>
        <v>0</v>
      </c>
      <c r="BG264" s="184">
        <f t="shared" si="16"/>
        <v>0</v>
      </c>
      <c r="BH264" s="184">
        <f t="shared" si="17"/>
        <v>0</v>
      </c>
      <c r="BI264" s="184">
        <f t="shared" si="18"/>
        <v>0</v>
      </c>
      <c r="BJ264" s="16" t="s">
        <v>77</v>
      </c>
      <c r="BK264" s="184">
        <f t="shared" si="19"/>
        <v>0</v>
      </c>
      <c r="BL264" s="16" t="s">
        <v>99</v>
      </c>
      <c r="BM264" s="16" t="s">
        <v>685</v>
      </c>
    </row>
    <row r="265" spans="2:65" s="1" customFormat="1" ht="22.5" customHeight="1" x14ac:dyDescent="0.15">
      <c r="B265" s="33"/>
      <c r="C265" s="174" t="s">
        <v>686</v>
      </c>
      <c r="D265" s="174" t="s">
        <v>288</v>
      </c>
      <c r="E265" s="175" t="s">
        <v>4928</v>
      </c>
      <c r="F265" s="176" t="s">
        <v>4929</v>
      </c>
      <c r="G265" s="177" t="s">
        <v>490</v>
      </c>
      <c r="H265" s="178">
        <v>2</v>
      </c>
      <c r="I265" s="179"/>
      <c r="J265" s="178">
        <f t="shared" si="10"/>
        <v>0</v>
      </c>
      <c r="K265" s="176" t="s">
        <v>1</v>
      </c>
      <c r="L265" s="37"/>
      <c r="M265" s="180" t="s">
        <v>1</v>
      </c>
      <c r="N265" s="181" t="s">
        <v>41</v>
      </c>
      <c r="O265" s="59"/>
      <c r="P265" s="182">
        <f t="shared" si="11"/>
        <v>0</v>
      </c>
      <c r="Q265" s="182">
        <v>0</v>
      </c>
      <c r="R265" s="182">
        <f t="shared" si="12"/>
        <v>0</v>
      </c>
      <c r="S265" s="182">
        <v>0</v>
      </c>
      <c r="T265" s="183">
        <f t="shared" si="13"/>
        <v>0</v>
      </c>
      <c r="AR265" s="16" t="s">
        <v>99</v>
      </c>
      <c r="AT265" s="16" t="s">
        <v>288</v>
      </c>
      <c r="AU265" s="16" t="s">
        <v>77</v>
      </c>
      <c r="AY265" s="16" t="s">
        <v>287</v>
      </c>
      <c r="BE265" s="184">
        <f t="shared" si="14"/>
        <v>0</v>
      </c>
      <c r="BF265" s="184">
        <f t="shared" si="15"/>
        <v>0</v>
      </c>
      <c r="BG265" s="184">
        <f t="shared" si="16"/>
        <v>0</v>
      </c>
      <c r="BH265" s="184">
        <f t="shared" si="17"/>
        <v>0</v>
      </c>
      <c r="BI265" s="184">
        <f t="shared" si="18"/>
        <v>0</v>
      </c>
      <c r="BJ265" s="16" t="s">
        <v>77</v>
      </c>
      <c r="BK265" s="184">
        <f t="shared" si="19"/>
        <v>0</v>
      </c>
      <c r="BL265" s="16" t="s">
        <v>99</v>
      </c>
      <c r="BM265" s="16" t="s">
        <v>689</v>
      </c>
    </row>
    <row r="266" spans="2:65" s="1" customFormat="1" ht="16.5" customHeight="1" x14ac:dyDescent="0.15">
      <c r="B266" s="33"/>
      <c r="C266" s="174" t="s">
        <v>491</v>
      </c>
      <c r="D266" s="174" t="s">
        <v>288</v>
      </c>
      <c r="E266" s="175" t="s">
        <v>4930</v>
      </c>
      <c r="F266" s="176" t="s">
        <v>4931</v>
      </c>
      <c r="G266" s="177" t="s">
        <v>490</v>
      </c>
      <c r="H266" s="178">
        <v>7</v>
      </c>
      <c r="I266" s="179"/>
      <c r="J266" s="178">
        <f t="shared" si="10"/>
        <v>0</v>
      </c>
      <c r="K266" s="176" t="s">
        <v>1</v>
      </c>
      <c r="L266" s="37"/>
      <c r="M266" s="180" t="s">
        <v>1</v>
      </c>
      <c r="N266" s="181" t="s">
        <v>41</v>
      </c>
      <c r="O266" s="59"/>
      <c r="P266" s="182">
        <f t="shared" si="11"/>
        <v>0</v>
      </c>
      <c r="Q266" s="182">
        <v>0</v>
      </c>
      <c r="R266" s="182">
        <f t="shared" si="12"/>
        <v>0</v>
      </c>
      <c r="S266" s="182">
        <v>0</v>
      </c>
      <c r="T266" s="183">
        <f t="shared" si="13"/>
        <v>0</v>
      </c>
      <c r="AR266" s="16" t="s">
        <v>99</v>
      </c>
      <c r="AT266" s="16" t="s">
        <v>288</v>
      </c>
      <c r="AU266" s="16" t="s">
        <v>77</v>
      </c>
      <c r="AY266" s="16" t="s">
        <v>287</v>
      </c>
      <c r="BE266" s="184">
        <f t="shared" si="14"/>
        <v>0</v>
      </c>
      <c r="BF266" s="184">
        <f t="shared" si="15"/>
        <v>0</v>
      </c>
      <c r="BG266" s="184">
        <f t="shared" si="16"/>
        <v>0</v>
      </c>
      <c r="BH266" s="184">
        <f t="shared" si="17"/>
        <v>0</v>
      </c>
      <c r="BI266" s="184">
        <f t="shared" si="18"/>
        <v>0</v>
      </c>
      <c r="BJ266" s="16" t="s">
        <v>77</v>
      </c>
      <c r="BK266" s="184">
        <f t="shared" si="19"/>
        <v>0</v>
      </c>
      <c r="BL266" s="16" t="s">
        <v>99</v>
      </c>
      <c r="BM266" s="16" t="s">
        <v>692</v>
      </c>
    </row>
    <row r="267" spans="2:65" s="1" customFormat="1" ht="33.75" customHeight="1" x14ac:dyDescent="0.15">
      <c r="B267" s="33"/>
      <c r="C267" s="174" t="s">
        <v>695</v>
      </c>
      <c r="D267" s="174" t="s">
        <v>288</v>
      </c>
      <c r="E267" s="175" t="s">
        <v>4932</v>
      </c>
      <c r="F267" s="176" t="s">
        <v>4933</v>
      </c>
      <c r="G267" s="177" t="s">
        <v>490</v>
      </c>
      <c r="H267" s="178">
        <v>1</v>
      </c>
      <c r="I267" s="179"/>
      <c r="J267" s="178">
        <f t="shared" si="10"/>
        <v>0</v>
      </c>
      <c r="K267" s="176" t="s">
        <v>1</v>
      </c>
      <c r="L267" s="37"/>
      <c r="M267" s="180" t="s">
        <v>1</v>
      </c>
      <c r="N267" s="181" t="s">
        <v>41</v>
      </c>
      <c r="O267" s="59"/>
      <c r="P267" s="182">
        <f t="shared" si="11"/>
        <v>0</v>
      </c>
      <c r="Q267" s="182">
        <v>0</v>
      </c>
      <c r="R267" s="182">
        <f t="shared" si="12"/>
        <v>0</v>
      </c>
      <c r="S267" s="182">
        <v>0</v>
      </c>
      <c r="T267" s="183">
        <f t="shared" si="13"/>
        <v>0</v>
      </c>
      <c r="AR267" s="16" t="s">
        <v>99</v>
      </c>
      <c r="AT267" s="16" t="s">
        <v>288</v>
      </c>
      <c r="AU267" s="16" t="s">
        <v>77</v>
      </c>
      <c r="AY267" s="16" t="s">
        <v>287</v>
      </c>
      <c r="BE267" s="184">
        <f t="shared" si="14"/>
        <v>0</v>
      </c>
      <c r="BF267" s="184">
        <f t="shared" si="15"/>
        <v>0</v>
      </c>
      <c r="BG267" s="184">
        <f t="shared" si="16"/>
        <v>0</v>
      </c>
      <c r="BH267" s="184">
        <f t="shared" si="17"/>
        <v>0</v>
      </c>
      <c r="BI267" s="184">
        <f t="shared" si="18"/>
        <v>0</v>
      </c>
      <c r="BJ267" s="16" t="s">
        <v>77</v>
      </c>
      <c r="BK267" s="184">
        <f t="shared" si="19"/>
        <v>0</v>
      </c>
      <c r="BL267" s="16" t="s">
        <v>99</v>
      </c>
      <c r="BM267" s="16" t="s">
        <v>698</v>
      </c>
    </row>
    <row r="268" spans="2:65" s="1" customFormat="1" ht="22.5" customHeight="1" x14ac:dyDescent="0.15">
      <c r="B268" s="33"/>
      <c r="C268" s="174" t="s">
        <v>496</v>
      </c>
      <c r="D268" s="174" t="s">
        <v>288</v>
      </c>
      <c r="E268" s="175" t="s">
        <v>4934</v>
      </c>
      <c r="F268" s="176" t="s">
        <v>4935</v>
      </c>
      <c r="G268" s="177" t="s">
        <v>362</v>
      </c>
      <c r="H268" s="178">
        <v>10.5</v>
      </c>
      <c r="I268" s="179"/>
      <c r="J268" s="178">
        <f t="shared" si="10"/>
        <v>0</v>
      </c>
      <c r="K268" s="176" t="s">
        <v>1</v>
      </c>
      <c r="L268" s="37"/>
      <c r="M268" s="180" t="s">
        <v>1</v>
      </c>
      <c r="N268" s="181" t="s">
        <v>41</v>
      </c>
      <c r="O268" s="59"/>
      <c r="P268" s="182">
        <f t="shared" si="11"/>
        <v>0</v>
      </c>
      <c r="Q268" s="182">
        <v>0</v>
      </c>
      <c r="R268" s="182">
        <f t="shared" si="12"/>
        <v>0</v>
      </c>
      <c r="S268" s="182">
        <v>0</v>
      </c>
      <c r="T268" s="183">
        <f t="shared" si="13"/>
        <v>0</v>
      </c>
      <c r="AR268" s="16" t="s">
        <v>99</v>
      </c>
      <c r="AT268" s="16" t="s">
        <v>288</v>
      </c>
      <c r="AU268" s="16" t="s">
        <v>77</v>
      </c>
      <c r="AY268" s="16" t="s">
        <v>287</v>
      </c>
      <c r="BE268" s="184">
        <f t="shared" si="14"/>
        <v>0</v>
      </c>
      <c r="BF268" s="184">
        <f t="shared" si="15"/>
        <v>0</v>
      </c>
      <c r="BG268" s="184">
        <f t="shared" si="16"/>
        <v>0</v>
      </c>
      <c r="BH268" s="184">
        <f t="shared" si="17"/>
        <v>0</v>
      </c>
      <c r="BI268" s="184">
        <f t="shared" si="18"/>
        <v>0</v>
      </c>
      <c r="BJ268" s="16" t="s">
        <v>77</v>
      </c>
      <c r="BK268" s="184">
        <f t="shared" si="19"/>
        <v>0</v>
      </c>
      <c r="BL268" s="16" t="s">
        <v>99</v>
      </c>
      <c r="BM268" s="16" t="s">
        <v>702</v>
      </c>
    </row>
    <row r="269" spans="2:65" s="11" customFormat="1" ht="11" x14ac:dyDescent="0.15">
      <c r="B269" s="185"/>
      <c r="C269" s="186"/>
      <c r="D269" s="187" t="s">
        <v>356</v>
      </c>
      <c r="E269" s="188" t="s">
        <v>1</v>
      </c>
      <c r="F269" s="189" t="s">
        <v>4936</v>
      </c>
      <c r="G269" s="186"/>
      <c r="H269" s="190">
        <v>10.5</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2" customFormat="1" ht="11" x14ac:dyDescent="0.15">
      <c r="B270" s="197"/>
      <c r="C270" s="198"/>
      <c r="D270" s="187" t="s">
        <v>356</v>
      </c>
      <c r="E270" s="199" t="s">
        <v>1</v>
      </c>
      <c r="F270" s="200" t="s">
        <v>359</v>
      </c>
      <c r="G270" s="198"/>
      <c r="H270" s="201">
        <v>10.5</v>
      </c>
      <c r="I270" s="202"/>
      <c r="J270" s="198"/>
      <c r="K270" s="198"/>
      <c r="L270" s="203"/>
      <c r="M270" s="204"/>
      <c r="N270" s="205"/>
      <c r="O270" s="205"/>
      <c r="P270" s="205"/>
      <c r="Q270" s="205"/>
      <c r="R270" s="205"/>
      <c r="S270" s="205"/>
      <c r="T270" s="206"/>
      <c r="AT270" s="207" t="s">
        <v>356</v>
      </c>
      <c r="AU270" s="207" t="s">
        <v>77</v>
      </c>
      <c r="AV270" s="12" t="s">
        <v>99</v>
      </c>
      <c r="AW270" s="12" t="s">
        <v>33</v>
      </c>
      <c r="AX270" s="12" t="s">
        <v>77</v>
      </c>
      <c r="AY270" s="207" t="s">
        <v>287</v>
      </c>
    </row>
    <row r="271" spans="2:65" s="1" customFormat="1" ht="22.5" customHeight="1" x14ac:dyDescent="0.15">
      <c r="B271" s="33"/>
      <c r="C271" s="174" t="s">
        <v>703</v>
      </c>
      <c r="D271" s="174" t="s">
        <v>288</v>
      </c>
      <c r="E271" s="175" t="s">
        <v>4937</v>
      </c>
      <c r="F271" s="176" t="s">
        <v>4938</v>
      </c>
      <c r="G271" s="177" t="s">
        <v>362</v>
      </c>
      <c r="H271" s="178">
        <v>25.73</v>
      </c>
      <c r="I271" s="179"/>
      <c r="J271" s="178">
        <f>ROUND(I271*H271,2)</f>
        <v>0</v>
      </c>
      <c r="K271" s="176" t="s">
        <v>1</v>
      </c>
      <c r="L271" s="37"/>
      <c r="M271" s="180" t="s">
        <v>1</v>
      </c>
      <c r="N271" s="181" t="s">
        <v>41</v>
      </c>
      <c r="O271" s="59"/>
      <c r="P271" s="182">
        <f>O271*H271</f>
        <v>0</v>
      </c>
      <c r="Q271" s="182">
        <v>0</v>
      </c>
      <c r="R271" s="182">
        <f>Q271*H271</f>
        <v>0</v>
      </c>
      <c r="S271" s="182">
        <v>0</v>
      </c>
      <c r="T271" s="183">
        <f>S271*H271</f>
        <v>0</v>
      </c>
      <c r="AR271" s="16" t="s">
        <v>99</v>
      </c>
      <c r="AT271" s="16" t="s">
        <v>288</v>
      </c>
      <c r="AU271" s="16" t="s">
        <v>77</v>
      </c>
      <c r="AY271" s="16" t="s">
        <v>287</v>
      </c>
      <c r="BE271" s="184">
        <f>IF(N271="základní",J271,0)</f>
        <v>0</v>
      </c>
      <c r="BF271" s="184">
        <f>IF(N271="snížená",J271,0)</f>
        <v>0</v>
      </c>
      <c r="BG271" s="184">
        <f>IF(N271="zákl. přenesená",J271,0)</f>
        <v>0</v>
      </c>
      <c r="BH271" s="184">
        <f>IF(N271="sníž. přenesená",J271,0)</f>
        <v>0</v>
      </c>
      <c r="BI271" s="184">
        <f>IF(N271="nulová",J271,0)</f>
        <v>0</v>
      </c>
      <c r="BJ271" s="16" t="s">
        <v>77</v>
      </c>
      <c r="BK271" s="184">
        <f>ROUND(I271*H271,2)</f>
        <v>0</v>
      </c>
      <c r="BL271" s="16" t="s">
        <v>99</v>
      </c>
      <c r="BM271" s="16" t="s">
        <v>706</v>
      </c>
    </row>
    <row r="272" spans="2:65" s="11" customFormat="1" ht="11" x14ac:dyDescent="0.15">
      <c r="B272" s="185"/>
      <c r="C272" s="186"/>
      <c r="D272" s="187" t="s">
        <v>356</v>
      </c>
      <c r="E272" s="188" t="s">
        <v>1</v>
      </c>
      <c r="F272" s="189" t="s">
        <v>4939</v>
      </c>
      <c r="G272" s="186"/>
      <c r="H272" s="190">
        <v>25.73</v>
      </c>
      <c r="I272" s="191"/>
      <c r="J272" s="186"/>
      <c r="K272" s="186"/>
      <c r="L272" s="192"/>
      <c r="M272" s="193"/>
      <c r="N272" s="194"/>
      <c r="O272" s="194"/>
      <c r="P272" s="194"/>
      <c r="Q272" s="194"/>
      <c r="R272" s="194"/>
      <c r="S272" s="194"/>
      <c r="T272" s="195"/>
      <c r="AT272" s="196" t="s">
        <v>356</v>
      </c>
      <c r="AU272" s="196" t="s">
        <v>77</v>
      </c>
      <c r="AV272" s="11" t="s">
        <v>79</v>
      </c>
      <c r="AW272" s="11" t="s">
        <v>33</v>
      </c>
      <c r="AX272" s="11" t="s">
        <v>70</v>
      </c>
      <c r="AY272" s="196" t="s">
        <v>287</v>
      </c>
    </row>
    <row r="273" spans="2:65" s="12" customFormat="1" ht="11" x14ac:dyDescent="0.15">
      <c r="B273" s="197"/>
      <c r="C273" s="198"/>
      <c r="D273" s="187" t="s">
        <v>356</v>
      </c>
      <c r="E273" s="199" t="s">
        <v>1</v>
      </c>
      <c r="F273" s="200" t="s">
        <v>359</v>
      </c>
      <c r="G273" s="198"/>
      <c r="H273" s="201">
        <v>25.73</v>
      </c>
      <c r="I273" s="202"/>
      <c r="J273" s="198"/>
      <c r="K273" s="198"/>
      <c r="L273" s="203"/>
      <c r="M273" s="204"/>
      <c r="N273" s="205"/>
      <c r="O273" s="205"/>
      <c r="P273" s="205"/>
      <c r="Q273" s="205"/>
      <c r="R273" s="205"/>
      <c r="S273" s="205"/>
      <c r="T273" s="206"/>
      <c r="AT273" s="207" t="s">
        <v>356</v>
      </c>
      <c r="AU273" s="207" t="s">
        <v>77</v>
      </c>
      <c r="AV273" s="12" t="s">
        <v>99</v>
      </c>
      <c r="AW273" s="12" t="s">
        <v>33</v>
      </c>
      <c r="AX273" s="12" t="s">
        <v>77</v>
      </c>
      <c r="AY273" s="207" t="s">
        <v>287</v>
      </c>
    </row>
    <row r="274" spans="2:65" s="1" customFormat="1" ht="16.5" customHeight="1" x14ac:dyDescent="0.15">
      <c r="B274" s="33"/>
      <c r="C274" s="174" t="s">
        <v>500</v>
      </c>
      <c r="D274" s="174" t="s">
        <v>288</v>
      </c>
      <c r="E274" s="175" t="s">
        <v>4940</v>
      </c>
      <c r="F274" s="176" t="s">
        <v>4941</v>
      </c>
      <c r="G274" s="177" t="s">
        <v>490</v>
      </c>
      <c r="H274" s="178">
        <v>1</v>
      </c>
      <c r="I274" s="179"/>
      <c r="J274" s="178">
        <f t="shared" ref="J274:J291" si="20">ROUND(I274*H274,2)</f>
        <v>0</v>
      </c>
      <c r="K274" s="176" t="s">
        <v>1</v>
      </c>
      <c r="L274" s="37"/>
      <c r="M274" s="180" t="s">
        <v>1</v>
      </c>
      <c r="N274" s="181" t="s">
        <v>41</v>
      </c>
      <c r="O274" s="59"/>
      <c r="P274" s="182">
        <f t="shared" ref="P274:P291" si="21">O274*H274</f>
        <v>0</v>
      </c>
      <c r="Q274" s="182">
        <v>0</v>
      </c>
      <c r="R274" s="182">
        <f t="shared" ref="R274:R291" si="22">Q274*H274</f>
        <v>0</v>
      </c>
      <c r="S274" s="182">
        <v>0</v>
      </c>
      <c r="T274" s="183">
        <f t="shared" ref="T274:T291" si="23">S274*H274</f>
        <v>0</v>
      </c>
      <c r="AR274" s="16" t="s">
        <v>99</v>
      </c>
      <c r="AT274" s="16" t="s">
        <v>288</v>
      </c>
      <c r="AU274" s="16" t="s">
        <v>77</v>
      </c>
      <c r="AY274" s="16" t="s">
        <v>287</v>
      </c>
      <c r="BE274" s="184">
        <f t="shared" ref="BE274:BE291" si="24">IF(N274="základní",J274,0)</f>
        <v>0</v>
      </c>
      <c r="BF274" s="184">
        <f t="shared" ref="BF274:BF291" si="25">IF(N274="snížená",J274,0)</f>
        <v>0</v>
      </c>
      <c r="BG274" s="184">
        <f t="shared" ref="BG274:BG291" si="26">IF(N274="zákl. přenesená",J274,0)</f>
        <v>0</v>
      </c>
      <c r="BH274" s="184">
        <f t="shared" ref="BH274:BH291" si="27">IF(N274="sníž. přenesená",J274,0)</f>
        <v>0</v>
      </c>
      <c r="BI274" s="184">
        <f t="shared" ref="BI274:BI291" si="28">IF(N274="nulová",J274,0)</f>
        <v>0</v>
      </c>
      <c r="BJ274" s="16" t="s">
        <v>77</v>
      </c>
      <c r="BK274" s="184">
        <f t="shared" ref="BK274:BK291" si="29">ROUND(I274*H274,2)</f>
        <v>0</v>
      </c>
      <c r="BL274" s="16" t="s">
        <v>99</v>
      </c>
      <c r="BM274" s="16" t="s">
        <v>709</v>
      </c>
    </row>
    <row r="275" spans="2:65" s="1" customFormat="1" ht="16.5" customHeight="1" x14ac:dyDescent="0.15">
      <c r="B275" s="33"/>
      <c r="C275" s="174" t="s">
        <v>710</v>
      </c>
      <c r="D275" s="174" t="s">
        <v>288</v>
      </c>
      <c r="E275" s="175" t="s">
        <v>4942</v>
      </c>
      <c r="F275" s="176" t="s">
        <v>4943</v>
      </c>
      <c r="G275" s="177" t="s">
        <v>490</v>
      </c>
      <c r="H275" s="178">
        <v>1</v>
      </c>
      <c r="I275" s="179"/>
      <c r="J275" s="178">
        <f t="shared" si="20"/>
        <v>0</v>
      </c>
      <c r="K275" s="176" t="s">
        <v>1</v>
      </c>
      <c r="L275" s="37"/>
      <c r="M275" s="180" t="s">
        <v>1</v>
      </c>
      <c r="N275" s="181" t="s">
        <v>41</v>
      </c>
      <c r="O275" s="59"/>
      <c r="P275" s="182">
        <f t="shared" si="21"/>
        <v>0</v>
      </c>
      <c r="Q275" s="182">
        <v>0</v>
      </c>
      <c r="R275" s="182">
        <f t="shared" si="22"/>
        <v>0</v>
      </c>
      <c r="S275" s="182">
        <v>0</v>
      </c>
      <c r="T275" s="183">
        <f t="shared" si="23"/>
        <v>0</v>
      </c>
      <c r="AR275" s="16" t="s">
        <v>99</v>
      </c>
      <c r="AT275" s="16" t="s">
        <v>288</v>
      </c>
      <c r="AU275" s="16" t="s">
        <v>77</v>
      </c>
      <c r="AY275" s="16" t="s">
        <v>287</v>
      </c>
      <c r="BE275" s="184">
        <f t="shared" si="24"/>
        <v>0</v>
      </c>
      <c r="BF275" s="184">
        <f t="shared" si="25"/>
        <v>0</v>
      </c>
      <c r="BG275" s="184">
        <f t="shared" si="26"/>
        <v>0</v>
      </c>
      <c r="BH275" s="184">
        <f t="shared" si="27"/>
        <v>0</v>
      </c>
      <c r="BI275" s="184">
        <f t="shared" si="28"/>
        <v>0</v>
      </c>
      <c r="BJ275" s="16" t="s">
        <v>77</v>
      </c>
      <c r="BK275" s="184">
        <f t="shared" si="29"/>
        <v>0</v>
      </c>
      <c r="BL275" s="16" t="s">
        <v>99</v>
      </c>
      <c r="BM275" s="16" t="s">
        <v>713</v>
      </c>
    </row>
    <row r="276" spans="2:65" s="1" customFormat="1" ht="16.5" customHeight="1" x14ac:dyDescent="0.15">
      <c r="B276" s="33"/>
      <c r="C276" s="174" t="s">
        <v>503</v>
      </c>
      <c r="D276" s="174" t="s">
        <v>288</v>
      </c>
      <c r="E276" s="175" t="s">
        <v>4944</v>
      </c>
      <c r="F276" s="176" t="s">
        <v>4945</v>
      </c>
      <c r="G276" s="177" t="s">
        <v>490</v>
      </c>
      <c r="H276" s="178">
        <v>1</v>
      </c>
      <c r="I276" s="179"/>
      <c r="J276" s="178">
        <f t="shared" si="20"/>
        <v>0</v>
      </c>
      <c r="K276" s="176" t="s">
        <v>1</v>
      </c>
      <c r="L276" s="37"/>
      <c r="M276" s="180" t="s">
        <v>1</v>
      </c>
      <c r="N276" s="181" t="s">
        <v>41</v>
      </c>
      <c r="O276" s="59"/>
      <c r="P276" s="182">
        <f t="shared" si="21"/>
        <v>0</v>
      </c>
      <c r="Q276" s="182">
        <v>0</v>
      </c>
      <c r="R276" s="182">
        <f t="shared" si="22"/>
        <v>0</v>
      </c>
      <c r="S276" s="182">
        <v>0</v>
      </c>
      <c r="T276" s="183">
        <f t="shared" si="23"/>
        <v>0</v>
      </c>
      <c r="AR276" s="16" t="s">
        <v>99</v>
      </c>
      <c r="AT276" s="16" t="s">
        <v>288</v>
      </c>
      <c r="AU276" s="16" t="s">
        <v>77</v>
      </c>
      <c r="AY276" s="16" t="s">
        <v>287</v>
      </c>
      <c r="BE276" s="184">
        <f t="shared" si="24"/>
        <v>0</v>
      </c>
      <c r="BF276" s="184">
        <f t="shared" si="25"/>
        <v>0</v>
      </c>
      <c r="BG276" s="184">
        <f t="shared" si="26"/>
        <v>0</v>
      </c>
      <c r="BH276" s="184">
        <f t="shared" si="27"/>
        <v>0</v>
      </c>
      <c r="BI276" s="184">
        <f t="shared" si="28"/>
        <v>0</v>
      </c>
      <c r="BJ276" s="16" t="s">
        <v>77</v>
      </c>
      <c r="BK276" s="184">
        <f t="shared" si="29"/>
        <v>0</v>
      </c>
      <c r="BL276" s="16" t="s">
        <v>99</v>
      </c>
      <c r="BM276" s="16" t="s">
        <v>716</v>
      </c>
    </row>
    <row r="277" spans="2:65" s="1" customFormat="1" ht="22.5" customHeight="1" x14ac:dyDescent="0.15">
      <c r="B277" s="33"/>
      <c r="C277" s="174" t="s">
        <v>718</v>
      </c>
      <c r="D277" s="174" t="s">
        <v>288</v>
      </c>
      <c r="E277" s="175" t="s">
        <v>4946</v>
      </c>
      <c r="F277" s="176" t="s">
        <v>4947</v>
      </c>
      <c r="G277" s="177" t="s">
        <v>490</v>
      </c>
      <c r="H277" s="178">
        <v>1</v>
      </c>
      <c r="I277" s="179"/>
      <c r="J277" s="178">
        <f t="shared" si="20"/>
        <v>0</v>
      </c>
      <c r="K277" s="176" t="s">
        <v>1</v>
      </c>
      <c r="L277" s="37"/>
      <c r="M277" s="180" t="s">
        <v>1</v>
      </c>
      <c r="N277" s="181" t="s">
        <v>41</v>
      </c>
      <c r="O277" s="59"/>
      <c r="P277" s="182">
        <f t="shared" si="21"/>
        <v>0</v>
      </c>
      <c r="Q277" s="182">
        <v>0</v>
      </c>
      <c r="R277" s="182">
        <f t="shared" si="22"/>
        <v>0</v>
      </c>
      <c r="S277" s="182">
        <v>0</v>
      </c>
      <c r="T277" s="183">
        <f t="shared" si="23"/>
        <v>0</v>
      </c>
      <c r="AR277" s="16" t="s">
        <v>99</v>
      </c>
      <c r="AT277" s="16" t="s">
        <v>288</v>
      </c>
      <c r="AU277" s="16" t="s">
        <v>77</v>
      </c>
      <c r="AY277" s="16" t="s">
        <v>287</v>
      </c>
      <c r="BE277" s="184">
        <f t="shared" si="24"/>
        <v>0</v>
      </c>
      <c r="BF277" s="184">
        <f t="shared" si="25"/>
        <v>0</v>
      </c>
      <c r="BG277" s="184">
        <f t="shared" si="26"/>
        <v>0</v>
      </c>
      <c r="BH277" s="184">
        <f t="shared" si="27"/>
        <v>0</v>
      </c>
      <c r="BI277" s="184">
        <f t="shared" si="28"/>
        <v>0</v>
      </c>
      <c r="BJ277" s="16" t="s">
        <v>77</v>
      </c>
      <c r="BK277" s="184">
        <f t="shared" si="29"/>
        <v>0</v>
      </c>
      <c r="BL277" s="16" t="s">
        <v>99</v>
      </c>
      <c r="BM277" s="16" t="s">
        <v>721</v>
      </c>
    </row>
    <row r="278" spans="2:65" s="1" customFormat="1" ht="22.5" customHeight="1" x14ac:dyDescent="0.15">
      <c r="B278" s="33"/>
      <c r="C278" s="174" t="s">
        <v>509</v>
      </c>
      <c r="D278" s="174" t="s">
        <v>288</v>
      </c>
      <c r="E278" s="175" t="s">
        <v>4948</v>
      </c>
      <c r="F278" s="176" t="s">
        <v>4949</v>
      </c>
      <c r="G278" s="177" t="s">
        <v>490</v>
      </c>
      <c r="H278" s="178">
        <v>1</v>
      </c>
      <c r="I278" s="179"/>
      <c r="J278" s="178">
        <f t="shared" si="20"/>
        <v>0</v>
      </c>
      <c r="K278" s="176" t="s">
        <v>1</v>
      </c>
      <c r="L278" s="37"/>
      <c r="M278" s="180" t="s">
        <v>1</v>
      </c>
      <c r="N278" s="181" t="s">
        <v>41</v>
      </c>
      <c r="O278" s="59"/>
      <c r="P278" s="182">
        <f t="shared" si="21"/>
        <v>0</v>
      </c>
      <c r="Q278" s="182">
        <v>0</v>
      </c>
      <c r="R278" s="182">
        <f t="shared" si="22"/>
        <v>0</v>
      </c>
      <c r="S278" s="182">
        <v>0</v>
      </c>
      <c r="T278" s="183">
        <f t="shared" si="23"/>
        <v>0</v>
      </c>
      <c r="AR278" s="16" t="s">
        <v>99</v>
      </c>
      <c r="AT278" s="16" t="s">
        <v>288</v>
      </c>
      <c r="AU278" s="16" t="s">
        <v>77</v>
      </c>
      <c r="AY278" s="16" t="s">
        <v>287</v>
      </c>
      <c r="BE278" s="184">
        <f t="shared" si="24"/>
        <v>0</v>
      </c>
      <c r="BF278" s="184">
        <f t="shared" si="25"/>
        <v>0</v>
      </c>
      <c r="BG278" s="184">
        <f t="shared" si="26"/>
        <v>0</v>
      </c>
      <c r="BH278" s="184">
        <f t="shared" si="27"/>
        <v>0</v>
      </c>
      <c r="BI278" s="184">
        <f t="shared" si="28"/>
        <v>0</v>
      </c>
      <c r="BJ278" s="16" t="s">
        <v>77</v>
      </c>
      <c r="BK278" s="184">
        <f t="shared" si="29"/>
        <v>0</v>
      </c>
      <c r="BL278" s="16" t="s">
        <v>99</v>
      </c>
      <c r="BM278" s="16" t="s">
        <v>724</v>
      </c>
    </row>
    <row r="279" spans="2:65" s="1" customFormat="1" ht="16.5" customHeight="1" x14ac:dyDescent="0.15">
      <c r="B279" s="33"/>
      <c r="C279" s="174" t="s">
        <v>728</v>
      </c>
      <c r="D279" s="174" t="s">
        <v>288</v>
      </c>
      <c r="E279" s="175" t="s">
        <v>4950</v>
      </c>
      <c r="F279" s="176" t="s">
        <v>4951</v>
      </c>
      <c r="G279" s="177" t="s">
        <v>490</v>
      </c>
      <c r="H279" s="178">
        <v>1</v>
      </c>
      <c r="I279" s="179"/>
      <c r="J279" s="178">
        <f t="shared" si="20"/>
        <v>0</v>
      </c>
      <c r="K279" s="176" t="s">
        <v>1</v>
      </c>
      <c r="L279" s="37"/>
      <c r="M279" s="180" t="s">
        <v>1</v>
      </c>
      <c r="N279" s="181" t="s">
        <v>41</v>
      </c>
      <c r="O279" s="59"/>
      <c r="P279" s="182">
        <f t="shared" si="21"/>
        <v>0</v>
      </c>
      <c r="Q279" s="182">
        <v>0</v>
      </c>
      <c r="R279" s="182">
        <f t="shared" si="22"/>
        <v>0</v>
      </c>
      <c r="S279" s="182">
        <v>0</v>
      </c>
      <c r="T279" s="183">
        <f t="shared" si="23"/>
        <v>0</v>
      </c>
      <c r="AR279" s="16" t="s">
        <v>99</v>
      </c>
      <c r="AT279" s="16" t="s">
        <v>288</v>
      </c>
      <c r="AU279" s="16" t="s">
        <v>77</v>
      </c>
      <c r="AY279" s="16" t="s">
        <v>287</v>
      </c>
      <c r="BE279" s="184">
        <f t="shared" si="24"/>
        <v>0</v>
      </c>
      <c r="BF279" s="184">
        <f t="shared" si="25"/>
        <v>0</v>
      </c>
      <c r="BG279" s="184">
        <f t="shared" si="26"/>
        <v>0</v>
      </c>
      <c r="BH279" s="184">
        <f t="shared" si="27"/>
        <v>0</v>
      </c>
      <c r="BI279" s="184">
        <f t="shared" si="28"/>
        <v>0</v>
      </c>
      <c r="BJ279" s="16" t="s">
        <v>77</v>
      </c>
      <c r="BK279" s="184">
        <f t="shared" si="29"/>
        <v>0</v>
      </c>
      <c r="BL279" s="16" t="s">
        <v>99</v>
      </c>
      <c r="BM279" s="16" t="s">
        <v>731</v>
      </c>
    </row>
    <row r="280" spans="2:65" s="1" customFormat="1" ht="16.5" customHeight="1" x14ac:dyDescent="0.15">
      <c r="B280" s="33"/>
      <c r="C280" s="174" t="s">
        <v>513</v>
      </c>
      <c r="D280" s="174" t="s">
        <v>288</v>
      </c>
      <c r="E280" s="175" t="s">
        <v>4952</v>
      </c>
      <c r="F280" s="176" t="s">
        <v>4953</v>
      </c>
      <c r="G280" s="177" t="s">
        <v>490</v>
      </c>
      <c r="H280" s="178">
        <v>1</v>
      </c>
      <c r="I280" s="179"/>
      <c r="J280" s="178">
        <f t="shared" si="20"/>
        <v>0</v>
      </c>
      <c r="K280" s="176" t="s">
        <v>1</v>
      </c>
      <c r="L280" s="37"/>
      <c r="M280" s="180" t="s">
        <v>1</v>
      </c>
      <c r="N280" s="181" t="s">
        <v>41</v>
      </c>
      <c r="O280" s="59"/>
      <c r="P280" s="182">
        <f t="shared" si="21"/>
        <v>0</v>
      </c>
      <c r="Q280" s="182">
        <v>0</v>
      </c>
      <c r="R280" s="182">
        <f t="shared" si="22"/>
        <v>0</v>
      </c>
      <c r="S280" s="182">
        <v>0</v>
      </c>
      <c r="T280" s="183">
        <f t="shared" si="23"/>
        <v>0</v>
      </c>
      <c r="AR280" s="16" t="s">
        <v>99</v>
      </c>
      <c r="AT280" s="16" t="s">
        <v>288</v>
      </c>
      <c r="AU280" s="16" t="s">
        <v>77</v>
      </c>
      <c r="AY280" s="16" t="s">
        <v>287</v>
      </c>
      <c r="BE280" s="184">
        <f t="shared" si="24"/>
        <v>0</v>
      </c>
      <c r="BF280" s="184">
        <f t="shared" si="25"/>
        <v>0</v>
      </c>
      <c r="BG280" s="184">
        <f t="shared" si="26"/>
        <v>0</v>
      </c>
      <c r="BH280" s="184">
        <f t="shared" si="27"/>
        <v>0</v>
      </c>
      <c r="BI280" s="184">
        <f t="shared" si="28"/>
        <v>0</v>
      </c>
      <c r="BJ280" s="16" t="s">
        <v>77</v>
      </c>
      <c r="BK280" s="184">
        <f t="shared" si="29"/>
        <v>0</v>
      </c>
      <c r="BL280" s="16" t="s">
        <v>99</v>
      </c>
      <c r="BM280" s="16" t="s">
        <v>735</v>
      </c>
    </row>
    <row r="281" spans="2:65" s="1" customFormat="1" ht="16.5" customHeight="1" x14ac:dyDescent="0.15">
      <c r="B281" s="33"/>
      <c r="C281" s="174" t="s">
        <v>744</v>
      </c>
      <c r="D281" s="174" t="s">
        <v>288</v>
      </c>
      <c r="E281" s="175" t="s">
        <v>4954</v>
      </c>
      <c r="F281" s="176" t="s">
        <v>4955</v>
      </c>
      <c r="G281" s="177" t="s">
        <v>490</v>
      </c>
      <c r="H281" s="178">
        <v>2</v>
      </c>
      <c r="I281" s="179"/>
      <c r="J281" s="178">
        <f t="shared" si="20"/>
        <v>0</v>
      </c>
      <c r="K281" s="176" t="s">
        <v>1</v>
      </c>
      <c r="L281" s="37"/>
      <c r="M281" s="180" t="s">
        <v>1</v>
      </c>
      <c r="N281" s="181" t="s">
        <v>41</v>
      </c>
      <c r="O281" s="59"/>
      <c r="P281" s="182">
        <f t="shared" si="21"/>
        <v>0</v>
      </c>
      <c r="Q281" s="182">
        <v>0</v>
      </c>
      <c r="R281" s="182">
        <f t="shared" si="22"/>
        <v>0</v>
      </c>
      <c r="S281" s="182">
        <v>0</v>
      </c>
      <c r="T281" s="183">
        <f t="shared" si="23"/>
        <v>0</v>
      </c>
      <c r="AR281" s="16" t="s">
        <v>99</v>
      </c>
      <c r="AT281" s="16" t="s">
        <v>288</v>
      </c>
      <c r="AU281" s="16" t="s">
        <v>77</v>
      </c>
      <c r="AY281" s="16" t="s">
        <v>287</v>
      </c>
      <c r="BE281" s="184">
        <f t="shared" si="24"/>
        <v>0</v>
      </c>
      <c r="BF281" s="184">
        <f t="shared" si="25"/>
        <v>0</v>
      </c>
      <c r="BG281" s="184">
        <f t="shared" si="26"/>
        <v>0</v>
      </c>
      <c r="BH281" s="184">
        <f t="shared" si="27"/>
        <v>0</v>
      </c>
      <c r="BI281" s="184">
        <f t="shared" si="28"/>
        <v>0</v>
      </c>
      <c r="BJ281" s="16" t="s">
        <v>77</v>
      </c>
      <c r="BK281" s="184">
        <f t="shared" si="29"/>
        <v>0</v>
      </c>
      <c r="BL281" s="16" t="s">
        <v>99</v>
      </c>
      <c r="BM281" s="16" t="s">
        <v>747</v>
      </c>
    </row>
    <row r="282" spans="2:65" s="1" customFormat="1" ht="16.5" customHeight="1" x14ac:dyDescent="0.15">
      <c r="B282" s="33"/>
      <c r="C282" s="174" t="s">
        <v>517</v>
      </c>
      <c r="D282" s="174" t="s">
        <v>288</v>
      </c>
      <c r="E282" s="175" t="s">
        <v>4956</v>
      </c>
      <c r="F282" s="176" t="s">
        <v>4957</v>
      </c>
      <c r="G282" s="177" t="s">
        <v>490</v>
      </c>
      <c r="H282" s="178">
        <v>2</v>
      </c>
      <c r="I282" s="179"/>
      <c r="J282" s="178">
        <f t="shared" si="20"/>
        <v>0</v>
      </c>
      <c r="K282" s="176" t="s">
        <v>1</v>
      </c>
      <c r="L282" s="37"/>
      <c r="M282" s="180" t="s">
        <v>1</v>
      </c>
      <c r="N282" s="181" t="s">
        <v>41</v>
      </c>
      <c r="O282" s="59"/>
      <c r="P282" s="182">
        <f t="shared" si="21"/>
        <v>0</v>
      </c>
      <c r="Q282" s="182">
        <v>0</v>
      </c>
      <c r="R282" s="182">
        <f t="shared" si="22"/>
        <v>0</v>
      </c>
      <c r="S282" s="182">
        <v>0</v>
      </c>
      <c r="T282" s="183">
        <f t="shared" si="23"/>
        <v>0</v>
      </c>
      <c r="AR282" s="16" t="s">
        <v>99</v>
      </c>
      <c r="AT282" s="16" t="s">
        <v>288</v>
      </c>
      <c r="AU282" s="16" t="s">
        <v>77</v>
      </c>
      <c r="AY282" s="16" t="s">
        <v>287</v>
      </c>
      <c r="BE282" s="184">
        <f t="shared" si="24"/>
        <v>0</v>
      </c>
      <c r="BF282" s="184">
        <f t="shared" si="25"/>
        <v>0</v>
      </c>
      <c r="BG282" s="184">
        <f t="shared" si="26"/>
        <v>0</v>
      </c>
      <c r="BH282" s="184">
        <f t="shared" si="27"/>
        <v>0</v>
      </c>
      <c r="BI282" s="184">
        <f t="shared" si="28"/>
        <v>0</v>
      </c>
      <c r="BJ282" s="16" t="s">
        <v>77</v>
      </c>
      <c r="BK282" s="184">
        <f t="shared" si="29"/>
        <v>0</v>
      </c>
      <c r="BL282" s="16" t="s">
        <v>99</v>
      </c>
      <c r="BM282" s="16" t="s">
        <v>762</v>
      </c>
    </row>
    <row r="283" spans="2:65" s="1" customFormat="1" ht="16.5" customHeight="1" x14ac:dyDescent="0.15">
      <c r="B283" s="33"/>
      <c r="C283" s="174" t="s">
        <v>765</v>
      </c>
      <c r="D283" s="174" t="s">
        <v>288</v>
      </c>
      <c r="E283" s="175" t="s">
        <v>4958</v>
      </c>
      <c r="F283" s="176" t="s">
        <v>4959</v>
      </c>
      <c r="G283" s="177" t="s">
        <v>490</v>
      </c>
      <c r="H283" s="178">
        <v>1</v>
      </c>
      <c r="I283" s="179"/>
      <c r="J283" s="178">
        <f t="shared" si="20"/>
        <v>0</v>
      </c>
      <c r="K283" s="176" t="s">
        <v>1</v>
      </c>
      <c r="L283" s="37"/>
      <c r="M283" s="180" t="s">
        <v>1</v>
      </c>
      <c r="N283" s="181" t="s">
        <v>41</v>
      </c>
      <c r="O283" s="59"/>
      <c r="P283" s="182">
        <f t="shared" si="21"/>
        <v>0</v>
      </c>
      <c r="Q283" s="182">
        <v>0</v>
      </c>
      <c r="R283" s="182">
        <f t="shared" si="22"/>
        <v>0</v>
      </c>
      <c r="S283" s="182">
        <v>0</v>
      </c>
      <c r="T283" s="183">
        <f t="shared" si="23"/>
        <v>0</v>
      </c>
      <c r="AR283" s="16" t="s">
        <v>99</v>
      </c>
      <c r="AT283" s="16" t="s">
        <v>288</v>
      </c>
      <c r="AU283" s="16" t="s">
        <v>77</v>
      </c>
      <c r="AY283" s="16" t="s">
        <v>287</v>
      </c>
      <c r="BE283" s="184">
        <f t="shared" si="24"/>
        <v>0</v>
      </c>
      <c r="BF283" s="184">
        <f t="shared" si="25"/>
        <v>0</v>
      </c>
      <c r="BG283" s="184">
        <f t="shared" si="26"/>
        <v>0</v>
      </c>
      <c r="BH283" s="184">
        <f t="shared" si="27"/>
        <v>0</v>
      </c>
      <c r="BI283" s="184">
        <f t="shared" si="28"/>
        <v>0</v>
      </c>
      <c r="BJ283" s="16" t="s">
        <v>77</v>
      </c>
      <c r="BK283" s="184">
        <f t="shared" si="29"/>
        <v>0</v>
      </c>
      <c r="BL283" s="16" t="s">
        <v>99</v>
      </c>
      <c r="BM283" s="16" t="s">
        <v>768</v>
      </c>
    </row>
    <row r="284" spans="2:65" s="1" customFormat="1" ht="22.5" customHeight="1" x14ac:dyDescent="0.15">
      <c r="B284" s="33"/>
      <c r="C284" s="174" t="s">
        <v>521</v>
      </c>
      <c r="D284" s="174" t="s">
        <v>288</v>
      </c>
      <c r="E284" s="175" t="s">
        <v>4960</v>
      </c>
      <c r="F284" s="176" t="s">
        <v>4961</v>
      </c>
      <c r="G284" s="177" t="s">
        <v>490</v>
      </c>
      <c r="H284" s="178">
        <v>1</v>
      </c>
      <c r="I284" s="179"/>
      <c r="J284" s="178">
        <f t="shared" si="20"/>
        <v>0</v>
      </c>
      <c r="K284" s="176" t="s">
        <v>1</v>
      </c>
      <c r="L284" s="37"/>
      <c r="M284" s="180" t="s">
        <v>1</v>
      </c>
      <c r="N284" s="181" t="s">
        <v>41</v>
      </c>
      <c r="O284" s="59"/>
      <c r="P284" s="182">
        <f t="shared" si="21"/>
        <v>0</v>
      </c>
      <c r="Q284" s="182">
        <v>0</v>
      </c>
      <c r="R284" s="182">
        <f t="shared" si="22"/>
        <v>0</v>
      </c>
      <c r="S284" s="182">
        <v>0</v>
      </c>
      <c r="T284" s="183">
        <f t="shared" si="23"/>
        <v>0</v>
      </c>
      <c r="AR284" s="16" t="s">
        <v>99</v>
      </c>
      <c r="AT284" s="16" t="s">
        <v>288</v>
      </c>
      <c r="AU284" s="16" t="s">
        <v>77</v>
      </c>
      <c r="AY284" s="16" t="s">
        <v>287</v>
      </c>
      <c r="BE284" s="184">
        <f t="shared" si="24"/>
        <v>0</v>
      </c>
      <c r="BF284" s="184">
        <f t="shared" si="25"/>
        <v>0</v>
      </c>
      <c r="BG284" s="184">
        <f t="shared" si="26"/>
        <v>0</v>
      </c>
      <c r="BH284" s="184">
        <f t="shared" si="27"/>
        <v>0</v>
      </c>
      <c r="BI284" s="184">
        <f t="shared" si="28"/>
        <v>0</v>
      </c>
      <c r="BJ284" s="16" t="s">
        <v>77</v>
      </c>
      <c r="BK284" s="184">
        <f t="shared" si="29"/>
        <v>0</v>
      </c>
      <c r="BL284" s="16" t="s">
        <v>99</v>
      </c>
      <c r="BM284" s="16" t="s">
        <v>775</v>
      </c>
    </row>
    <row r="285" spans="2:65" s="1" customFormat="1" ht="22.5" customHeight="1" x14ac:dyDescent="0.15">
      <c r="B285" s="33"/>
      <c r="C285" s="174" t="s">
        <v>778</v>
      </c>
      <c r="D285" s="174" t="s">
        <v>288</v>
      </c>
      <c r="E285" s="175" t="s">
        <v>4962</v>
      </c>
      <c r="F285" s="176" t="s">
        <v>4963</v>
      </c>
      <c r="G285" s="177" t="s">
        <v>490</v>
      </c>
      <c r="H285" s="178">
        <v>1</v>
      </c>
      <c r="I285" s="179"/>
      <c r="J285" s="178">
        <f t="shared" si="20"/>
        <v>0</v>
      </c>
      <c r="K285" s="176" t="s">
        <v>1</v>
      </c>
      <c r="L285" s="37"/>
      <c r="M285" s="180" t="s">
        <v>1</v>
      </c>
      <c r="N285" s="181" t="s">
        <v>41</v>
      </c>
      <c r="O285" s="59"/>
      <c r="P285" s="182">
        <f t="shared" si="21"/>
        <v>0</v>
      </c>
      <c r="Q285" s="182">
        <v>0</v>
      </c>
      <c r="R285" s="182">
        <f t="shared" si="22"/>
        <v>0</v>
      </c>
      <c r="S285" s="182">
        <v>0</v>
      </c>
      <c r="T285" s="183">
        <f t="shared" si="23"/>
        <v>0</v>
      </c>
      <c r="AR285" s="16" t="s">
        <v>99</v>
      </c>
      <c r="AT285" s="16" t="s">
        <v>288</v>
      </c>
      <c r="AU285" s="16" t="s">
        <v>77</v>
      </c>
      <c r="AY285" s="16" t="s">
        <v>287</v>
      </c>
      <c r="BE285" s="184">
        <f t="shared" si="24"/>
        <v>0</v>
      </c>
      <c r="BF285" s="184">
        <f t="shared" si="25"/>
        <v>0</v>
      </c>
      <c r="BG285" s="184">
        <f t="shared" si="26"/>
        <v>0</v>
      </c>
      <c r="BH285" s="184">
        <f t="shared" si="27"/>
        <v>0</v>
      </c>
      <c r="BI285" s="184">
        <f t="shared" si="28"/>
        <v>0</v>
      </c>
      <c r="BJ285" s="16" t="s">
        <v>77</v>
      </c>
      <c r="BK285" s="184">
        <f t="shared" si="29"/>
        <v>0</v>
      </c>
      <c r="BL285" s="16" t="s">
        <v>99</v>
      </c>
      <c r="BM285" s="16" t="s">
        <v>781</v>
      </c>
    </row>
    <row r="286" spans="2:65" s="1" customFormat="1" ht="16.5" customHeight="1" x14ac:dyDescent="0.15">
      <c r="B286" s="33"/>
      <c r="C286" s="174" t="s">
        <v>526</v>
      </c>
      <c r="D286" s="174" t="s">
        <v>288</v>
      </c>
      <c r="E286" s="175" t="s">
        <v>4964</v>
      </c>
      <c r="F286" s="176" t="s">
        <v>4965</v>
      </c>
      <c r="G286" s="177" t="s">
        <v>490</v>
      </c>
      <c r="H286" s="178">
        <v>2</v>
      </c>
      <c r="I286" s="179"/>
      <c r="J286" s="178">
        <f t="shared" si="20"/>
        <v>0</v>
      </c>
      <c r="K286" s="176" t="s">
        <v>1</v>
      </c>
      <c r="L286" s="37"/>
      <c r="M286" s="180" t="s">
        <v>1</v>
      </c>
      <c r="N286" s="181" t="s">
        <v>41</v>
      </c>
      <c r="O286" s="59"/>
      <c r="P286" s="182">
        <f t="shared" si="21"/>
        <v>0</v>
      </c>
      <c r="Q286" s="182">
        <v>0</v>
      </c>
      <c r="R286" s="182">
        <f t="shared" si="22"/>
        <v>0</v>
      </c>
      <c r="S286" s="182">
        <v>0</v>
      </c>
      <c r="T286" s="183">
        <f t="shared" si="23"/>
        <v>0</v>
      </c>
      <c r="AR286" s="16" t="s">
        <v>99</v>
      </c>
      <c r="AT286" s="16" t="s">
        <v>288</v>
      </c>
      <c r="AU286" s="16" t="s">
        <v>77</v>
      </c>
      <c r="AY286" s="16" t="s">
        <v>287</v>
      </c>
      <c r="BE286" s="184">
        <f t="shared" si="24"/>
        <v>0</v>
      </c>
      <c r="BF286" s="184">
        <f t="shared" si="25"/>
        <v>0</v>
      </c>
      <c r="BG286" s="184">
        <f t="shared" si="26"/>
        <v>0</v>
      </c>
      <c r="BH286" s="184">
        <f t="shared" si="27"/>
        <v>0</v>
      </c>
      <c r="BI286" s="184">
        <f t="shared" si="28"/>
        <v>0</v>
      </c>
      <c r="BJ286" s="16" t="s">
        <v>77</v>
      </c>
      <c r="BK286" s="184">
        <f t="shared" si="29"/>
        <v>0</v>
      </c>
      <c r="BL286" s="16" t="s">
        <v>99</v>
      </c>
      <c r="BM286" s="16" t="s">
        <v>787</v>
      </c>
    </row>
    <row r="287" spans="2:65" s="1" customFormat="1" ht="16.5" customHeight="1" x14ac:dyDescent="0.15">
      <c r="B287" s="33"/>
      <c r="C287" s="174" t="s">
        <v>790</v>
      </c>
      <c r="D287" s="174" t="s">
        <v>288</v>
      </c>
      <c r="E287" s="175" t="s">
        <v>4966</v>
      </c>
      <c r="F287" s="176" t="s">
        <v>4967</v>
      </c>
      <c r="G287" s="177" t="s">
        <v>490</v>
      </c>
      <c r="H287" s="178">
        <v>1</v>
      </c>
      <c r="I287" s="179"/>
      <c r="J287" s="178">
        <f t="shared" si="20"/>
        <v>0</v>
      </c>
      <c r="K287" s="176" t="s">
        <v>1</v>
      </c>
      <c r="L287" s="37"/>
      <c r="M287" s="180" t="s">
        <v>1</v>
      </c>
      <c r="N287" s="181" t="s">
        <v>41</v>
      </c>
      <c r="O287" s="59"/>
      <c r="P287" s="182">
        <f t="shared" si="21"/>
        <v>0</v>
      </c>
      <c r="Q287" s="182">
        <v>0</v>
      </c>
      <c r="R287" s="182">
        <f t="shared" si="22"/>
        <v>0</v>
      </c>
      <c r="S287" s="182">
        <v>0</v>
      </c>
      <c r="T287" s="183">
        <f t="shared" si="23"/>
        <v>0</v>
      </c>
      <c r="AR287" s="16" t="s">
        <v>99</v>
      </c>
      <c r="AT287" s="16" t="s">
        <v>288</v>
      </c>
      <c r="AU287" s="16" t="s">
        <v>77</v>
      </c>
      <c r="AY287" s="16" t="s">
        <v>287</v>
      </c>
      <c r="BE287" s="184">
        <f t="shared" si="24"/>
        <v>0</v>
      </c>
      <c r="BF287" s="184">
        <f t="shared" si="25"/>
        <v>0</v>
      </c>
      <c r="BG287" s="184">
        <f t="shared" si="26"/>
        <v>0</v>
      </c>
      <c r="BH287" s="184">
        <f t="shared" si="27"/>
        <v>0</v>
      </c>
      <c r="BI287" s="184">
        <f t="shared" si="28"/>
        <v>0</v>
      </c>
      <c r="BJ287" s="16" t="s">
        <v>77</v>
      </c>
      <c r="BK287" s="184">
        <f t="shared" si="29"/>
        <v>0</v>
      </c>
      <c r="BL287" s="16" t="s">
        <v>99</v>
      </c>
      <c r="BM287" s="16" t="s">
        <v>793</v>
      </c>
    </row>
    <row r="288" spans="2:65" s="1" customFormat="1" ht="22.5" customHeight="1" x14ac:dyDescent="0.15">
      <c r="B288" s="33"/>
      <c r="C288" s="174" t="s">
        <v>530</v>
      </c>
      <c r="D288" s="174" t="s">
        <v>288</v>
      </c>
      <c r="E288" s="175" t="s">
        <v>4968</v>
      </c>
      <c r="F288" s="176" t="s">
        <v>4969</v>
      </c>
      <c r="G288" s="177" t="s">
        <v>490</v>
      </c>
      <c r="H288" s="178">
        <v>2</v>
      </c>
      <c r="I288" s="179"/>
      <c r="J288" s="178">
        <f t="shared" si="20"/>
        <v>0</v>
      </c>
      <c r="K288" s="176" t="s">
        <v>1</v>
      </c>
      <c r="L288" s="37"/>
      <c r="M288" s="180" t="s">
        <v>1</v>
      </c>
      <c r="N288" s="181" t="s">
        <v>41</v>
      </c>
      <c r="O288" s="59"/>
      <c r="P288" s="182">
        <f t="shared" si="21"/>
        <v>0</v>
      </c>
      <c r="Q288" s="182">
        <v>0</v>
      </c>
      <c r="R288" s="182">
        <f t="shared" si="22"/>
        <v>0</v>
      </c>
      <c r="S288" s="182">
        <v>0</v>
      </c>
      <c r="T288" s="183">
        <f t="shared" si="23"/>
        <v>0</v>
      </c>
      <c r="AR288" s="16" t="s">
        <v>99</v>
      </c>
      <c r="AT288" s="16" t="s">
        <v>288</v>
      </c>
      <c r="AU288" s="16" t="s">
        <v>77</v>
      </c>
      <c r="AY288" s="16" t="s">
        <v>287</v>
      </c>
      <c r="BE288" s="184">
        <f t="shared" si="24"/>
        <v>0</v>
      </c>
      <c r="BF288" s="184">
        <f t="shared" si="25"/>
        <v>0</v>
      </c>
      <c r="BG288" s="184">
        <f t="shared" si="26"/>
        <v>0</v>
      </c>
      <c r="BH288" s="184">
        <f t="shared" si="27"/>
        <v>0</v>
      </c>
      <c r="BI288" s="184">
        <f t="shared" si="28"/>
        <v>0</v>
      </c>
      <c r="BJ288" s="16" t="s">
        <v>77</v>
      </c>
      <c r="BK288" s="184">
        <f t="shared" si="29"/>
        <v>0</v>
      </c>
      <c r="BL288" s="16" t="s">
        <v>99</v>
      </c>
      <c r="BM288" s="16" t="s">
        <v>799</v>
      </c>
    </row>
    <row r="289" spans="2:65" s="1" customFormat="1" ht="22.5" customHeight="1" x14ac:dyDescent="0.15">
      <c r="B289" s="33"/>
      <c r="C289" s="174" t="s">
        <v>802</v>
      </c>
      <c r="D289" s="174" t="s">
        <v>288</v>
      </c>
      <c r="E289" s="175" t="s">
        <v>4970</v>
      </c>
      <c r="F289" s="176" t="s">
        <v>4971</v>
      </c>
      <c r="G289" s="177" t="s">
        <v>490</v>
      </c>
      <c r="H289" s="178">
        <v>2</v>
      </c>
      <c r="I289" s="179"/>
      <c r="J289" s="178">
        <f t="shared" si="20"/>
        <v>0</v>
      </c>
      <c r="K289" s="176" t="s">
        <v>1</v>
      </c>
      <c r="L289" s="37"/>
      <c r="M289" s="180" t="s">
        <v>1</v>
      </c>
      <c r="N289" s="181" t="s">
        <v>41</v>
      </c>
      <c r="O289" s="59"/>
      <c r="P289" s="182">
        <f t="shared" si="21"/>
        <v>0</v>
      </c>
      <c r="Q289" s="182">
        <v>0</v>
      </c>
      <c r="R289" s="182">
        <f t="shared" si="22"/>
        <v>0</v>
      </c>
      <c r="S289" s="182">
        <v>0</v>
      </c>
      <c r="T289" s="183">
        <f t="shared" si="23"/>
        <v>0</v>
      </c>
      <c r="AR289" s="16" t="s">
        <v>99</v>
      </c>
      <c r="AT289" s="16" t="s">
        <v>288</v>
      </c>
      <c r="AU289" s="16" t="s">
        <v>77</v>
      </c>
      <c r="AY289" s="16" t="s">
        <v>287</v>
      </c>
      <c r="BE289" s="184">
        <f t="shared" si="24"/>
        <v>0</v>
      </c>
      <c r="BF289" s="184">
        <f t="shared" si="25"/>
        <v>0</v>
      </c>
      <c r="BG289" s="184">
        <f t="shared" si="26"/>
        <v>0</v>
      </c>
      <c r="BH289" s="184">
        <f t="shared" si="27"/>
        <v>0</v>
      </c>
      <c r="BI289" s="184">
        <f t="shared" si="28"/>
        <v>0</v>
      </c>
      <c r="BJ289" s="16" t="s">
        <v>77</v>
      </c>
      <c r="BK289" s="184">
        <f t="shared" si="29"/>
        <v>0</v>
      </c>
      <c r="BL289" s="16" t="s">
        <v>99</v>
      </c>
      <c r="BM289" s="16" t="s">
        <v>805</v>
      </c>
    </row>
    <row r="290" spans="2:65" s="1" customFormat="1" ht="22.5" customHeight="1" x14ac:dyDescent="0.15">
      <c r="B290" s="33"/>
      <c r="C290" s="174" t="s">
        <v>537</v>
      </c>
      <c r="D290" s="174" t="s">
        <v>288</v>
      </c>
      <c r="E290" s="175" t="s">
        <v>4972</v>
      </c>
      <c r="F290" s="176" t="s">
        <v>4973</v>
      </c>
      <c r="G290" s="177" t="s">
        <v>490</v>
      </c>
      <c r="H290" s="178">
        <v>1</v>
      </c>
      <c r="I290" s="179"/>
      <c r="J290" s="178">
        <f t="shared" si="20"/>
        <v>0</v>
      </c>
      <c r="K290" s="176" t="s">
        <v>1</v>
      </c>
      <c r="L290" s="37"/>
      <c r="M290" s="180" t="s">
        <v>1</v>
      </c>
      <c r="N290" s="181" t="s">
        <v>41</v>
      </c>
      <c r="O290" s="59"/>
      <c r="P290" s="182">
        <f t="shared" si="21"/>
        <v>0</v>
      </c>
      <c r="Q290" s="182">
        <v>0</v>
      </c>
      <c r="R290" s="182">
        <f t="shared" si="22"/>
        <v>0</v>
      </c>
      <c r="S290" s="182">
        <v>0</v>
      </c>
      <c r="T290" s="183">
        <f t="shared" si="23"/>
        <v>0</v>
      </c>
      <c r="AR290" s="16" t="s">
        <v>99</v>
      </c>
      <c r="AT290" s="16" t="s">
        <v>288</v>
      </c>
      <c r="AU290" s="16" t="s">
        <v>77</v>
      </c>
      <c r="AY290" s="16" t="s">
        <v>287</v>
      </c>
      <c r="BE290" s="184">
        <f t="shared" si="24"/>
        <v>0</v>
      </c>
      <c r="BF290" s="184">
        <f t="shared" si="25"/>
        <v>0</v>
      </c>
      <c r="BG290" s="184">
        <f t="shared" si="26"/>
        <v>0</v>
      </c>
      <c r="BH290" s="184">
        <f t="shared" si="27"/>
        <v>0</v>
      </c>
      <c r="BI290" s="184">
        <f t="shared" si="28"/>
        <v>0</v>
      </c>
      <c r="BJ290" s="16" t="s">
        <v>77</v>
      </c>
      <c r="BK290" s="184">
        <f t="shared" si="29"/>
        <v>0</v>
      </c>
      <c r="BL290" s="16" t="s">
        <v>99</v>
      </c>
      <c r="BM290" s="16" t="s">
        <v>810</v>
      </c>
    </row>
    <row r="291" spans="2:65" s="1" customFormat="1" ht="22.5" customHeight="1" x14ac:dyDescent="0.15">
      <c r="B291" s="33"/>
      <c r="C291" s="174" t="s">
        <v>811</v>
      </c>
      <c r="D291" s="174" t="s">
        <v>288</v>
      </c>
      <c r="E291" s="175" t="s">
        <v>4974</v>
      </c>
      <c r="F291" s="176" t="s">
        <v>4975</v>
      </c>
      <c r="G291" s="177" t="s">
        <v>490</v>
      </c>
      <c r="H291" s="178">
        <v>1</v>
      </c>
      <c r="I291" s="179"/>
      <c r="J291" s="178">
        <f t="shared" si="20"/>
        <v>0</v>
      </c>
      <c r="K291" s="176" t="s">
        <v>1</v>
      </c>
      <c r="L291" s="37"/>
      <c r="M291" s="180" t="s">
        <v>1</v>
      </c>
      <c r="N291" s="181" t="s">
        <v>41</v>
      </c>
      <c r="O291" s="59"/>
      <c r="P291" s="182">
        <f t="shared" si="21"/>
        <v>0</v>
      </c>
      <c r="Q291" s="182">
        <v>0</v>
      </c>
      <c r="R291" s="182">
        <f t="shared" si="22"/>
        <v>0</v>
      </c>
      <c r="S291" s="182">
        <v>0</v>
      </c>
      <c r="T291" s="183">
        <f t="shared" si="23"/>
        <v>0</v>
      </c>
      <c r="AR291" s="16" t="s">
        <v>99</v>
      </c>
      <c r="AT291" s="16" t="s">
        <v>288</v>
      </c>
      <c r="AU291" s="16" t="s">
        <v>77</v>
      </c>
      <c r="AY291" s="16" t="s">
        <v>287</v>
      </c>
      <c r="BE291" s="184">
        <f t="shared" si="24"/>
        <v>0</v>
      </c>
      <c r="BF291" s="184">
        <f t="shared" si="25"/>
        <v>0</v>
      </c>
      <c r="BG291" s="184">
        <f t="shared" si="26"/>
        <v>0</v>
      </c>
      <c r="BH291" s="184">
        <f t="shared" si="27"/>
        <v>0</v>
      </c>
      <c r="BI291" s="184">
        <f t="shared" si="28"/>
        <v>0</v>
      </c>
      <c r="BJ291" s="16" t="s">
        <v>77</v>
      </c>
      <c r="BK291" s="184">
        <f t="shared" si="29"/>
        <v>0</v>
      </c>
      <c r="BL291" s="16" t="s">
        <v>99</v>
      </c>
      <c r="BM291" s="16" t="s">
        <v>814</v>
      </c>
    </row>
    <row r="292" spans="2:65" s="10" customFormat="1" ht="26" customHeight="1" x14ac:dyDescent="0.2">
      <c r="B292" s="160"/>
      <c r="C292" s="161"/>
      <c r="D292" s="162" t="s">
        <v>69</v>
      </c>
      <c r="E292" s="163" t="s">
        <v>728</v>
      </c>
      <c r="F292" s="163" t="s">
        <v>3680</v>
      </c>
      <c r="G292" s="161"/>
      <c r="H292" s="161"/>
      <c r="I292" s="164"/>
      <c r="J292" s="165">
        <f>BK292</f>
        <v>0</v>
      </c>
      <c r="K292" s="161"/>
      <c r="L292" s="166"/>
      <c r="M292" s="167"/>
      <c r="N292" s="168"/>
      <c r="O292" s="168"/>
      <c r="P292" s="169">
        <f>SUM(P293:P295)</f>
        <v>0</v>
      </c>
      <c r="Q292" s="168"/>
      <c r="R292" s="169">
        <f>SUM(R293:R295)</f>
        <v>0</v>
      </c>
      <c r="S292" s="168"/>
      <c r="T292" s="170">
        <f>SUM(T293:T295)</f>
        <v>0</v>
      </c>
      <c r="AR292" s="171" t="s">
        <v>77</v>
      </c>
      <c r="AT292" s="172" t="s">
        <v>69</v>
      </c>
      <c r="AU292" s="172" t="s">
        <v>70</v>
      </c>
      <c r="AY292" s="171" t="s">
        <v>287</v>
      </c>
      <c r="BK292" s="173">
        <f>SUM(BK293:BK295)</f>
        <v>0</v>
      </c>
    </row>
    <row r="293" spans="2:65" s="1" customFormat="1" ht="16.5" customHeight="1" x14ac:dyDescent="0.15">
      <c r="B293" s="33"/>
      <c r="C293" s="174" t="s">
        <v>544</v>
      </c>
      <c r="D293" s="174" t="s">
        <v>288</v>
      </c>
      <c r="E293" s="175" t="s">
        <v>1417</v>
      </c>
      <c r="F293" s="176" t="s">
        <v>1418</v>
      </c>
      <c r="G293" s="177" t="s">
        <v>362</v>
      </c>
      <c r="H293" s="178">
        <v>74</v>
      </c>
      <c r="I293" s="179"/>
      <c r="J293" s="178">
        <f>ROUND(I293*H293,2)</f>
        <v>0</v>
      </c>
      <c r="K293" s="176" t="s">
        <v>1</v>
      </c>
      <c r="L293" s="37"/>
      <c r="M293" s="180" t="s">
        <v>1</v>
      </c>
      <c r="N293" s="181" t="s">
        <v>41</v>
      </c>
      <c r="O293" s="59"/>
      <c r="P293" s="182">
        <f>O293*H293</f>
        <v>0</v>
      </c>
      <c r="Q293" s="182">
        <v>0</v>
      </c>
      <c r="R293" s="182">
        <f>Q293*H293</f>
        <v>0</v>
      </c>
      <c r="S293" s="182">
        <v>0</v>
      </c>
      <c r="T293" s="183">
        <f>S293*H293</f>
        <v>0</v>
      </c>
      <c r="AR293" s="16" t="s">
        <v>99</v>
      </c>
      <c r="AT293" s="16" t="s">
        <v>288</v>
      </c>
      <c r="AU293" s="16" t="s">
        <v>77</v>
      </c>
      <c r="AY293" s="16" t="s">
        <v>287</v>
      </c>
      <c r="BE293" s="184">
        <f>IF(N293="základní",J293,0)</f>
        <v>0</v>
      </c>
      <c r="BF293" s="184">
        <f>IF(N293="snížená",J293,0)</f>
        <v>0</v>
      </c>
      <c r="BG293" s="184">
        <f>IF(N293="zákl. přenesená",J293,0)</f>
        <v>0</v>
      </c>
      <c r="BH293" s="184">
        <f>IF(N293="sníž. přenesená",J293,0)</f>
        <v>0</v>
      </c>
      <c r="BI293" s="184">
        <f>IF(N293="nulová",J293,0)</f>
        <v>0</v>
      </c>
      <c r="BJ293" s="16" t="s">
        <v>77</v>
      </c>
      <c r="BK293" s="184">
        <f>ROUND(I293*H293,2)</f>
        <v>0</v>
      </c>
      <c r="BL293" s="16" t="s">
        <v>99</v>
      </c>
      <c r="BM293" s="16" t="s">
        <v>820</v>
      </c>
    </row>
    <row r="294" spans="2:65" s="11" customFormat="1" ht="11" x14ac:dyDescent="0.15">
      <c r="B294" s="185"/>
      <c r="C294" s="186"/>
      <c r="D294" s="187" t="s">
        <v>356</v>
      </c>
      <c r="E294" s="188" t="s">
        <v>1</v>
      </c>
      <c r="F294" s="189" t="s">
        <v>4976</v>
      </c>
      <c r="G294" s="186"/>
      <c r="H294" s="190">
        <v>74</v>
      </c>
      <c r="I294" s="191"/>
      <c r="J294" s="186"/>
      <c r="K294" s="186"/>
      <c r="L294" s="192"/>
      <c r="M294" s="193"/>
      <c r="N294" s="194"/>
      <c r="O294" s="194"/>
      <c r="P294" s="194"/>
      <c r="Q294" s="194"/>
      <c r="R294" s="194"/>
      <c r="S294" s="194"/>
      <c r="T294" s="195"/>
      <c r="AT294" s="196" t="s">
        <v>356</v>
      </c>
      <c r="AU294" s="196" t="s">
        <v>77</v>
      </c>
      <c r="AV294" s="11" t="s">
        <v>79</v>
      </c>
      <c r="AW294" s="11" t="s">
        <v>33</v>
      </c>
      <c r="AX294" s="11" t="s">
        <v>70</v>
      </c>
      <c r="AY294" s="196" t="s">
        <v>287</v>
      </c>
    </row>
    <row r="295" spans="2:65" s="12" customFormat="1" ht="11" x14ac:dyDescent="0.15">
      <c r="B295" s="197"/>
      <c r="C295" s="198"/>
      <c r="D295" s="187" t="s">
        <v>356</v>
      </c>
      <c r="E295" s="199" t="s">
        <v>1</v>
      </c>
      <c r="F295" s="200" t="s">
        <v>359</v>
      </c>
      <c r="G295" s="198"/>
      <c r="H295" s="201">
        <v>74</v>
      </c>
      <c r="I295" s="202"/>
      <c r="J295" s="198"/>
      <c r="K295" s="198"/>
      <c r="L295" s="203"/>
      <c r="M295" s="204"/>
      <c r="N295" s="205"/>
      <c r="O295" s="205"/>
      <c r="P295" s="205"/>
      <c r="Q295" s="205"/>
      <c r="R295" s="205"/>
      <c r="S295" s="205"/>
      <c r="T295" s="206"/>
      <c r="AT295" s="207" t="s">
        <v>356</v>
      </c>
      <c r="AU295" s="207" t="s">
        <v>77</v>
      </c>
      <c r="AV295" s="12" t="s">
        <v>99</v>
      </c>
      <c r="AW295" s="12" t="s">
        <v>33</v>
      </c>
      <c r="AX295" s="12" t="s">
        <v>77</v>
      </c>
      <c r="AY295" s="207" t="s">
        <v>287</v>
      </c>
    </row>
    <row r="296" spans="2:65" s="10" customFormat="1" ht="26" customHeight="1" x14ac:dyDescent="0.2">
      <c r="B296" s="160"/>
      <c r="C296" s="161"/>
      <c r="D296" s="162" t="s">
        <v>69</v>
      </c>
      <c r="E296" s="163" t="s">
        <v>790</v>
      </c>
      <c r="F296" s="163" t="s">
        <v>893</v>
      </c>
      <c r="G296" s="161"/>
      <c r="H296" s="161"/>
      <c r="I296" s="164"/>
      <c r="J296" s="165">
        <f>BK296</f>
        <v>0</v>
      </c>
      <c r="K296" s="161"/>
      <c r="L296" s="166"/>
      <c r="M296" s="167"/>
      <c r="N296" s="168"/>
      <c r="O296" s="168"/>
      <c r="P296" s="169">
        <f>P297</f>
        <v>0</v>
      </c>
      <c r="Q296" s="168"/>
      <c r="R296" s="169">
        <f>R297</f>
        <v>0</v>
      </c>
      <c r="S296" s="168"/>
      <c r="T296" s="170">
        <f>T297</f>
        <v>0</v>
      </c>
      <c r="AR296" s="171" t="s">
        <v>77</v>
      </c>
      <c r="AT296" s="172" t="s">
        <v>69</v>
      </c>
      <c r="AU296" s="172" t="s">
        <v>70</v>
      </c>
      <c r="AY296" s="171" t="s">
        <v>287</v>
      </c>
      <c r="BK296" s="173">
        <f>BK297</f>
        <v>0</v>
      </c>
    </row>
    <row r="297" spans="2:65" s="1" customFormat="1" ht="16.5" customHeight="1" x14ac:dyDescent="0.15">
      <c r="B297" s="33"/>
      <c r="C297" s="174" t="s">
        <v>823</v>
      </c>
      <c r="D297" s="174" t="s">
        <v>288</v>
      </c>
      <c r="E297" s="175" t="s">
        <v>4977</v>
      </c>
      <c r="F297" s="176" t="s">
        <v>4978</v>
      </c>
      <c r="G297" s="177" t="s">
        <v>388</v>
      </c>
      <c r="H297" s="178">
        <v>157.15</v>
      </c>
      <c r="I297" s="179"/>
      <c r="J297" s="178">
        <f>ROUND(I297*H297,2)</f>
        <v>0</v>
      </c>
      <c r="K297" s="176" t="s">
        <v>1</v>
      </c>
      <c r="L297" s="37"/>
      <c r="M297" s="180" t="s">
        <v>1</v>
      </c>
      <c r="N297" s="181" t="s">
        <v>41</v>
      </c>
      <c r="O297" s="59"/>
      <c r="P297" s="182">
        <f>O297*H297</f>
        <v>0</v>
      </c>
      <c r="Q297" s="182">
        <v>0</v>
      </c>
      <c r="R297" s="182">
        <f>Q297*H297</f>
        <v>0</v>
      </c>
      <c r="S297" s="182">
        <v>0</v>
      </c>
      <c r="T297" s="183">
        <f>S297*H297</f>
        <v>0</v>
      </c>
      <c r="AR297" s="16" t="s">
        <v>99</v>
      </c>
      <c r="AT297" s="16" t="s">
        <v>288</v>
      </c>
      <c r="AU297" s="16" t="s">
        <v>77</v>
      </c>
      <c r="AY297" s="16" t="s">
        <v>287</v>
      </c>
      <c r="BE297" s="184">
        <f>IF(N297="základní",J297,0)</f>
        <v>0</v>
      </c>
      <c r="BF297" s="184">
        <f>IF(N297="snížená",J297,0)</f>
        <v>0</v>
      </c>
      <c r="BG297" s="184">
        <f>IF(N297="zákl. přenesená",J297,0)</f>
        <v>0</v>
      </c>
      <c r="BH297" s="184">
        <f>IF(N297="sníž. přenesená",J297,0)</f>
        <v>0</v>
      </c>
      <c r="BI297" s="184">
        <f>IF(N297="nulová",J297,0)</f>
        <v>0</v>
      </c>
      <c r="BJ297" s="16" t="s">
        <v>77</v>
      </c>
      <c r="BK297" s="184">
        <f>ROUND(I297*H297,2)</f>
        <v>0</v>
      </c>
      <c r="BL297" s="16" t="s">
        <v>99</v>
      </c>
      <c r="BM297" s="16" t="s">
        <v>826</v>
      </c>
    </row>
    <row r="298" spans="2:65" s="10" customFormat="1" ht="26" customHeight="1" x14ac:dyDescent="0.2">
      <c r="B298" s="160"/>
      <c r="C298" s="161"/>
      <c r="D298" s="162" t="s">
        <v>69</v>
      </c>
      <c r="E298" s="163" t="s">
        <v>1196</v>
      </c>
      <c r="F298" s="163" t="s">
        <v>1197</v>
      </c>
      <c r="G298" s="161"/>
      <c r="H298" s="161"/>
      <c r="I298" s="164"/>
      <c r="J298" s="165">
        <f>BK298</f>
        <v>0</v>
      </c>
      <c r="K298" s="161"/>
      <c r="L298" s="166"/>
      <c r="M298" s="167"/>
      <c r="N298" s="168"/>
      <c r="O298" s="168"/>
      <c r="P298" s="169">
        <f>SUM(P299:P301)</f>
        <v>0</v>
      </c>
      <c r="Q298" s="168"/>
      <c r="R298" s="169">
        <f>SUM(R299:R301)</f>
        <v>0</v>
      </c>
      <c r="S298" s="168"/>
      <c r="T298" s="170">
        <f>SUM(T299:T301)</f>
        <v>0</v>
      </c>
      <c r="AR298" s="171" t="s">
        <v>77</v>
      </c>
      <c r="AT298" s="172" t="s">
        <v>69</v>
      </c>
      <c r="AU298" s="172" t="s">
        <v>70</v>
      </c>
      <c r="AY298" s="171" t="s">
        <v>287</v>
      </c>
      <c r="BK298" s="173">
        <f>SUM(BK299:BK301)</f>
        <v>0</v>
      </c>
    </row>
    <row r="299" spans="2:65" s="1" customFormat="1" ht="16.5" customHeight="1" x14ac:dyDescent="0.15">
      <c r="B299" s="33"/>
      <c r="C299" s="174" t="s">
        <v>551</v>
      </c>
      <c r="D299" s="174" t="s">
        <v>288</v>
      </c>
      <c r="E299" s="175" t="s">
        <v>1500</v>
      </c>
      <c r="F299" s="176" t="s">
        <v>1501</v>
      </c>
      <c r="G299" s="177" t="s">
        <v>388</v>
      </c>
      <c r="H299" s="178">
        <v>54.69</v>
      </c>
      <c r="I299" s="179"/>
      <c r="J299" s="178">
        <f>ROUND(I299*H299,2)</f>
        <v>0</v>
      </c>
      <c r="K299" s="176" t="s">
        <v>1</v>
      </c>
      <c r="L299" s="37"/>
      <c r="M299" s="180" t="s">
        <v>1</v>
      </c>
      <c r="N299" s="181" t="s">
        <v>41</v>
      </c>
      <c r="O299" s="59"/>
      <c r="P299" s="182">
        <f>O299*H299</f>
        <v>0</v>
      </c>
      <c r="Q299" s="182">
        <v>0</v>
      </c>
      <c r="R299" s="182">
        <f>Q299*H299</f>
        <v>0</v>
      </c>
      <c r="S299" s="182">
        <v>0</v>
      </c>
      <c r="T299" s="183">
        <f>S299*H299</f>
        <v>0</v>
      </c>
      <c r="AR299" s="16" t="s">
        <v>99</v>
      </c>
      <c r="AT299" s="16" t="s">
        <v>288</v>
      </c>
      <c r="AU299" s="16" t="s">
        <v>77</v>
      </c>
      <c r="AY299" s="16" t="s">
        <v>287</v>
      </c>
      <c r="BE299" s="184">
        <f>IF(N299="základní",J299,0)</f>
        <v>0</v>
      </c>
      <c r="BF299" s="184">
        <f>IF(N299="snížená",J299,0)</f>
        <v>0</v>
      </c>
      <c r="BG299" s="184">
        <f>IF(N299="zákl. přenesená",J299,0)</f>
        <v>0</v>
      </c>
      <c r="BH299" s="184">
        <f>IF(N299="sníž. přenesená",J299,0)</f>
        <v>0</v>
      </c>
      <c r="BI299" s="184">
        <f>IF(N299="nulová",J299,0)</f>
        <v>0</v>
      </c>
      <c r="BJ299" s="16" t="s">
        <v>77</v>
      </c>
      <c r="BK299" s="184">
        <f>ROUND(I299*H299,2)</f>
        <v>0</v>
      </c>
      <c r="BL299" s="16" t="s">
        <v>99</v>
      </c>
      <c r="BM299" s="16" t="s">
        <v>838</v>
      </c>
    </row>
    <row r="300" spans="2:65" s="1" customFormat="1" ht="16.5" customHeight="1" x14ac:dyDescent="0.15">
      <c r="B300" s="33"/>
      <c r="C300" s="174" t="s">
        <v>840</v>
      </c>
      <c r="D300" s="174" t="s">
        <v>288</v>
      </c>
      <c r="E300" s="175" t="s">
        <v>1503</v>
      </c>
      <c r="F300" s="176" t="s">
        <v>1504</v>
      </c>
      <c r="G300" s="177" t="s">
        <v>388</v>
      </c>
      <c r="H300" s="178">
        <v>710.92</v>
      </c>
      <c r="I300" s="179"/>
      <c r="J300" s="178">
        <f>ROUND(I300*H300,2)</f>
        <v>0</v>
      </c>
      <c r="K300" s="176" t="s">
        <v>1</v>
      </c>
      <c r="L300" s="37"/>
      <c r="M300" s="180" t="s">
        <v>1</v>
      </c>
      <c r="N300" s="181" t="s">
        <v>41</v>
      </c>
      <c r="O300" s="59"/>
      <c r="P300" s="182">
        <f>O300*H300</f>
        <v>0</v>
      </c>
      <c r="Q300" s="182">
        <v>0</v>
      </c>
      <c r="R300" s="182">
        <f>Q300*H300</f>
        <v>0</v>
      </c>
      <c r="S300" s="182">
        <v>0</v>
      </c>
      <c r="T300" s="183">
        <f>S300*H300</f>
        <v>0</v>
      </c>
      <c r="AR300" s="16" t="s">
        <v>99</v>
      </c>
      <c r="AT300" s="16" t="s">
        <v>288</v>
      </c>
      <c r="AU300" s="16" t="s">
        <v>77</v>
      </c>
      <c r="AY300" s="16" t="s">
        <v>287</v>
      </c>
      <c r="BE300" s="184">
        <f>IF(N300="základní",J300,0)</f>
        <v>0</v>
      </c>
      <c r="BF300" s="184">
        <f>IF(N300="snížená",J300,0)</f>
        <v>0</v>
      </c>
      <c r="BG300" s="184">
        <f>IF(N300="zákl. přenesená",J300,0)</f>
        <v>0</v>
      </c>
      <c r="BH300" s="184">
        <f>IF(N300="sníž. přenesená",J300,0)</f>
        <v>0</v>
      </c>
      <c r="BI300" s="184">
        <f>IF(N300="nulová",J300,0)</f>
        <v>0</v>
      </c>
      <c r="BJ300" s="16" t="s">
        <v>77</v>
      </c>
      <c r="BK300" s="184">
        <f>ROUND(I300*H300,2)</f>
        <v>0</v>
      </c>
      <c r="BL300" s="16" t="s">
        <v>99</v>
      </c>
      <c r="BM300" s="16" t="s">
        <v>843</v>
      </c>
    </row>
    <row r="301" spans="2:65" s="1" customFormat="1" ht="16.5" customHeight="1" x14ac:dyDescent="0.15">
      <c r="B301" s="33"/>
      <c r="C301" s="174" t="s">
        <v>556</v>
      </c>
      <c r="D301" s="174" t="s">
        <v>288</v>
      </c>
      <c r="E301" s="175" t="s">
        <v>4979</v>
      </c>
      <c r="F301" s="176" t="s">
        <v>4980</v>
      </c>
      <c r="G301" s="177" t="s">
        <v>388</v>
      </c>
      <c r="H301" s="178">
        <v>54.69</v>
      </c>
      <c r="I301" s="179"/>
      <c r="J301" s="178">
        <f>ROUND(I301*H301,2)</f>
        <v>0</v>
      </c>
      <c r="K301" s="176" t="s">
        <v>1</v>
      </c>
      <c r="L301" s="37"/>
      <c r="M301" s="220" t="s">
        <v>1</v>
      </c>
      <c r="N301" s="221" t="s">
        <v>41</v>
      </c>
      <c r="O301" s="222"/>
      <c r="P301" s="223">
        <f>O301*H301</f>
        <v>0</v>
      </c>
      <c r="Q301" s="223">
        <v>0</v>
      </c>
      <c r="R301" s="223">
        <f>Q301*H301</f>
        <v>0</v>
      </c>
      <c r="S301" s="223">
        <v>0</v>
      </c>
      <c r="T301" s="224">
        <f>S301*H301</f>
        <v>0</v>
      </c>
      <c r="AR301" s="16" t="s">
        <v>99</v>
      </c>
      <c r="AT301" s="16" t="s">
        <v>288</v>
      </c>
      <c r="AU301" s="16" t="s">
        <v>77</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848</v>
      </c>
    </row>
    <row r="302" spans="2:65" s="1" customFormat="1" ht="7" customHeight="1" x14ac:dyDescent="0.15">
      <c r="B302" s="45"/>
      <c r="C302" s="46"/>
      <c r="D302" s="46"/>
      <c r="E302" s="46"/>
      <c r="F302" s="46"/>
      <c r="G302" s="46"/>
      <c r="H302" s="46"/>
      <c r="I302" s="133"/>
      <c r="J302" s="46"/>
      <c r="K302" s="46"/>
      <c r="L302" s="37"/>
    </row>
  </sheetData>
  <sheetProtection algorithmName="SHA-512" hashValue="Ir64s3GVnpkyH2svLkao1Fbjq5fln6OanNj71/qMU7XZcMeF9dzlM10mTWnzq3z4DjyEb3RS3VJ2AkkYC+TMGw==" saltValue="Hbi+IzrlLzJikH28X6aKse5T1r1vKpCjNIosVLzndtw2tXYOrf+WzB0HRCshXtAgYJKB59g0PbMXXN4GaaPvQA==" spinCount="100000" sheet="1" objects="1" scenarios="1" formatColumns="0" formatRows="0" autoFilter="0"/>
  <autoFilter ref="C97:K30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192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4981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ROUND((SUM(BE96:BE169)),  2)</f>
        <v>0</v>
      </c>
      <c r="I37" s="122">
        <v>0.21</v>
      </c>
      <c r="J37" s="121">
        <f>ROUND(((SUM(BE96:BE169))*I37),  2)</f>
        <v>0</v>
      </c>
      <c r="L37" s="37"/>
    </row>
    <row r="38" spans="2:12" s="1" customFormat="1" ht="14.5" customHeight="1" x14ac:dyDescent="0.15">
      <c r="B38" s="37"/>
      <c r="E38" s="110" t="s">
        <v>42</v>
      </c>
      <c r="F38" s="121">
        <f>ROUND((SUM(BF96:BF169)),  2)</f>
        <v>0</v>
      </c>
      <c r="I38" s="122">
        <v>0.15</v>
      </c>
      <c r="J38" s="121">
        <f>ROUND(((SUM(BF96:BF169))*I38),  2)</f>
        <v>0</v>
      </c>
      <c r="L38" s="37"/>
    </row>
    <row r="39" spans="2:12" s="1" customFormat="1" ht="14.5" hidden="1" customHeight="1" x14ac:dyDescent="0.15">
      <c r="B39" s="37"/>
      <c r="E39" s="110" t="s">
        <v>43</v>
      </c>
      <c r="F39" s="121">
        <f>ROUND((SUM(BG96:BG169)),  2)</f>
        <v>0</v>
      </c>
      <c r="I39" s="122">
        <v>0.21</v>
      </c>
      <c r="J39" s="121">
        <f>0</f>
        <v>0</v>
      </c>
      <c r="L39" s="37"/>
    </row>
    <row r="40" spans="2:12" s="1" customFormat="1" ht="14.5" hidden="1" customHeight="1" x14ac:dyDescent="0.15">
      <c r="B40" s="37"/>
      <c r="E40" s="110" t="s">
        <v>44</v>
      </c>
      <c r="F40" s="121">
        <f>ROUND((SUM(BH96:BH169)),  2)</f>
        <v>0</v>
      </c>
      <c r="I40" s="122">
        <v>0.15</v>
      </c>
      <c r="J40" s="121">
        <f>0</f>
        <v>0</v>
      </c>
      <c r="L40" s="37"/>
    </row>
    <row r="41" spans="2:12" s="1" customFormat="1" ht="14.5" hidden="1" customHeight="1" x14ac:dyDescent="0.15">
      <c r="B41" s="37"/>
      <c r="E41" s="110" t="s">
        <v>45</v>
      </c>
      <c r="F41" s="121">
        <f>ROUND((SUM(BI96:BI169)),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Přeložka sdělovacího kabelu poděl pozemu Č.D.</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4059</v>
      </c>
      <c r="E68" s="145"/>
      <c r="F68" s="145"/>
      <c r="G68" s="145"/>
      <c r="H68" s="145"/>
      <c r="I68" s="146"/>
      <c r="J68" s="147">
        <f>J97</f>
        <v>0</v>
      </c>
      <c r="K68" s="143"/>
      <c r="L68" s="148"/>
    </row>
    <row r="69" spans="2:47" s="8" customFormat="1" ht="25" customHeight="1" x14ac:dyDescent="0.15">
      <c r="B69" s="142"/>
      <c r="C69" s="143"/>
      <c r="D69" s="144" t="s">
        <v>2608</v>
      </c>
      <c r="E69" s="145"/>
      <c r="F69" s="145"/>
      <c r="G69" s="145"/>
      <c r="H69" s="145"/>
      <c r="I69" s="146"/>
      <c r="J69" s="147">
        <f>J100</f>
        <v>0</v>
      </c>
      <c r="K69" s="143"/>
      <c r="L69" s="148"/>
    </row>
    <row r="70" spans="2:47" s="8" customFormat="1" ht="25" customHeight="1" x14ac:dyDescent="0.15">
      <c r="B70" s="142"/>
      <c r="C70" s="143"/>
      <c r="D70" s="144" t="s">
        <v>4982</v>
      </c>
      <c r="E70" s="145"/>
      <c r="F70" s="145"/>
      <c r="G70" s="145"/>
      <c r="H70" s="145"/>
      <c r="I70" s="146"/>
      <c r="J70" s="147">
        <f>J114</f>
        <v>0</v>
      </c>
      <c r="K70" s="143"/>
      <c r="L70" s="148"/>
    </row>
    <row r="71" spans="2:47" s="8" customFormat="1" ht="25" customHeight="1" x14ac:dyDescent="0.15">
      <c r="B71" s="142"/>
      <c r="C71" s="143"/>
      <c r="D71" s="144" t="s">
        <v>3100</v>
      </c>
      <c r="E71" s="145"/>
      <c r="F71" s="145"/>
      <c r="G71" s="145"/>
      <c r="H71" s="145"/>
      <c r="I71" s="146"/>
      <c r="J71" s="147">
        <f>J117</f>
        <v>0</v>
      </c>
      <c r="K71" s="143"/>
      <c r="L71" s="148"/>
    </row>
    <row r="72" spans="2:47" s="8" customFormat="1" ht="25" customHeight="1" x14ac:dyDescent="0.15">
      <c r="B72" s="142"/>
      <c r="C72" s="143"/>
      <c r="D72" s="144" t="s">
        <v>4983</v>
      </c>
      <c r="E72" s="145"/>
      <c r="F72" s="145"/>
      <c r="G72" s="145"/>
      <c r="H72" s="145"/>
      <c r="I72" s="146"/>
      <c r="J72" s="147">
        <f>J128</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01 - Přeložka sdělovacího kabelu poděl pozemu Č.D.</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P97+P100+P114+P117+P128</f>
        <v>0</v>
      </c>
      <c r="Q96" s="67"/>
      <c r="R96" s="157">
        <f>R97+R100+R114+R117+R128</f>
        <v>0</v>
      </c>
      <c r="S96" s="67"/>
      <c r="T96" s="158">
        <f>T97+T100+T114+T117+T128</f>
        <v>0</v>
      </c>
      <c r="AT96" s="16" t="s">
        <v>69</v>
      </c>
      <c r="AU96" s="16" t="s">
        <v>246</v>
      </c>
      <c r="BK96" s="159">
        <f>BK97+BK100+BK114+BK117+BK128</f>
        <v>0</v>
      </c>
    </row>
    <row r="97" spans="2:65" s="10" customFormat="1" ht="26" customHeight="1" x14ac:dyDescent="0.2">
      <c r="B97" s="160"/>
      <c r="C97" s="161"/>
      <c r="D97" s="162" t="s">
        <v>69</v>
      </c>
      <c r="E97" s="163" t="s">
        <v>1660</v>
      </c>
      <c r="F97" s="163" t="s">
        <v>3105</v>
      </c>
      <c r="G97" s="161"/>
      <c r="H97" s="161"/>
      <c r="I97" s="164"/>
      <c r="J97" s="165">
        <f>BK97</f>
        <v>0</v>
      </c>
      <c r="K97" s="161"/>
      <c r="L97" s="166"/>
      <c r="M97" s="167"/>
      <c r="N97" s="168"/>
      <c r="O97" s="168"/>
      <c r="P97" s="169">
        <f>SUM(P98:P99)</f>
        <v>0</v>
      </c>
      <c r="Q97" s="168"/>
      <c r="R97" s="169">
        <f>SUM(R98:R99)</f>
        <v>0</v>
      </c>
      <c r="S97" s="168"/>
      <c r="T97" s="170">
        <f>SUM(T98:T99)</f>
        <v>0</v>
      </c>
      <c r="AR97" s="171" t="s">
        <v>77</v>
      </c>
      <c r="AT97" s="172" t="s">
        <v>69</v>
      </c>
      <c r="AU97" s="172" t="s">
        <v>70</v>
      </c>
      <c r="AY97" s="171" t="s">
        <v>287</v>
      </c>
      <c r="BK97" s="173">
        <f>SUM(BK98:BK99)</f>
        <v>0</v>
      </c>
    </row>
    <row r="98" spans="2:65" s="1" customFormat="1" ht="16.5" customHeight="1" x14ac:dyDescent="0.15">
      <c r="B98" s="33"/>
      <c r="C98" s="174" t="s">
        <v>70</v>
      </c>
      <c r="D98" s="174" t="s">
        <v>288</v>
      </c>
      <c r="E98" s="175" t="s">
        <v>455</v>
      </c>
      <c r="F98" s="176" t="s">
        <v>4984</v>
      </c>
      <c r="G98" s="177" t="s">
        <v>362</v>
      </c>
      <c r="H98" s="178">
        <v>270</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70</v>
      </c>
      <c r="D99" s="174" t="s">
        <v>288</v>
      </c>
      <c r="E99" s="175" t="s">
        <v>7</v>
      </c>
      <c r="F99" s="176" t="s">
        <v>4985</v>
      </c>
      <c r="G99" s="177" t="s">
        <v>362</v>
      </c>
      <c r="H99" s="178">
        <v>270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0" customFormat="1" ht="26" customHeight="1" x14ac:dyDescent="0.2">
      <c r="B100" s="160"/>
      <c r="C100" s="161"/>
      <c r="D100" s="162" t="s">
        <v>69</v>
      </c>
      <c r="E100" s="163" t="s">
        <v>2135</v>
      </c>
      <c r="F100" s="163" t="s">
        <v>2617</v>
      </c>
      <c r="G100" s="161"/>
      <c r="H100" s="161"/>
      <c r="I100" s="164"/>
      <c r="J100" s="165">
        <f>BK100</f>
        <v>0</v>
      </c>
      <c r="K100" s="161"/>
      <c r="L100" s="166"/>
      <c r="M100" s="167"/>
      <c r="N100" s="168"/>
      <c r="O100" s="168"/>
      <c r="P100" s="169">
        <f>SUM(P101:P113)</f>
        <v>0</v>
      </c>
      <c r="Q100" s="168"/>
      <c r="R100" s="169">
        <f>SUM(R101:R113)</f>
        <v>0</v>
      </c>
      <c r="S100" s="168"/>
      <c r="T100" s="170">
        <f>SUM(T101:T113)</f>
        <v>0</v>
      </c>
      <c r="AR100" s="171" t="s">
        <v>77</v>
      </c>
      <c r="AT100" s="172" t="s">
        <v>69</v>
      </c>
      <c r="AU100" s="172" t="s">
        <v>70</v>
      </c>
      <c r="AY100" s="171" t="s">
        <v>287</v>
      </c>
      <c r="BK100" s="173">
        <f>SUM(BK101:BK113)</f>
        <v>0</v>
      </c>
    </row>
    <row r="101" spans="2:65" s="1" customFormat="1" ht="16.5" customHeight="1" x14ac:dyDescent="0.15">
      <c r="B101" s="33"/>
      <c r="C101" s="174" t="s">
        <v>77</v>
      </c>
      <c r="D101" s="174" t="s">
        <v>288</v>
      </c>
      <c r="E101" s="175" t="s">
        <v>4986</v>
      </c>
      <c r="F101" s="176" t="s">
        <v>3023</v>
      </c>
      <c r="G101" s="177" t="s">
        <v>3232</v>
      </c>
      <c r="H101" s="178">
        <v>1</v>
      </c>
      <c r="I101" s="179"/>
      <c r="J101" s="178">
        <f t="shared" ref="J101:J113" si="0">ROUND(I101*H101,2)</f>
        <v>0</v>
      </c>
      <c r="K101" s="176" t="s">
        <v>1</v>
      </c>
      <c r="L101" s="37"/>
      <c r="M101" s="180" t="s">
        <v>1</v>
      </c>
      <c r="N101" s="181" t="s">
        <v>41</v>
      </c>
      <c r="O101" s="59"/>
      <c r="P101" s="182">
        <f t="shared" ref="P101:P113" si="1">O101*H101</f>
        <v>0</v>
      </c>
      <c r="Q101" s="182">
        <v>0</v>
      </c>
      <c r="R101" s="182">
        <f t="shared" ref="R101:R113" si="2">Q101*H101</f>
        <v>0</v>
      </c>
      <c r="S101" s="182">
        <v>0</v>
      </c>
      <c r="T101" s="183">
        <f t="shared" ref="T101:T113" si="3">S101*H101</f>
        <v>0</v>
      </c>
      <c r="AR101" s="16" t="s">
        <v>99</v>
      </c>
      <c r="AT101" s="16" t="s">
        <v>288</v>
      </c>
      <c r="AU101" s="16" t="s">
        <v>77</v>
      </c>
      <c r="AY101" s="16" t="s">
        <v>287</v>
      </c>
      <c r="BE101" s="184">
        <f t="shared" ref="BE101:BE113" si="4">IF(N101="základní",J101,0)</f>
        <v>0</v>
      </c>
      <c r="BF101" s="184">
        <f t="shared" ref="BF101:BF113" si="5">IF(N101="snížená",J101,0)</f>
        <v>0</v>
      </c>
      <c r="BG101" s="184">
        <f t="shared" ref="BG101:BG113" si="6">IF(N101="zákl. přenesená",J101,0)</f>
        <v>0</v>
      </c>
      <c r="BH101" s="184">
        <f t="shared" ref="BH101:BH113" si="7">IF(N101="sníž. přenesená",J101,0)</f>
        <v>0</v>
      </c>
      <c r="BI101" s="184">
        <f t="shared" ref="BI101:BI113" si="8">IF(N101="nulová",J101,0)</f>
        <v>0</v>
      </c>
      <c r="BJ101" s="16" t="s">
        <v>77</v>
      </c>
      <c r="BK101" s="184">
        <f t="shared" ref="BK101:BK113" si="9">ROUND(I101*H101,2)</f>
        <v>0</v>
      </c>
      <c r="BL101" s="16" t="s">
        <v>99</v>
      </c>
      <c r="BM101" s="16" t="s">
        <v>4987</v>
      </c>
    </row>
    <row r="102" spans="2:65" s="1" customFormat="1" ht="16.5" customHeight="1" x14ac:dyDescent="0.15">
      <c r="B102" s="33"/>
      <c r="C102" s="174" t="s">
        <v>70</v>
      </c>
      <c r="D102" s="174" t="s">
        <v>288</v>
      </c>
      <c r="E102" s="175" t="s">
        <v>4988</v>
      </c>
      <c r="F102" s="176" t="s">
        <v>4989</v>
      </c>
      <c r="G102" s="177" t="s">
        <v>490</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4990</v>
      </c>
      <c r="F103" s="176" t="s">
        <v>4991</v>
      </c>
      <c r="G103" s="177" t="s">
        <v>362</v>
      </c>
      <c r="H103" s="178">
        <v>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4992</v>
      </c>
      <c r="F104" s="176" t="s">
        <v>2621</v>
      </c>
      <c r="G104" s="177" t="s">
        <v>490</v>
      </c>
      <c r="H104" s="178">
        <v>4</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4993</v>
      </c>
      <c r="F105" s="176" t="s">
        <v>4994</v>
      </c>
      <c r="G105" s="177" t="s">
        <v>362</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4995</v>
      </c>
      <c r="F106" s="176" t="s">
        <v>4996</v>
      </c>
      <c r="G106" s="177" t="s">
        <v>490</v>
      </c>
      <c r="H106" s="178">
        <v>4</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3021</v>
      </c>
      <c r="F107" s="176" t="s">
        <v>4997</v>
      </c>
      <c r="G107" s="177" t="s">
        <v>1058</v>
      </c>
      <c r="H107" s="178">
        <v>50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3019</v>
      </c>
      <c r="F108" s="176" t="s">
        <v>3020</v>
      </c>
      <c r="G108" s="177" t="s">
        <v>362</v>
      </c>
      <c r="H108" s="178">
        <v>45</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4998</v>
      </c>
      <c r="F109" s="176" t="s">
        <v>4999</v>
      </c>
      <c r="G109" s="177" t="s">
        <v>490</v>
      </c>
      <c r="H109" s="178">
        <v>10</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3076</v>
      </c>
      <c r="F110" s="176" t="s">
        <v>5000</v>
      </c>
      <c r="G110" s="177" t="s">
        <v>490</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3078</v>
      </c>
      <c r="F111" s="176" t="s">
        <v>2753</v>
      </c>
      <c r="G111" s="177" t="s">
        <v>1845</v>
      </c>
      <c r="H111" s="178">
        <v>40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3079</v>
      </c>
      <c r="F112" s="176" t="s">
        <v>2739</v>
      </c>
      <c r="G112" s="177" t="s">
        <v>1845</v>
      </c>
      <c r="H112" s="178">
        <v>16</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5001</v>
      </c>
      <c r="F113" s="176" t="s">
        <v>3115</v>
      </c>
      <c r="G113" s="177" t="s">
        <v>5002</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0" customFormat="1" ht="26" customHeight="1" x14ac:dyDescent="0.2">
      <c r="B114" s="160"/>
      <c r="C114" s="161"/>
      <c r="D114" s="162" t="s">
        <v>69</v>
      </c>
      <c r="E114" s="163" t="s">
        <v>2190</v>
      </c>
      <c r="F114" s="163" t="s">
        <v>5003</v>
      </c>
      <c r="G114" s="161"/>
      <c r="H114" s="161"/>
      <c r="I114" s="164"/>
      <c r="J114" s="165">
        <f>BK114</f>
        <v>0</v>
      </c>
      <c r="K114" s="161"/>
      <c r="L114" s="166"/>
      <c r="M114" s="167"/>
      <c r="N114" s="168"/>
      <c r="O114" s="168"/>
      <c r="P114" s="169">
        <f>SUM(P115:P116)</f>
        <v>0</v>
      </c>
      <c r="Q114" s="168"/>
      <c r="R114" s="169">
        <f>SUM(R115:R116)</f>
        <v>0</v>
      </c>
      <c r="S114" s="168"/>
      <c r="T114" s="170">
        <f>SUM(T115:T116)</f>
        <v>0</v>
      </c>
      <c r="AR114" s="171" t="s">
        <v>77</v>
      </c>
      <c r="AT114" s="172" t="s">
        <v>69</v>
      </c>
      <c r="AU114" s="172" t="s">
        <v>70</v>
      </c>
      <c r="AY114" s="171" t="s">
        <v>287</v>
      </c>
      <c r="BK114" s="173">
        <f>SUM(BK115:BK116)</f>
        <v>0</v>
      </c>
    </row>
    <row r="115" spans="2:65" s="1" customFormat="1" ht="16.5" customHeight="1" x14ac:dyDescent="0.15">
      <c r="B115" s="33"/>
      <c r="C115" s="174" t="s">
        <v>70</v>
      </c>
      <c r="D115" s="174" t="s">
        <v>288</v>
      </c>
      <c r="E115" s="175" t="s">
        <v>5004</v>
      </c>
      <c r="F115" s="176" t="s">
        <v>5005</v>
      </c>
      <c r="G115" s="177" t="s">
        <v>362</v>
      </c>
      <c r="H115" s="178">
        <v>290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340</v>
      </c>
    </row>
    <row r="116" spans="2:65" s="1" customFormat="1" ht="16.5" customHeight="1" x14ac:dyDescent="0.15">
      <c r="B116" s="33"/>
      <c r="C116" s="174" t="s">
        <v>70</v>
      </c>
      <c r="D116" s="174" t="s">
        <v>288</v>
      </c>
      <c r="E116" s="175" t="s">
        <v>5004</v>
      </c>
      <c r="F116" s="176" t="s">
        <v>5005</v>
      </c>
      <c r="G116" s="177" t="s">
        <v>362</v>
      </c>
      <c r="H116" s="178">
        <v>45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343</v>
      </c>
    </row>
    <row r="117" spans="2:65" s="10" customFormat="1" ht="26" customHeight="1" x14ac:dyDescent="0.2">
      <c r="B117" s="160"/>
      <c r="C117" s="161"/>
      <c r="D117" s="162" t="s">
        <v>69</v>
      </c>
      <c r="E117" s="163" t="s">
        <v>2194</v>
      </c>
      <c r="F117" s="163" t="s">
        <v>2757</v>
      </c>
      <c r="G117" s="161"/>
      <c r="H117" s="161"/>
      <c r="I117" s="164"/>
      <c r="J117" s="165">
        <f>BK117</f>
        <v>0</v>
      </c>
      <c r="K117" s="161"/>
      <c r="L117" s="166"/>
      <c r="M117" s="167"/>
      <c r="N117" s="168"/>
      <c r="O117" s="168"/>
      <c r="P117" s="169">
        <f>SUM(P118:P127)</f>
        <v>0</v>
      </c>
      <c r="Q117" s="168"/>
      <c r="R117" s="169">
        <f>SUM(R118:R127)</f>
        <v>0</v>
      </c>
      <c r="S117" s="168"/>
      <c r="T117" s="170">
        <f>SUM(T118:T127)</f>
        <v>0</v>
      </c>
      <c r="AR117" s="171" t="s">
        <v>77</v>
      </c>
      <c r="AT117" s="172" t="s">
        <v>69</v>
      </c>
      <c r="AU117" s="172" t="s">
        <v>70</v>
      </c>
      <c r="AY117" s="171" t="s">
        <v>287</v>
      </c>
      <c r="BK117" s="173">
        <f>SUM(BK118:BK127)</f>
        <v>0</v>
      </c>
    </row>
    <row r="118" spans="2:65" s="1" customFormat="1" ht="16.5" customHeight="1" x14ac:dyDescent="0.15">
      <c r="B118" s="33"/>
      <c r="C118" s="174" t="s">
        <v>70</v>
      </c>
      <c r="D118" s="174" t="s">
        <v>288</v>
      </c>
      <c r="E118" s="175" t="s">
        <v>570</v>
      </c>
      <c r="F118" s="176" t="s">
        <v>5006</v>
      </c>
      <c r="G118" s="177" t="s">
        <v>2802</v>
      </c>
      <c r="H118" s="178">
        <v>290</v>
      </c>
      <c r="I118" s="179"/>
      <c r="J118" s="178">
        <f t="shared" ref="J118:J127" si="10">ROUND(I118*H118,2)</f>
        <v>0</v>
      </c>
      <c r="K118" s="176" t="s">
        <v>1</v>
      </c>
      <c r="L118" s="37"/>
      <c r="M118" s="180" t="s">
        <v>1</v>
      </c>
      <c r="N118" s="181" t="s">
        <v>41</v>
      </c>
      <c r="O118" s="59"/>
      <c r="P118" s="182">
        <f t="shared" ref="P118:P127" si="11">O118*H118</f>
        <v>0</v>
      </c>
      <c r="Q118" s="182">
        <v>0</v>
      </c>
      <c r="R118" s="182">
        <f t="shared" ref="R118:R127" si="12">Q118*H118</f>
        <v>0</v>
      </c>
      <c r="S118" s="182">
        <v>0</v>
      </c>
      <c r="T118" s="183">
        <f t="shared" ref="T118:T127" si="13">S118*H118</f>
        <v>0</v>
      </c>
      <c r="AR118" s="16" t="s">
        <v>99</v>
      </c>
      <c r="AT118" s="16" t="s">
        <v>288</v>
      </c>
      <c r="AU118" s="16" t="s">
        <v>77</v>
      </c>
      <c r="AY118" s="16" t="s">
        <v>287</v>
      </c>
      <c r="BE118" s="184">
        <f t="shared" ref="BE118:BE127" si="14">IF(N118="základní",J118,0)</f>
        <v>0</v>
      </c>
      <c r="BF118" s="184">
        <f t="shared" ref="BF118:BF127" si="15">IF(N118="snížená",J118,0)</f>
        <v>0</v>
      </c>
      <c r="BG118" s="184">
        <f t="shared" ref="BG118:BG127" si="16">IF(N118="zákl. přenesená",J118,0)</f>
        <v>0</v>
      </c>
      <c r="BH118" s="184">
        <f t="shared" ref="BH118:BH127" si="17">IF(N118="sníž. přenesená",J118,0)</f>
        <v>0</v>
      </c>
      <c r="BI118" s="184">
        <f t="shared" ref="BI118:BI127" si="18">IF(N118="nulová",J118,0)</f>
        <v>0</v>
      </c>
      <c r="BJ118" s="16" t="s">
        <v>77</v>
      </c>
      <c r="BK118" s="184">
        <f t="shared" ref="BK118:BK127" si="19">ROUND(I118*H118,2)</f>
        <v>0</v>
      </c>
      <c r="BL118" s="16" t="s">
        <v>99</v>
      </c>
      <c r="BM118" s="16" t="s">
        <v>347</v>
      </c>
    </row>
    <row r="119" spans="2:65" s="1" customFormat="1" ht="16.5" customHeight="1" x14ac:dyDescent="0.15">
      <c r="B119" s="33"/>
      <c r="C119" s="174" t="s">
        <v>70</v>
      </c>
      <c r="D119" s="174" t="s">
        <v>288</v>
      </c>
      <c r="E119" s="175" t="s">
        <v>570</v>
      </c>
      <c r="F119" s="176" t="s">
        <v>5006</v>
      </c>
      <c r="G119" s="177" t="s">
        <v>2802</v>
      </c>
      <c r="H119" s="178">
        <v>45</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350</v>
      </c>
    </row>
    <row r="120" spans="2:65" s="1" customFormat="1" ht="16.5" customHeight="1" x14ac:dyDescent="0.15">
      <c r="B120" s="33"/>
      <c r="C120" s="174" t="s">
        <v>70</v>
      </c>
      <c r="D120" s="174" t="s">
        <v>288</v>
      </c>
      <c r="E120" s="175" t="s">
        <v>305</v>
      </c>
      <c r="F120" s="176" t="s">
        <v>5007</v>
      </c>
      <c r="G120" s="177" t="s">
        <v>2614</v>
      </c>
      <c r="H120" s="178">
        <v>4</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355</v>
      </c>
    </row>
    <row r="121" spans="2:65" s="1" customFormat="1" ht="16.5" customHeight="1" x14ac:dyDescent="0.15">
      <c r="B121" s="33"/>
      <c r="C121" s="174" t="s">
        <v>70</v>
      </c>
      <c r="D121" s="174" t="s">
        <v>288</v>
      </c>
      <c r="E121" s="175" t="s">
        <v>5008</v>
      </c>
      <c r="F121" s="176" t="s">
        <v>5009</v>
      </c>
      <c r="G121" s="177" t="s">
        <v>2614</v>
      </c>
      <c r="H121" s="178">
        <v>2</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363</v>
      </c>
    </row>
    <row r="122" spans="2:65" s="1" customFormat="1" ht="16.5" customHeight="1" x14ac:dyDescent="0.15">
      <c r="B122" s="33"/>
      <c r="C122" s="174" t="s">
        <v>70</v>
      </c>
      <c r="D122" s="174" t="s">
        <v>288</v>
      </c>
      <c r="E122" s="175" t="s">
        <v>101</v>
      </c>
      <c r="F122" s="176" t="s">
        <v>5010</v>
      </c>
      <c r="G122" s="177" t="s">
        <v>2614</v>
      </c>
      <c r="H122" s="178">
        <v>2</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367</v>
      </c>
    </row>
    <row r="123" spans="2:65" s="1" customFormat="1" ht="16.5" customHeight="1" x14ac:dyDescent="0.15">
      <c r="B123" s="33"/>
      <c r="C123" s="174" t="s">
        <v>70</v>
      </c>
      <c r="D123" s="174" t="s">
        <v>288</v>
      </c>
      <c r="E123" s="175" t="s">
        <v>5011</v>
      </c>
      <c r="F123" s="176" t="s">
        <v>5012</v>
      </c>
      <c r="G123" s="177" t="s">
        <v>2599</v>
      </c>
      <c r="H123" s="178">
        <v>50</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70</v>
      </c>
      <c r="D124" s="174" t="s">
        <v>288</v>
      </c>
      <c r="E124" s="175" t="s">
        <v>3037</v>
      </c>
      <c r="F124" s="176" t="s">
        <v>3038</v>
      </c>
      <c r="G124" s="177" t="s">
        <v>2802</v>
      </c>
      <c r="H124" s="178">
        <v>45</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70</v>
      </c>
      <c r="D125" s="174" t="s">
        <v>288</v>
      </c>
      <c r="E125" s="175" t="s">
        <v>5013</v>
      </c>
      <c r="F125" s="176" t="s">
        <v>5014</v>
      </c>
      <c r="G125" s="177" t="s">
        <v>2614</v>
      </c>
      <c r="H125" s="178">
        <v>10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70</v>
      </c>
      <c r="D126" s="174" t="s">
        <v>288</v>
      </c>
      <c r="E126" s="175" t="s">
        <v>74</v>
      </c>
      <c r="F126" s="176" t="s">
        <v>2930</v>
      </c>
      <c r="G126" s="177" t="s">
        <v>490</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70</v>
      </c>
      <c r="D127" s="174" t="s">
        <v>288</v>
      </c>
      <c r="E127" s="175" t="s">
        <v>5015</v>
      </c>
      <c r="F127" s="176" t="s">
        <v>5016</v>
      </c>
      <c r="G127" s="177" t="s">
        <v>490</v>
      </c>
      <c r="H127" s="178">
        <v>1</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0" customFormat="1" ht="26" customHeight="1" x14ac:dyDescent="0.2">
      <c r="B128" s="160"/>
      <c r="C128" s="161"/>
      <c r="D128" s="162" t="s">
        <v>69</v>
      </c>
      <c r="E128" s="163" t="s">
        <v>2222</v>
      </c>
      <c r="F128" s="163" t="s">
        <v>3040</v>
      </c>
      <c r="G128" s="161"/>
      <c r="H128" s="161"/>
      <c r="I128" s="164"/>
      <c r="J128" s="165">
        <f>BK128</f>
        <v>0</v>
      </c>
      <c r="K128" s="161"/>
      <c r="L128" s="166"/>
      <c r="M128" s="167"/>
      <c r="N128" s="168"/>
      <c r="O128" s="168"/>
      <c r="P128" s="169">
        <f>SUM(P129:P169)</f>
        <v>0</v>
      </c>
      <c r="Q128" s="168"/>
      <c r="R128" s="169">
        <f>SUM(R129:R169)</f>
        <v>0</v>
      </c>
      <c r="S128" s="168"/>
      <c r="T128" s="170">
        <f>SUM(T129:T169)</f>
        <v>0</v>
      </c>
      <c r="AR128" s="171" t="s">
        <v>77</v>
      </c>
      <c r="AT128" s="172" t="s">
        <v>69</v>
      </c>
      <c r="AU128" s="172" t="s">
        <v>70</v>
      </c>
      <c r="AY128" s="171" t="s">
        <v>287</v>
      </c>
      <c r="BK128" s="173">
        <f>SUM(BK129:BK169)</f>
        <v>0</v>
      </c>
    </row>
    <row r="129" spans="2:65" s="1" customFormat="1" ht="16.5" customHeight="1" x14ac:dyDescent="0.15">
      <c r="B129" s="33"/>
      <c r="C129" s="174" t="s">
        <v>70</v>
      </c>
      <c r="D129" s="174" t="s">
        <v>288</v>
      </c>
      <c r="E129" s="175" t="s">
        <v>377</v>
      </c>
      <c r="F129" s="176" t="s">
        <v>5017</v>
      </c>
      <c r="G129" s="177" t="s">
        <v>2614</v>
      </c>
      <c r="H129" s="178">
        <v>1</v>
      </c>
      <c r="I129" s="179"/>
      <c r="J129" s="178">
        <f t="shared" ref="J129:J169" si="20">ROUND(I129*H129,2)</f>
        <v>0</v>
      </c>
      <c r="K129" s="176" t="s">
        <v>1</v>
      </c>
      <c r="L129" s="37"/>
      <c r="M129" s="180" t="s">
        <v>1</v>
      </c>
      <c r="N129" s="181" t="s">
        <v>41</v>
      </c>
      <c r="O129" s="59"/>
      <c r="P129" s="182">
        <f t="shared" ref="P129:P169" si="21">O129*H129</f>
        <v>0</v>
      </c>
      <c r="Q129" s="182">
        <v>0</v>
      </c>
      <c r="R129" s="182">
        <f t="shared" ref="R129:R169" si="22">Q129*H129</f>
        <v>0</v>
      </c>
      <c r="S129" s="182">
        <v>0</v>
      </c>
      <c r="T129" s="183">
        <f t="shared" ref="T129:T169" si="23">S129*H129</f>
        <v>0</v>
      </c>
      <c r="AR129" s="16" t="s">
        <v>99</v>
      </c>
      <c r="AT129" s="16" t="s">
        <v>288</v>
      </c>
      <c r="AU129" s="16" t="s">
        <v>77</v>
      </c>
      <c r="AY129" s="16" t="s">
        <v>287</v>
      </c>
      <c r="BE129" s="184">
        <f t="shared" ref="BE129:BE169" si="24">IF(N129="základní",J129,0)</f>
        <v>0</v>
      </c>
      <c r="BF129" s="184">
        <f t="shared" ref="BF129:BF169" si="25">IF(N129="snížená",J129,0)</f>
        <v>0</v>
      </c>
      <c r="BG129" s="184">
        <f t="shared" ref="BG129:BG169" si="26">IF(N129="zákl. přenesená",J129,0)</f>
        <v>0</v>
      </c>
      <c r="BH129" s="184">
        <f t="shared" ref="BH129:BH169" si="27">IF(N129="sníž. přenesená",J129,0)</f>
        <v>0</v>
      </c>
      <c r="BI129" s="184">
        <f t="shared" ref="BI129:BI169" si="28">IF(N129="nulová",J129,0)</f>
        <v>0</v>
      </c>
      <c r="BJ129" s="16" t="s">
        <v>77</v>
      </c>
      <c r="BK129" s="184">
        <f t="shared" ref="BK129:BK169" si="29">ROUND(I129*H129,2)</f>
        <v>0</v>
      </c>
      <c r="BL129" s="16" t="s">
        <v>99</v>
      </c>
      <c r="BM129" s="16" t="s">
        <v>404</v>
      </c>
    </row>
    <row r="130" spans="2:65" s="1" customFormat="1" ht="16.5" customHeight="1" x14ac:dyDescent="0.15">
      <c r="B130" s="33"/>
      <c r="C130" s="174" t="s">
        <v>70</v>
      </c>
      <c r="D130" s="174" t="s">
        <v>288</v>
      </c>
      <c r="E130" s="175" t="s">
        <v>5018</v>
      </c>
      <c r="F130" s="176" t="s">
        <v>5019</v>
      </c>
      <c r="G130" s="177" t="s">
        <v>362</v>
      </c>
      <c r="H130" s="178">
        <v>270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408</v>
      </c>
    </row>
    <row r="131" spans="2:65" s="1" customFormat="1" ht="16.5" customHeight="1" x14ac:dyDescent="0.15">
      <c r="B131" s="33"/>
      <c r="C131" s="174" t="s">
        <v>70</v>
      </c>
      <c r="D131" s="174" t="s">
        <v>288</v>
      </c>
      <c r="E131" s="175" t="s">
        <v>4198</v>
      </c>
      <c r="F131" s="176" t="s">
        <v>5020</v>
      </c>
      <c r="G131" s="177" t="s">
        <v>362</v>
      </c>
      <c r="H131" s="178">
        <v>270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415</v>
      </c>
    </row>
    <row r="132" spans="2:65" s="1" customFormat="1" ht="16.5" customHeight="1" x14ac:dyDescent="0.15">
      <c r="B132" s="33"/>
      <c r="C132" s="174" t="s">
        <v>70</v>
      </c>
      <c r="D132" s="174" t="s">
        <v>288</v>
      </c>
      <c r="E132" s="175" t="s">
        <v>5021</v>
      </c>
      <c r="F132" s="176" t="s">
        <v>5022</v>
      </c>
      <c r="G132" s="177" t="s">
        <v>362</v>
      </c>
      <c r="H132" s="178">
        <v>270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419</v>
      </c>
    </row>
    <row r="133" spans="2:65" s="1" customFormat="1" ht="16.5" customHeight="1" x14ac:dyDescent="0.15">
      <c r="B133" s="33"/>
      <c r="C133" s="174" t="s">
        <v>70</v>
      </c>
      <c r="D133" s="174" t="s">
        <v>288</v>
      </c>
      <c r="E133" s="175" t="s">
        <v>5023</v>
      </c>
      <c r="F133" s="176" t="s">
        <v>5024</v>
      </c>
      <c r="G133" s="177" t="s">
        <v>362</v>
      </c>
      <c r="H133" s="178">
        <v>270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424</v>
      </c>
    </row>
    <row r="134" spans="2:65" s="1" customFormat="1" ht="16.5" customHeight="1" x14ac:dyDescent="0.15">
      <c r="B134" s="33"/>
      <c r="C134" s="174" t="s">
        <v>70</v>
      </c>
      <c r="D134" s="174" t="s">
        <v>288</v>
      </c>
      <c r="E134" s="175" t="s">
        <v>5025</v>
      </c>
      <c r="F134" s="176" t="s">
        <v>5026</v>
      </c>
      <c r="G134" s="177" t="s">
        <v>2802</v>
      </c>
      <c r="H134" s="178">
        <v>270</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428</v>
      </c>
    </row>
    <row r="135" spans="2:65" s="1" customFormat="1" ht="16.5" customHeight="1" x14ac:dyDescent="0.15">
      <c r="B135" s="33"/>
      <c r="C135" s="174" t="s">
        <v>70</v>
      </c>
      <c r="D135" s="174" t="s">
        <v>288</v>
      </c>
      <c r="E135" s="175" t="s">
        <v>3052</v>
      </c>
      <c r="F135" s="176" t="s">
        <v>3053</v>
      </c>
      <c r="G135" s="177" t="s">
        <v>308</v>
      </c>
      <c r="H135" s="178">
        <v>108</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434</v>
      </c>
    </row>
    <row r="136" spans="2:65" s="1" customFormat="1" ht="16.5" customHeight="1" x14ac:dyDescent="0.15">
      <c r="B136" s="33"/>
      <c r="C136" s="174" t="s">
        <v>70</v>
      </c>
      <c r="D136" s="174" t="s">
        <v>288</v>
      </c>
      <c r="E136" s="175" t="s">
        <v>5018</v>
      </c>
      <c r="F136" s="176" t="s">
        <v>5019</v>
      </c>
      <c r="G136" s="177" t="s">
        <v>362</v>
      </c>
      <c r="H136" s="178">
        <v>255</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440</v>
      </c>
    </row>
    <row r="137" spans="2:65" s="1" customFormat="1" ht="16.5" customHeight="1" x14ac:dyDescent="0.15">
      <c r="B137" s="33"/>
      <c r="C137" s="174" t="s">
        <v>70</v>
      </c>
      <c r="D137" s="174" t="s">
        <v>288</v>
      </c>
      <c r="E137" s="175" t="s">
        <v>4198</v>
      </c>
      <c r="F137" s="176" t="s">
        <v>5020</v>
      </c>
      <c r="G137" s="177" t="s">
        <v>362</v>
      </c>
      <c r="H137" s="178">
        <v>255</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445</v>
      </c>
    </row>
    <row r="138" spans="2:65" s="1" customFormat="1" ht="16.5" customHeight="1" x14ac:dyDescent="0.15">
      <c r="B138" s="33"/>
      <c r="C138" s="174" t="s">
        <v>70</v>
      </c>
      <c r="D138" s="174" t="s">
        <v>288</v>
      </c>
      <c r="E138" s="175" t="s">
        <v>5021</v>
      </c>
      <c r="F138" s="176" t="s">
        <v>5022</v>
      </c>
      <c r="G138" s="177" t="s">
        <v>362</v>
      </c>
      <c r="H138" s="178">
        <v>255</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449</v>
      </c>
    </row>
    <row r="139" spans="2:65" s="1" customFormat="1" ht="16.5" customHeight="1" x14ac:dyDescent="0.15">
      <c r="B139" s="33"/>
      <c r="C139" s="174" t="s">
        <v>70</v>
      </c>
      <c r="D139" s="174" t="s">
        <v>288</v>
      </c>
      <c r="E139" s="175" t="s">
        <v>5023</v>
      </c>
      <c r="F139" s="176" t="s">
        <v>5024</v>
      </c>
      <c r="G139" s="177" t="s">
        <v>362</v>
      </c>
      <c r="H139" s="178">
        <v>255</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455</v>
      </c>
    </row>
    <row r="140" spans="2:65" s="1" customFormat="1" ht="16.5" customHeight="1" x14ac:dyDescent="0.15">
      <c r="B140" s="33"/>
      <c r="C140" s="174" t="s">
        <v>70</v>
      </c>
      <c r="D140" s="174" t="s">
        <v>288</v>
      </c>
      <c r="E140" s="175" t="s">
        <v>3052</v>
      </c>
      <c r="F140" s="176" t="s">
        <v>3053</v>
      </c>
      <c r="G140" s="177" t="s">
        <v>308</v>
      </c>
      <c r="H140" s="178">
        <v>122</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473</v>
      </c>
    </row>
    <row r="141" spans="2:65" s="1" customFormat="1" ht="16.5" customHeight="1" x14ac:dyDescent="0.15">
      <c r="B141" s="33"/>
      <c r="C141" s="174" t="s">
        <v>70</v>
      </c>
      <c r="D141" s="174" t="s">
        <v>288</v>
      </c>
      <c r="E141" s="175" t="s">
        <v>3054</v>
      </c>
      <c r="F141" s="176" t="s">
        <v>3055</v>
      </c>
      <c r="G141" s="177" t="s">
        <v>362</v>
      </c>
      <c r="H141" s="178">
        <v>510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478</v>
      </c>
    </row>
    <row r="142" spans="2:65" s="1" customFormat="1" ht="16.5" customHeight="1" x14ac:dyDescent="0.15">
      <c r="B142" s="33"/>
      <c r="C142" s="174" t="s">
        <v>70</v>
      </c>
      <c r="D142" s="174" t="s">
        <v>288</v>
      </c>
      <c r="E142" s="175" t="s">
        <v>5027</v>
      </c>
      <c r="F142" s="176" t="s">
        <v>5028</v>
      </c>
      <c r="G142" s="177" t="s">
        <v>362</v>
      </c>
      <c r="H142" s="178">
        <v>255</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484</v>
      </c>
    </row>
    <row r="143" spans="2:65" s="1" customFormat="1" ht="16.5" customHeight="1" x14ac:dyDescent="0.15">
      <c r="B143" s="33"/>
      <c r="C143" s="174" t="s">
        <v>70</v>
      </c>
      <c r="D143" s="174" t="s">
        <v>288</v>
      </c>
      <c r="E143" s="175" t="s">
        <v>3056</v>
      </c>
      <c r="F143" s="176" t="s">
        <v>3057</v>
      </c>
      <c r="G143" s="177" t="s">
        <v>362</v>
      </c>
      <c r="H143" s="178">
        <v>255</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491</v>
      </c>
    </row>
    <row r="144" spans="2:65" s="1" customFormat="1" ht="16.5" customHeight="1" x14ac:dyDescent="0.15">
      <c r="B144" s="33"/>
      <c r="C144" s="174" t="s">
        <v>70</v>
      </c>
      <c r="D144" s="174" t="s">
        <v>288</v>
      </c>
      <c r="E144" s="175" t="s">
        <v>3052</v>
      </c>
      <c r="F144" s="176" t="s">
        <v>3053</v>
      </c>
      <c r="G144" s="177" t="s">
        <v>308</v>
      </c>
      <c r="H144" s="178">
        <v>115</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77</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496</v>
      </c>
    </row>
    <row r="145" spans="2:65" s="1" customFormat="1" ht="16.5" customHeight="1" x14ac:dyDescent="0.15">
      <c r="B145" s="33"/>
      <c r="C145" s="174" t="s">
        <v>70</v>
      </c>
      <c r="D145" s="174" t="s">
        <v>288</v>
      </c>
      <c r="E145" s="175" t="s">
        <v>5029</v>
      </c>
      <c r="F145" s="176" t="s">
        <v>5030</v>
      </c>
      <c r="G145" s="177" t="s">
        <v>362</v>
      </c>
      <c r="H145" s="178">
        <v>255</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77</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500</v>
      </c>
    </row>
    <row r="146" spans="2:65" s="1" customFormat="1" ht="16.5" customHeight="1" x14ac:dyDescent="0.15">
      <c r="B146" s="33"/>
      <c r="C146" s="174" t="s">
        <v>70</v>
      </c>
      <c r="D146" s="174" t="s">
        <v>288</v>
      </c>
      <c r="E146" s="175" t="s">
        <v>3060</v>
      </c>
      <c r="F146" s="176" t="s">
        <v>3061</v>
      </c>
      <c r="G146" s="177" t="s">
        <v>291</v>
      </c>
      <c r="H146" s="178">
        <v>178</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77</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503</v>
      </c>
    </row>
    <row r="147" spans="2:65" s="1" customFormat="1" ht="16.5" customHeight="1" x14ac:dyDescent="0.15">
      <c r="B147" s="33"/>
      <c r="C147" s="174" t="s">
        <v>70</v>
      </c>
      <c r="D147" s="174" t="s">
        <v>288</v>
      </c>
      <c r="E147" s="175" t="s">
        <v>5031</v>
      </c>
      <c r="F147" s="176" t="s">
        <v>5032</v>
      </c>
      <c r="G147" s="177" t="s">
        <v>291</v>
      </c>
      <c r="H147" s="178">
        <v>178</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77</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509</v>
      </c>
    </row>
    <row r="148" spans="2:65" s="1" customFormat="1" ht="16.5" customHeight="1" x14ac:dyDescent="0.15">
      <c r="B148" s="33"/>
      <c r="C148" s="174" t="s">
        <v>70</v>
      </c>
      <c r="D148" s="174" t="s">
        <v>288</v>
      </c>
      <c r="E148" s="175" t="s">
        <v>5018</v>
      </c>
      <c r="F148" s="176" t="s">
        <v>5019</v>
      </c>
      <c r="G148" s="177" t="s">
        <v>362</v>
      </c>
      <c r="H148" s="178">
        <v>35</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77</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513</v>
      </c>
    </row>
    <row r="149" spans="2:65" s="1" customFormat="1" ht="16.5" customHeight="1" x14ac:dyDescent="0.15">
      <c r="B149" s="33"/>
      <c r="C149" s="174" t="s">
        <v>70</v>
      </c>
      <c r="D149" s="174" t="s">
        <v>288</v>
      </c>
      <c r="E149" s="175" t="s">
        <v>3052</v>
      </c>
      <c r="F149" s="176" t="s">
        <v>3053</v>
      </c>
      <c r="G149" s="177" t="s">
        <v>308</v>
      </c>
      <c r="H149" s="178">
        <v>16</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77</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517</v>
      </c>
    </row>
    <row r="150" spans="2:65" s="1" customFormat="1" ht="16.5" customHeight="1" x14ac:dyDescent="0.15">
      <c r="B150" s="33"/>
      <c r="C150" s="174" t="s">
        <v>70</v>
      </c>
      <c r="D150" s="174" t="s">
        <v>288</v>
      </c>
      <c r="E150" s="175" t="s">
        <v>4186</v>
      </c>
      <c r="F150" s="176" t="s">
        <v>4187</v>
      </c>
      <c r="G150" s="177" t="s">
        <v>362</v>
      </c>
      <c r="H150" s="178">
        <v>35</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77</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521</v>
      </c>
    </row>
    <row r="151" spans="2:65" s="1" customFormat="1" ht="16.5" customHeight="1" x14ac:dyDescent="0.15">
      <c r="B151" s="33"/>
      <c r="C151" s="174" t="s">
        <v>70</v>
      </c>
      <c r="D151" s="174" t="s">
        <v>288</v>
      </c>
      <c r="E151" s="175" t="s">
        <v>5027</v>
      </c>
      <c r="F151" s="176" t="s">
        <v>5028</v>
      </c>
      <c r="G151" s="177" t="s">
        <v>362</v>
      </c>
      <c r="H151" s="178">
        <v>35</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77</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526</v>
      </c>
    </row>
    <row r="152" spans="2:65" s="1" customFormat="1" ht="16.5" customHeight="1" x14ac:dyDescent="0.15">
      <c r="B152" s="33"/>
      <c r="C152" s="174" t="s">
        <v>70</v>
      </c>
      <c r="D152" s="174" t="s">
        <v>288</v>
      </c>
      <c r="E152" s="175" t="s">
        <v>4056</v>
      </c>
      <c r="F152" s="176" t="s">
        <v>4057</v>
      </c>
      <c r="G152" s="177" t="s">
        <v>308</v>
      </c>
      <c r="H152" s="178">
        <v>14</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77</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530</v>
      </c>
    </row>
    <row r="153" spans="2:65" s="1" customFormat="1" ht="16.5" customHeight="1" x14ac:dyDescent="0.15">
      <c r="B153" s="33"/>
      <c r="C153" s="174" t="s">
        <v>70</v>
      </c>
      <c r="D153" s="174" t="s">
        <v>288</v>
      </c>
      <c r="E153" s="175" t="s">
        <v>5029</v>
      </c>
      <c r="F153" s="176" t="s">
        <v>5030</v>
      </c>
      <c r="G153" s="177" t="s">
        <v>362</v>
      </c>
      <c r="H153" s="178">
        <v>35</v>
      </c>
      <c r="I153" s="179"/>
      <c r="J153" s="178">
        <f t="shared" si="20"/>
        <v>0</v>
      </c>
      <c r="K153" s="176" t="s">
        <v>1</v>
      </c>
      <c r="L153" s="37"/>
      <c r="M153" s="180" t="s">
        <v>1</v>
      </c>
      <c r="N153" s="181" t="s">
        <v>41</v>
      </c>
      <c r="O153" s="59"/>
      <c r="P153" s="182">
        <f t="shared" si="21"/>
        <v>0</v>
      </c>
      <c r="Q153" s="182">
        <v>0</v>
      </c>
      <c r="R153" s="182">
        <f t="shared" si="22"/>
        <v>0</v>
      </c>
      <c r="S153" s="182">
        <v>0</v>
      </c>
      <c r="T153" s="183">
        <f t="shared" si="23"/>
        <v>0</v>
      </c>
      <c r="AR153" s="16" t="s">
        <v>99</v>
      </c>
      <c r="AT153" s="16" t="s">
        <v>288</v>
      </c>
      <c r="AU153" s="16" t="s">
        <v>77</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537</v>
      </c>
    </row>
    <row r="154" spans="2:65" s="1" customFormat="1" ht="16.5" customHeight="1" x14ac:dyDescent="0.15">
      <c r="B154" s="33"/>
      <c r="C154" s="174" t="s">
        <v>70</v>
      </c>
      <c r="D154" s="174" t="s">
        <v>288</v>
      </c>
      <c r="E154" s="175" t="s">
        <v>3060</v>
      </c>
      <c r="F154" s="176" t="s">
        <v>3061</v>
      </c>
      <c r="G154" s="177" t="s">
        <v>291</v>
      </c>
      <c r="H154" s="178">
        <v>18</v>
      </c>
      <c r="I154" s="179"/>
      <c r="J154" s="178">
        <f t="shared" si="20"/>
        <v>0</v>
      </c>
      <c r="K154" s="176" t="s">
        <v>1</v>
      </c>
      <c r="L154" s="37"/>
      <c r="M154" s="180" t="s">
        <v>1</v>
      </c>
      <c r="N154" s="181" t="s">
        <v>41</v>
      </c>
      <c r="O154" s="59"/>
      <c r="P154" s="182">
        <f t="shared" si="21"/>
        <v>0</v>
      </c>
      <c r="Q154" s="182">
        <v>0</v>
      </c>
      <c r="R154" s="182">
        <f t="shared" si="22"/>
        <v>0</v>
      </c>
      <c r="S154" s="182">
        <v>0</v>
      </c>
      <c r="T154" s="183">
        <f t="shared" si="23"/>
        <v>0</v>
      </c>
      <c r="AR154" s="16" t="s">
        <v>99</v>
      </c>
      <c r="AT154" s="16" t="s">
        <v>288</v>
      </c>
      <c r="AU154" s="16" t="s">
        <v>77</v>
      </c>
      <c r="AY154" s="16" t="s">
        <v>287</v>
      </c>
      <c r="BE154" s="184">
        <f t="shared" si="24"/>
        <v>0</v>
      </c>
      <c r="BF154" s="184">
        <f t="shared" si="25"/>
        <v>0</v>
      </c>
      <c r="BG154" s="184">
        <f t="shared" si="26"/>
        <v>0</v>
      </c>
      <c r="BH154" s="184">
        <f t="shared" si="27"/>
        <v>0</v>
      </c>
      <c r="BI154" s="184">
        <f t="shared" si="28"/>
        <v>0</v>
      </c>
      <c r="BJ154" s="16" t="s">
        <v>77</v>
      </c>
      <c r="BK154" s="184">
        <f t="shared" si="29"/>
        <v>0</v>
      </c>
      <c r="BL154" s="16" t="s">
        <v>99</v>
      </c>
      <c r="BM154" s="16" t="s">
        <v>544</v>
      </c>
    </row>
    <row r="155" spans="2:65" s="1" customFormat="1" ht="16.5" customHeight="1" x14ac:dyDescent="0.15">
      <c r="B155" s="33"/>
      <c r="C155" s="174" t="s">
        <v>70</v>
      </c>
      <c r="D155" s="174" t="s">
        <v>288</v>
      </c>
      <c r="E155" s="175" t="s">
        <v>3062</v>
      </c>
      <c r="F155" s="176" t="s">
        <v>3063</v>
      </c>
      <c r="G155" s="177" t="s">
        <v>291</v>
      </c>
      <c r="H155" s="178">
        <v>18</v>
      </c>
      <c r="I155" s="179"/>
      <c r="J155" s="178">
        <f t="shared" si="20"/>
        <v>0</v>
      </c>
      <c r="K155" s="176" t="s">
        <v>1</v>
      </c>
      <c r="L155" s="37"/>
      <c r="M155" s="180" t="s">
        <v>1</v>
      </c>
      <c r="N155" s="181" t="s">
        <v>41</v>
      </c>
      <c r="O155" s="59"/>
      <c r="P155" s="182">
        <f t="shared" si="21"/>
        <v>0</v>
      </c>
      <c r="Q155" s="182">
        <v>0</v>
      </c>
      <c r="R155" s="182">
        <f t="shared" si="22"/>
        <v>0</v>
      </c>
      <c r="S155" s="182">
        <v>0</v>
      </c>
      <c r="T155" s="183">
        <f t="shared" si="23"/>
        <v>0</v>
      </c>
      <c r="AR155" s="16" t="s">
        <v>99</v>
      </c>
      <c r="AT155" s="16" t="s">
        <v>288</v>
      </c>
      <c r="AU155" s="16" t="s">
        <v>77</v>
      </c>
      <c r="AY155" s="16" t="s">
        <v>287</v>
      </c>
      <c r="BE155" s="184">
        <f t="shared" si="24"/>
        <v>0</v>
      </c>
      <c r="BF155" s="184">
        <f t="shared" si="25"/>
        <v>0</v>
      </c>
      <c r="BG155" s="184">
        <f t="shared" si="26"/>
        <v>0</v>
      </c>
      <c r="BH155" s="184">
        <f t="shared" si="27"/>
        <v>0</v>
      </c>
      <c r="BI155" s="184">
        <f t="shared" si="28"/>
        <v>0</v>
      </c>
      <c r="BJ155" s="16" t="s">
        <v>77</v>
      </c>
      <c r="BK155" s="184">
        <f t="shared" si="29"/>
        <v>0</v>
      </c>
      <c r="BL155" s="16" t="s">
        <v>99</v>
      </c>
      <c r="BM155" s="16" t="s">
        <v>551</v>
      </c>
    </row>
    <row r="156" spans="2:65" s="1" customFormat="1" ht="16.5" customHeight="1" x14ac:dyDescent="0.15">
      <c r="B156" s="33"/>
      <c r="C156" s="174" t="s">
        <v>70</v>
      </c>
      <c r="D156" s="174" t="s">
        <v>288</v>
      </c>
      <c r="E156" s="175" t="s">
        <v>5018</v>
      </c>
      <c r="F156" s="176" t="s">
        <v>5019</v>
      </c>
      <c r="G156" s="177" t="s">
        <v>362</v>
      </c>
      <c r="H156" s="178">
        <v>15</v>
      </c>
      <c r="I156" s="179"/>
      <c r="J156" s="178">
        <f t="shared" si="20"/>
        <v>0</v>
      </c>
      <c r="K156" s="176" t="s">
        <v>1</v>
      </c>
      <c r="L156" s="37"/>
      <c r="M156" s="180" t="s">
        <v>1</v>
      </c>
      <c r="N156" s="181" t="s">
        <v>41</v>
      </c>
      <c r="O156" s="59"/>
      <c r="P156" s="182">
        <f t="shared" si="21"/>
        <v>0</v>
      </c>
      <c r="Q156" s="182">
        <v>0</v>
      </c>
      <c r="R156" s="182">
        <f t="shared" si="22"/>
        <v>0</v>
      </c>
      <c r="S156" s="182">
        <v>0</v>
      </c>
      <c r="T156" s="183">
        <f t="shared" si="23"/>
        <v>0</v>
      </c>
      <c r="AR156" s="16" t="s">
        <v>99</v>
      </c>
      <c r="AT156" s="16" t="s">
        <v>288</v>
      </c>
      <c r="AU156" s="16" t="s">
        <v>77</v>
      </c>
      <c r="AY156" s="16" t="s">
        <v>287</v>
      </c>
      <c r="BE156" s="184">
        <f t="shared" si="24"/>
        <v>0</v>
      </c>
      <c r="BF156" s="184">
        <f t="shared" si="25"/>
        <v>0</v>
      </c>
      <c r="BG156" s="184">
        <f t="shared" si="26"/>
        <v>0</v>
      </c>
      <c r="BH156" s="184">
        <f t="shared" si="27"/>
        <v>0</v>
      </c>
      <c r="BI156" s="184">
        <f t="shared" si="28"/>
        <v>0</v>
      </c>
      <c r="BJ156" s="16" t="s">
        <v>77</v>
      </c>
      <c r="BK156" s="184">
        <f t="shared" si="29"/>
        <v>0</v>
      </c>
      <c r="BL156" s="16" t="s">
        <v>99</v>
      </c>
      <c r="BM156" s="16" t="s">
        <v>556</v>
      </c>
    </row>
    <row r="157" spans="2:65" s="1" customFormat="1" ht="16.5" customHeight="1" x14ac:dyDescent="0.15">
      <c r="B157" s="33"/>
      <c r="C157" s="174" t="s">
        <v>70</v>
      </c>
      <c r="D157" s="174" t="s">
        <v>288</v>
      </c>
      <c r="E157" s="175" t="s">
        <v>4198</v>
      </c>
      <c r="F157" s="176" t="s">
        <v>5020</v>
      </c>
      <c r="G157" s="177" t="s">
        <v>362</v>
      </c>
      <c r="H157" s="178">
        <v>15</v>
      </c>
      <c r="I157" s="179"/>
      <c r="J157" s="178">
        <f t="shared" si="20"/>
        <v>0</v>
      </c>
      <c r="K157" s="176" t="s">
        <v>1</v>
      </c>
      <c r="L157" s="37"/>
      <c r="M157" s="180" t="s">
        <v>1</v>
      </c>
      <c r="N157" s="181" t="s">
        <v>41</v>
      </c>
      <c r="O157" s="59"/>
      <c r="P157" s="182">
        <f t="shared" si="21"/>
        <v>0</v>
      </c>
      <c r="Q157" s="182">
        <v>0</v>
      </c>
      <c r="R157" s="182">
        <f t="shared" si="22"/>
        <v>0</v>
      </c>
      <c r="S157" s="182">
        <v>0</v>
      </c>
      <c r="T157" s="183">
        <f t="shared" si="23"/>
        <v>0</v>
      </c>
      <c r="AR157" s="16" t="s">
        <v>99</v>
      </c>
      <c r="AT157" s="16" t="s">
        <v>288</v>
      </c>
      <c r="AU157" s="16" t="s">
        <v>77</v>
      </c>
      <c r="AY157" s="16" t="s">
        <v>287</v>
      </c>
      <c r="BE157" s="184">
        <f t="shared" si="24"/>
        <v>0</v>
      </c>
      <c r="BF157" s="184">
        <f t="shared" si="25"/>
        <v>0</v>
      </c>
      <c r="BG157" s="184">
        <f t="shared" si="26"/>
        <v>0</v>
      </c>
      <c r="BH157" s="184">
        <f t="shared" si="27"/>
        <v>0</v>
      </c>
      <c r="BI157" s="184">
        <f t="shared" si="28"/>
        <v>0</v>
      </c>
      <c r="BJ157" s="16" t="s">
        <v>77</v>
      </c>
      <c r="BK157" s="184">
        <f t="shared" si="29"/>
        <v>0</v>
      </c>
      <c r="BL157" s="16" t="s">
        <v>99</v>
      </c>
      <c r="BM157" s="16" t="s">
        <v>560</v>
      </c>
    </row>
    <row r="158" spans="2:65" s="1" customFormat="1" ht="16.5" customHeight="1" x14ac:dyDescent="0.15">
      <c r="B158" s="33"/>
      <c r="C158" s="174" t="s">
        <v>70</v>
      </c>
      <c r="D158" s="174" t="s">
        <v>288</v>
      </c>
      <c r="E158" s="175" t="s">
        <v>5021</v>
      </c>
      <c r="F158" s="176" t="s">
        <v>5022</v>
      </c>
      <c r="G158" s="177" t="s">
        <v>362</v>
      </c>
      <c r="H158" s="178">
        <v>15</v>
      </c>
      <c r="I158" s="179"/>
      <c r="J158" s="178">
        <f t="shared" si="20"/>
        <v>0</v>
      </c>
      <c r="K158" s="176" t="s">
        <v>1</v>
      </c>
      <c r="L158" s="37"/>
      <c r="M158" s="180" t="s">
        <v>1</v>
      </c>
      <c r="N158" s="181" t="s">
        <v>41</v>
      </c>
      <c r="O158" s="59"/>
      <c r="P158" s="182">
        <f t="shared" si="21"/>
        <v>0</v>
      </c>
      <c r="Q158" s="182">
        <v>0</v>
      </c>
      <c r="R158" s="182">
        <f t="shared" si="22"/>
        <v>0</v>
      </c>
      <c r="S158" s="182">
        <v>0</v>
      </c>
      <c r="T158" s="183">
        <f t="shared" si="23"/>
        <v>0</v>
      </c>
      <c r="AR158" s="16" t="s">
        <v>99</v>
      </c>
      <c r="AT158" s="16" t="s">
        <v>288</v>
      </c>
      <c r="AU158" s="16" t="s">
        <v>77</v>
      </c>
      <c r="AY158" s="16" t="s">
        <v>287</v>
      </c>
      <c r="BE158" s="184">
        <f t="shared" si="24"/>
        <v>0</v>
      </c>
      <c r="BF158" s="184">
        <f t="shared" si="25"/>
        <v>0</v>
      </c>
      <c r="BG158" s="184">
        <f t="shared" si="26"/>
        <v>0</v>
      </c>
      <c r="BH158" s="184">
        <f t="shared" si="27"/>
        <v>0</v>
      </c>
      <c r="BI158" s="184">
        <f t="shared" si="28"/>
        <v>0</v>
      </c>
      <c r="BJ158" s="16" t="s">
        <v>77</v>
      </c>
      <c r="BK158" s="184">
        <f t="shared" si="29"/>
        <v>0</v>
      </c>
      <c r="BL158" s="16" t="s">
        <v>99</v>
      </c>
      <c r="BM158" s="16" t="s">
        <v>567</v>
      </c>
    </row>
    <row r="159" spans="2:65" s="1" customFormat="1" ht="16.5" customHeight="1" x14ac:dyDescent="0.15">
      <c r="B159" s="33"/>
      <c r="C159" s="174" t="s">
        <v>70</v>
      </c>
      <c r="D159" s="174" t="s">
        <v>288</v>
      </c>
      <c r="E159" s="175" t="s">
        <v>5023</v>
      </c>
      <c r="F159" s="176" t="s">
        <v>5024</v>
      </c>
      <c r="G159" s="177" t="s">
        <v>362</v>
      </c>
      <c r="H159" s="178">
        <v>15</v>
      </c>
      <c r="I159" s="179"/>
      <c r="J159" s="178">
        <f t="shared" si="20"/>
        <v>0</v>
      </c>
      <c r="K159" s="176" t="s">
        <v>1</v>
      </c>
      <c r="L159" s="37"/>
      <c r="M159" s="180" t="s">
        <v>1</v>
      </c>
      <c r="N159" s="181" t="s">
        <v>41</v>
      </c>
      <c r="O159" s="59"/>
      <c r="P159" s="182">
        <f t="shared" si="21"/>
        <v>0</v>
      </c>
      <c r="Q159" s="182">
        <v>0</v>
      </c>
      <c r="R159" s="182">
        <f t="shared" si="22"/>
        <v>0</v>
      </c>
      <c r="S159" s="182">
        <v>0</v>
      </c>
      <c r="T159" s="183">
        <f t="shared" si="23"/>
        <v>0</v>
      </c>
      <c r="AR159" s="16" t="s">
        <v>99</v>
      </c>
      <c r="AT159" s="16" t="s">
        <v>288</v>
      </c>
      <c r="AU159" s="16" t="s">
        <v>77</v>
      </c>
      <c r="AY159" s="16" t="s">
        <v>287</v>
      </c>
      <c r="BE159" s="184">
        <f t="shared" si="24"/>
        <v>0</v>
      </c>
      <c r="BF159" s="184">
        <f t="shared" si="25"/>
        <v>0</v>
      </c>
      <c r="BG159" s="184">
        <f t="shared" si="26"/>
        <v>0</v>
      </c>
      <c r="BH159" s="184">
        <f t="shared" si="27"/>
        <v>0</v>
      </c>
      <c r="BI159" s="184">
        <f t="shared" si="28"/>
        <v>0</v>
      </c>
      <c r="BJ159" s="16" t="s">
        <v>77</v>
      </c>
      <c r="BK159" s="184">
        <f t="shared" si="29"/>
        <v>0</v>
      </c>
      <c r="BL159" s="16" t="s">
        <v>99</v>
      </c>
      <c r="BM159" s="16" t="s">
        <v>573</v>
      </c>
    </row>
    <row r="160" spans="2:65" s="1" customFormat="1" ht="16.5" customHeight="1" x14ac:dyDescent="0.15">
      <c r="B160" s="33"/>
      <c r="C160" s="174" t="s">
        <v>70</v>
      </c>
      <c r="D160" s="174" t="s">
        <v>288</v>
      </c>
      <c r="E160" s="175" t="s">
        <v>3052</v>
      </c>
      <c r="F160" s="176" t="s">
        <v>3053</v>
      </c>
      <c r="G160" s="177" t="s">
        <v>308</v>
      </c>
      <c r="H160" s="178">
        <v>9</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577</v>
      </c>
    </row>
    <row r="161" spans="2:65" s="1" customFormat="1" ht="16.5" customHeight="1" x14ac:dyDescent="0.15">
      <c r="B161" s="33"/>
      <c r="C161" s="174" t="s">
        <v>70</v>
      </c>
      <c r="D161" s="174" t="s">
        <v>288</v>
      </c>
      <c r="E161" s="175" t="s">
        <v>3054</v>
      </c>
      <c r="F161" s="176" t="s">
        <v>3055</v>
      </c>
      <c r="G161" s="177" t="s">
        <v>362</v>
      </c>
      <c r="H161" s="178">
        <v>30</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585</v>
      </c>
    </row>
    <row r="162" spans="2:65" s="1" customFormat="1" ht="16.5" customHeight="1" x14ac:dyDescent="0.15">
      <c r="B162" s="33"/>
      <c r="C162" s="174" t="s">
        <v>70</v>
      </c>
      <c r="D162" s="174" t="s">
        <v>288</v>
      </c>
      <c r="E162" s="175" t="s">
        <v>5027</v>
      </c>
      <c r="F162" s="176" t="s">
        <v>5028</v>
      </c>
      <c r="G162" s="177" t="s">
        <v>362</v>
      </c>
      <c r="H162" s="178">
        <v>15</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590</v>
      </c>
    </row>
    <row r="163" spans="2:65" s="1" customFormat="1" ht="16.5" customHeight="1" x14ac:dyDescent="0.15">
      <c r="B163" s="33"/>
      <c r="C163" s="174" t="s">
        <v>70</v>
      </c>
      <c r="D163" s="174" t="s">
        <v>288</v>
      </c>
      <c r="E163" s="175" t="s">
        <v>3056</v>
      </c>
      <c r="F163" s="176" t="s">
        <v>3057</v>
      </c>
      <c r="G163" s="177" t="s">
        <v>362</v>
      </c>
      <c r="H163" s="178">
        <v>30</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595</v>
      </c>
    </row>
    <row r="164" spans="2:65" s="1" customFormat="1" ht="16.5" customHeight="1" x14ac:dyDescent="0.15">
      <c r="B164" s="33"/>
      <c r="C164" s="174" t="s">
        <v>70</v>
      </c>
      <c r="D164" s="174" t="s">
        <v>288</v>
      </c>
      <c r="E164" s="175" t="s">
        <v>3052</v>
      </c>
      <c r="F164" s="176" t="s">
        <v>3053</v>
      </c>
      <c r="G164" s="177" t="s">
        <v>308</v>
      </c>
      <c r="H164" s="178">
        <v>8</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598</v>
      </c>
    </row>
    <row r="165" spans="2:65" s="1" customFormat="1" ht="16.5" customHeight="1" x14ac:dyDescent="0.15">
      <c r="B165" s="33"/>
      <c r="C165" s="174" t="s">
        <v>70</v>
      </c>
      <c r="D165" s="174" t="s">
        <v>288</v>
      </c>
      <c r="E165" s="175" t="s">
        <v>5029</v>
      </c>
      <c r="F165" s="176" t="s">
        <v>5030</v>
      </c>
      <c r="G165" s="177" t="s">
        <v>362</v>
      </c>
      <c r="H165" s="178">
        <v>30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602</v>
      </c>
    </row>
    <row r="166" spans="2:65" s="1" customFormat="1" ht="16.5" customHeight="1" x14ac:dyDescent="0.15">
      <c r="B166" s="33"/>
      <c r="C166" s="174" t="s">
        <v>70</v>
      </c>
      <c r="D166" s="174" t="s">
        <v>288</v>
      </c>
      <c r="E166" s="175" t="s">
        <v>3060</v>
      </c>
      <c r="F166" s="176" t="s">
        <v>3061</v>
      </c>
      <c r="G166" s="177" t="s">
        <v>291</v>
      </c>
      <c r="H166" s="178">
        <v>21</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605</v>
      </c>
    </row>
    <row r="167" spans="2:65" s="1" customFormat="1" ht="16.5" customHeight="1" x14ac:dyDescent="0.15">
      <c r="B167" s="33"/>
      <c r="C167" s="174" t="s">
        <v>70</v>
      </c>
      <c r="D167" s="174" t="s">
        <v>288</v>
      </c>
      <c r="E167" s="175" t="s">
        <v>5031</v>
      </c>
      <c r="F167" s="176" t="s">
        <v>5032</v>
      </c>
      <c r="G167" s="177" t="s">
        <v>291</v>
      </c>
      <c r="H167" s="178">
        <v>21</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609</v>
      </c>
    </row>
    <row r="168" spans="2:65" s="1" customFormat="1" ht="16.5" customHeight="1" x14ac:dyDescent="0.15">
      <c r="B168" s="33"/>
      <c r="C168" s="174" t="s">
        <v>70</v>
      </c>
      <c r="D168" s="174" t="s">
        <v>288</v>
      </c>
      <c r="E168" s="175" t="s">
        <v>5033</v>
      </c>
      <c r="F168" s="176" t="s">
        <v>5034</v>
      </c>
      <c r="G168" s="177" t="s">
        <v>362</v>
      </c>
      <c r="H168" s="178">
        <v>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613</v>
      </c>
    </row>
    <row r="169" spans="2:65" s="1" customFormat="1" ht="16.5" customHeight="1" x14ac:dyDescent="0.15">
      <c r="B169" s="33"/>
      <c r="C169" s="174" t="s">
        <v>70</v>
      </c>
      <c r="D169" s="174" t="s">
        <v>288</v>
      </c>
      <c r="E169" s="175" t="s">
        <v>5035</v>
      </c>
      <c r="F169" s="176" t="s">
        <v>5036</v>
      </c>
      <c r="G169" s="177" t="s">
        <v>362</v>
      </c>
      <c r="H169" s="178">
        <v>335</v>
      </c>
      <c r="I169" s="179"/>
      <c r="J169" s="178">
        <f t="shared" si="20"/>
        <v>0</v>
      </c>
      <c r="K169" s="176" t="s">
        <v>1</v>
      </c>
      <c r="L169" s="37"/>
      <c r="M169" s="220" t="s">
        <v>1</v>
      </c>
      <c r="N169" s="221" t="s">
        <v>41</v>
      </c>
      <c r="O169" s="222"/>
      <c r="P169" s="223">
        <f t="shared" si="21"/>
        <v>0</v>
      </c>
      <c r="Q169" s="223">
        <v>0</v>
      </c>
      <c r="R169" s="223">
        <f t="shared" si="22"/>
        <v>0</v>
      </c>
      <c r="S169" s="223">
        <v>0</v>
      </c>
      <c r="T169" s="224">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617</v>
      </c>
    </row>
    <row r="170" spans="2:65" s="1" customFormat="1" ht="7" customHeight="1" x14ac:dyDescent="0.15">
      <c r="B170" s="45"/>
      <c r="C170" s="46"/>
      <c r="D170" s="46"/>
      <c r="E170" s="46"/>
      <c r="F170" s="46"/>
      <c r="G170" s="46"/>
      <c r="H170" s="46"/>
      <c r="I170" s="133"/>
      <c r="J170" s="46"/>
      <c r="K170" s="46"/>
      <c r="L170" s="37"/>
    </row>
  </sheetData>
  <sheetProtection algorithmName="SHA-512" hashValue="LFmYgN/5LPhSHDwjuHHPWKguqys9wwgYcQaJKzWTI0nMUFr6no2t3ere/hNfN+Q0YgGjqzbOelGn8ZsotA2Qrw==" saltValue="zyCPs1cBcG5isyHlODThBLDlc0puwmFYXxp1tiqohJr4n4hAtgU9TNOnJTN3jAPvgSXTDw/FLi79k5U0M5NeyA==" spinCount="100000" sheet="1" objects="1" scenarios="1" formatColumns="0" formatRows="0" autoFilter="0"/>
  <autoFilter ref="C95:K169"/>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194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5037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ROUND((SUM(BE95:BE157)),  2)</f>
        <v>0</v>
      </c>
      <c r="I37" s="122">
        <v>0.21</v>
      </c>
      <c r="J37" s="121">
        <f>ROUND(((SUM(BE95:BE157))*I37),  2)</f>
        <v>0</v>
      </c>
      <c r="L37" s="37"/>
    </row>
    <row r="38" spans="2:12" s="1" customFormat="1" ht="14.5" customHeight="1" x14ac:dyDescent="0.15">
      <c r="B38" s="37"/>
      <c r="E38" s="110" t="s">
        <v>42</v>
      </c>
      <c r="F38" s="121">
        <f>ROUND((SUM(BF95:BF157)),  2)</f>
        <v>0</v>
      </c>
      <c r="I38" s="122">
        <v>0.15</v>
      </c>
      <c r="J38" s="121">
        <f>ROUND(((SUM(BF95:BF157))*I38),  2)</f>
        <v>0</v>
      </c>
      <c r="L38" s="37"/>
    </row>
    <row r="39" spans="2:12" s="1" customFormat="1" ht="14.5" hidden="1" customHeight="1" x14ac:dyDescent="0.15">
      <c r="B39" s="37"/>
      <c r="E39" s="110" t="s">
        <v>43</v>
      </c>
      <c r="F39" s="121">
        <f>ROUND((SUM(BG95:BG157)),  2)</f>
        <v>0</v>
      </c>
      <c r="I39" s="122">
        <v>0.21</v>
      </c>
      <c r="J39" s="121">
        <f>0</f>
        <v>0</v>
      </c>
      <c r="L39" s="37"/>
    </row>
    <row r="40" spans="2:12" s="1" customFormat="1" ht="14.5" hidden="1" customHeight="1" x14ac:dyDescent="0.15">
      <c r="B40" s="37"/>
      <c r="E40" s="110" t="s">
        <v>44</v>
      </c>
      <c r="F40" s="121">
        <f>ROUND((SUM(BH95:BH157)),  2)</f>
        <v>0</v>
      </c>
      <c r="I40" s="122">
        <v>0.15</v>
      </c>
      <c r="J40" s="121">
        <f>0</f>
        <v>0</v>
      </c>
      <c r="L40" s="37"/>
    </row>
    <row r="41" spans="2:12" s="1" customFormat="1" ht="14.5" hidden="1" customHeight="1" x14ac:dyDescent="0.15">
      <c r="B41" s="37"/>
      <c r="E41" s="110" t="s">
        <v>45</v>
      </c>
      <c r="F41" s="121">
        <f>ROUND((SUM(BI95:BI157)),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Přeložka kabelu N.N. ČEZu - zajištění po východní straně ulice Nádražní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4059</v>
      </c>
      <c r="E68" s="145"/>
      <c r="F68" s="145"/>
      <c r="G68" s="145"/>
      <c r="H68" s="145"/>
      <c r="I68" s="146"/>
      <c r="J68" s="147">
        <f>J96</f>
        <v>0</v>
      </c>
      <c r="K68" s="143"/>
      <c r="L68" s="148"/>
    </row>
    <row r="69" spans="2:47" s="8" customFormat="1" ht="25" customHeight="1" x14ac:dyDescent="0.15">
      <c r="B69" s="142"/>
      <c r="C69" s="143"/>
      <c r="D69" s="144" t="s">
        <v>2608</v>
      </c>
      <c r="E69" s="145"/>
      <c r="F69" s="145"/>
      <c r="G69" s="145"/>
      <c r="H69" s="145"/>
      <c r="I69" s="146"/>
      <c r="J69" s="147">
        <f>J98</f>
        <v>0</v>
      </c>
      <c r="K69" s="143"/>
      <c r="L69" s="148"/>
    </row>
    <row r="70" spans="2:47" s="8" customFormat="1" ht="25" customHeight="1" x14ac:dyDescent="0.15">
      <c r="B70" s="142"/>
      <c r="C70" s="143"/>
      <c r="D70" s="144" t="s">
        <v>2609</v>
      </c>
      <c r="E70" s="145"/>
      <c r="F70" s="145"/>
      <c r="G70" s="145"/>
      <c r="H70" s="145"/>
      <c r="I70" s="146"/>
      <c r="J70" s="147">
        <f>J116</f>
        <v>0</v>
      </c>
      <c r="K70" s="143"/>
      <c r="L70" s="148"/>
    </row>
    <row r="71" spans="2:47" s="8" customFormat="1" ht="25" customHeight="1" x14ac:dyDescent="0.15">
      <c r="B71" s="142"/>
      <c r="C71" s="143"/>
      <c r="D71" s="144" t="s">
        <v>5038</v>
      </c>
      <c r="E71" s="145"/>
      <c r="F71" s="145"/>
      <c r="G71" s="145"/>
      <c r="H71" s="145"/>
      <c r="I71" s="146"/>
      <c r="J71" s="147">
        <f>J127</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302" t="str">
        <f>E7</f>
        <v>Terminál Benešov I.Etapa</v>
      </c>
      <c r="F81" s="303"/>
      <c r="G81" s="303"/>
      <c r="H81" s="303"/>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302" t="s">
        <v>238</v>
      </c>
      <c r="F83" s="259"/>
      <c r="G83" s="259"/>
      <c r="H83" s="259"/>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3" t="s">
        <v>3550</v>
      </c>
      <c r="F85" s="284"/>
      <c r="G85" s="284"/>
      <c r="H85" s="284"/>
      <c r="I85" s="111"/>
      <c r="J85" s="34"/>
      <c r="K85" s="34"/>
      <c r="L85" s="37"/>
    </row>
    <row r="86" spans="2:63" s="1" customFormat="1" ht="12" customHeight="1" x14ac:dyDescent="0.15">
      <c r="B86" s="33"/>
      <c r="C86" s="28" t="s">
        <v>1510</v>
      </c>
      <c r="D86" s="34"/>
      <c r="E86" s="34"/>
      <c r="F86" s="34"/>
      <c r="G86" s="34"/>
      <c r="H86" s="34"/>
      <c r="I86" s="111"/>
      <c r="J86" s="34"/>
      <c r="K86" s="34"/>
      <c r="L86" s="37"/>
    </row>
    <row r="87" spans="2:63" s="1" customFormat="1" ht="16.5" customHeight="1" x14ac:dyDescent="0.15">
      <c r="B87" s="33"/>
      <c r="C87" s="34"/>
      <c r="D87" s="34"/>
      <c r="E87" s="285" t="str">
        <f>E13</f>
        <v>02 - Přeložka kabelu N.N. ČEZu - zajištění po východní straně ulice Nádražní</v>
      </c>
      <c r="F87" s="284"/>
      <c r="G87" s="284"/>
      <c r="H87" s="284"/>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P96+P98+P116+P127</f>
        <v>0</v>
      </c>
      <c r="Q95" s="67"/>
      <c r="R95" s="157">
        <f>R96+R98+R116+R127</f>
        <v>0</v>
      </c>
      <c r="S95" s="67"/>
      <c r="T95" s="158">
        <f>T96+T98+T116+T127</f>
        <v>0</v>
      </c>
      <c r="AT95" s="16" t="s">
        <v>69</v>
      </c>
      <c r="AU95" s="16" t="s">
        <v>246</v>
      </c>
      <c r="BK95" s="159">
        <f>BK96+BK98+BK116+BK127</f>
        <v>0</v>
      </c>
    </row>
    <row r="96" spans="2:63" s="10" customFormat="1" ht="26" customHeight="1" x14ac:dyDescent="0.2">
      <c r="B96" s="160"/>
      <c r="C96" s="161"/>
      <c r="D96" s="162" t="s">
        <v>69</v>
      </c>
      <c r="E96" s="163" t="s">
        <v>1660</v>
      </c>
      <c r="F96" s="163" t="s">
        <v>3105</v>
      </c>
      <c r="G96" s="161"/>
      <c r="H96" s="161"/>
      <c r="I96" s="164"/>
      <c r="J96" s="165">
        <f>BK96</f>
        <v>0</v>
      </c>
      <c r="K96" s="161"/>
      <c r="L96" s="166"/>
      <c r="M96" s="167"/>
      <c r="N96" s="168"/>
      <c r="O96" s="168"/>
      <c r="P96" s="169">
        <f>P97</f>
        <v>0</v>
      </c>
      <c r="Q96" s="168"/>
      <c r="R96" s="169">
        <f>R97</f>
        <v>0</v>
      </c>
      <c r="S96" s="168"/>
      <c r="T96" s="170">
        <f>T97</f>
        <v>0</v>
      </c>
      <c r="AR96" s="171" t="s">
        <v>77</v>
      </c>
      <c r="AT96" s="172" t="s">
        <v>69</v>
      </c>
      <c r="AU96" s="172" t="s">
        <v>70</v>
      </c>
      <c r="AY96" s="171" t="s">
        <v>287</v>
      </c>
      <c r="BK96" s="173">
        <f>BK97</f>
        <v>0</v>
      </c>
    </row>
    <row r="97" spans="2:65" s="1" customFormat="1" ht="16.5" customHeight="1" x14ac:dyDescent="0.15">
      <c r="B97" s="33"/>
      <c r="C97" s="174" t="s">
        <v>70</v>
      </c>
      <c r="D97" s="174" t="s">
        <v>288</v>
      </c>
      <c r="E97" s="175" t="s">
        <v>5039</v>
      </c>
      <c r="F97" s="176" t="s">
        <v>4025</v>
      </c>
      <c r="G97" s="177" t="s">
        <v>362</v>
      </c>
      <c r="H97" s="178">
        <v>130</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0" customFormat="1" ht="26" customHeight="1" x14ac:dyDescent="0.2">
      <c r="B98" s="160"/>
      <c r="C98" s="161"/>
      <c r="D98" s="162" t="s">
        <v>69</v>
      </c>
      <c r="E98" s="163" t="s">
        <v>2135</v>
      </c>
      <c r="F98" s="163" t="s">
        <v>2617</v>
      </c>
      <c r="G98" s="161"/>
      <c r="H98" s="161"/>
      <c r="I98" s="164"/>
      <c r="J98" s="165">
        <f>BK98</f>
        <v>0</v>
      </c>
      <c r="K98" s="161"/>
      <c r="L98" s="166"/>
      <c r="M98" s="167"/>
      <c r="N98" s="168"/>
      <c r="O98" s="168"/>
      <c r="P98" s="169">
        <f>SUM(P99:P115)</f>
        <v>0</v>
      </c>
      <c r="Q98" s="168"/>
      <c r="R98" s="169">
        <f>SUM(R99:R115)</f>
        <v>0</v>
      </c>
      <c r="S98" s="168"/>
      <c r="T98" s="170">
        <f>SUM(T99:T115)</f>
        <v>0</v>
      </c>
      <c r="AR98" s="171" t="s">
        <v>77</v>
      </c>
      <c r="AT98" s="172" t="s">
        <v>69</v>
      </c>
      <c r="AU98" s="172" t="s">
        <v>70</v>
      </c>
      <c r="AY98" s="171" t="s">
        <v>287</v>
      </c>
      <c r="BK98" s="173">
        <f>SUM(BK99:BK115)</f>
        <v>0</v>
      </c>
    </row>
    <row r="99" spans="2:65" s="1" customFormat="1" ht="16.5" customHeight="1" x14ac:dyDescent="0.15">
      <c r="B99" s="33"/>
      <c r="C99" s="174" t="s">
        <v>70</v>
      </c>
      <c r="D99" s="174" t="s">
        <v>288</v>
      </c>
      <c r="E99" s="175" t="s">
        <v>7</v>
      </c>
      <c r="F99" s="176" t="s">
        <v>5040</v>
      </c>
      <c r="G99" s="177" t="s">
        <v>1845</v>
      </c>
      <c r="H99" s="178">
        <v>24</v>
      </c>
      <c r="I99" s="179"/>
      <c r="J99" s="178">
        <f t="shared" ref="J99:J115" si="0">ROUND(I99*H99,2)</f>
        <v>0</v>
      </c>
      <c r="K99" s="176" t="s">
        <v>1</v>
      </c>
      <c r="L99" s="37"/>
      <c r="M99" s="180" t="s">
        <v>1</v>
      </c>
      <c r="N99" s="181" t="s">
        <v>41</v>
      </c>
      <c r="O99" s="59"/>
      <c r="P99" s="182">
        <f t="shared" ref="P99:P115" si="1">O99*H99</f>
        <v>0</v>
      </c>
      <c r="Q99" s="182">
        <v>0</v>
      </c>
      <c r="R99" s="182">
        <f t="shared" ref="R99:R115" si="2">Q99*H99</f>
        <v>0</v>
      </c>
      <c r="S99" s="182">
        <v>0</v>
      </c>
      <c r="T99" s="183">
        <f t="shared" ref="T99:T115" si="3">S99*H99</f>
        <v>0</v>
      </c>
      <c r="AR99" s="16" t="s">
        <v>99</v>
      </c>
      <c r="AT99" s="16" t="s">
        <v>288</v>
      </c>
      <c r="AU99" s="16" t="s">
        <v>77</v>
      </c>
      <c r="AY99" s="16" t="s">
        <v>287</v>
      </c>
      <c r="BE99" s="184">
        <f t="shared" ref="BE99:BE115" si="4">IF(N99="základní",J99,0)</f>
        <v>0</v>
      </c>
      <c r="BF99" s="184">
        <f t="shared" ref="BF99:BF115" si="5">IF(N99="snížená",J99,0)</f>
        <v>0</v>
      </c>
      <c r="BG99" s="184">
        <f t="shared" ref="BG99:BG115" si="6">IF(N99="zákl. přenesená",J99,0)</f>
        <v>0</v>
      </c>
      <c r="BH99" s="184">
        <f t="shared" ref="BH99:BH115" si="7">IF(N99="sníž. přenesená",J99,0)</f>
        <v>0</v>
      </c>
      <c r="BI99" s="184">
        <f t="shared" ref="BI99:BI115" si="8">IF(N99="nulová",J99,0)</f>
        <v>0</v>
      </c>
      <c r="BJ99" s="16" t="s">
        <v>77</v>
      </c>
      <c r="BK99" s="184">
        <f t="shared" ref="BK99:BK115" si="9">ROUND(I99*H99,2)</f>
        <v>0</v>
      </c>
      <c r="BL99" s="16" t="s">
        <v>99</v>
      </c>
      <c r="BM99" s="16" t="s">
        <v>99</v>
      </c>
    </row>
    <row r="100" spans="2:65" s="1" customFormat="1" ht="16.5" customHeight="1" x14ac:dyDescent="0.15">
      <c r="B100" s="33"/>
      <c r="C100" s="174" t="s">
        <v>70</v>
      </c>
      <c r="D100" s="174" t="s">
        <v>288</v>
      </c>
      <c r="E100" s="175" t="s">
        <v>4024</v>
      </c>
      <c r="F100" s="176" t="s">
        <v>4025</v>
      </c>
      <c r="G100" s="177" t="s">
        <v>362</v>
      </c>
      <c r="H100" s="178">
        <v>100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296</v>
      </c>
    </row>
    <row r="101" spans="2:65" s="1" customFormat="1" ht="16.5" customHeight="1" x14ac:dyDescent="0.15">
      <c r="B101" s="33"/>
      <c r="C101" s="174" t="s">
        <v>70</v>
      </c>
      <c r="D101" s="174" t="s">
        <v>288</v>
      </c>
      <c r="E101" s="175" t="s">
        <v>4024</v>
      </c>
      <c r="F101" s="176" t="s">
        <v>4025</v>
      </c>
      <c r="G101" s="177" t="s">
        <v>362</v>
      </c>
      <c r="H101" s="178">
        <v>30</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300</v>
      </c>
    </row>
    <row r="102" spans="2:65" s="1" customFormat="1" ht="16.5" customHeight="1" x14ac:dyDescent="0.15">
      <c r="B102" s="33"/>
      <c r="C102" s="174" t="s">
        <v>70</v>
      </c>
      <c r="D102" s="174" t="s">
        <v>288</v>
      </c>
      <c r="E102" s="175" t="s">
        <v>4990</v>
      </c>
      <c r="F102" s="176" t="s">
        <v>4991</v>
      </c>
      <c r="G102" s="177" t="s">
        <v>362</v>
      </c>
      <c r="H102" s="178">
        <v>6</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305</v>
      </c>
    </row>
    <row r="103" spans="2:65" s="1" customFormat="1" ht="16.5" customHeight="1" x14ac:dyDescent="0.15">
      <c r="B103" s="33"/>
      <c r="C103" s="174" t="s">
        <v>70</v>
      </c>
      <c r="D103" s="174" t="s">
        <v>288</v>
      </c>
      <c r="E103" s="175" t="s">
        <v>4992</v>
      </c>
      <c r="F103" s="176" t="s">
        <v>2621</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309</v>
      </c>
    </row>
    <row r="104" spans="2:65" s="1" customFormat="1" ht="16.5" customHeight="1" x14ac:dyDescent="0.15">
      <c r="B104" s="33"/>
      <c r="C104" s="174" t="s">
        <v>70</v>
      </c>
      <c r="D104" s="174" t="s">
        <v>288</v>
      </c>
      <c r="E104" s="175" t="s">
        <v>4993</v>
      </c>
      <c r="F104" s="176" t="s">
        <v>4994</v>
      </c>
      <c r="G104" s="177" t="s">
        <v>362</v>
      </c>
      <c r="H104" s="178">
        <v>4</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313</v>
      </c>
    </row>
    <row r="105" spans="2:65" s="1" customFormat="1" ht="16.5" customHeight="1" x14ac:dyDescent="0.15">
      <c r="B105" s="33"/>
      <c r="C105" s="174" t="s">
        <v>70</v>
      </c>
      <c r="D105" s="174" t="s">
        <v>288</v>
      </c>
      <c r="E105" s="175" t="s">
        <v>4995</v>
      </c>
      <c r="F105" s="176" t="s">
        <v>4996</v>
      </c>
      <c r="G105" s="177" t="s">
        <v>490</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316</v>
      </c>
    </row>
    <row r="106" spans="2:65" s="1" customFormat="1" ht="16.5" customHeight="1" x14ac:dyDescent="0.15">
      <c r="B106" s="33"/>
      <c r="C106" s="174" t="s">
        <v>70</v>
      </c>
      <c r="D106" s="174" t="s">
        <v>288</v>
      </c>
      <c r="E106" s="175" t="s">
        <v>3021</v>
      </c>
      <c r="F106" s="176" t="s">
        <v>4997</v>
      </c>
      <c r="G106" s="177" t="s">
        <v>1058</v>
      </c>
      <c r="H106" s="178">
        <v>50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320</v>
      </c>
    </row>
    <row r="107" spans="2:65" s="1" customFormat="1" ht="16.5" customHeight="1" x14ac:dyDescent="0.15">
      <c r="B107" s="33"/>
      <c r="C107" s="174" t="s">
        <v>70</v>
      </c>
      <c r="D107" s="174" t="s">
        <v>288</v>
      </c>
      <c r="E107" s="175" t="s">
        <v>3019</v>
      </c>
      <c r="F107" s="176" t="s">
        <v>3020</v>
      </c>
      <c r="G107" s="177" t="s">
        <v>362</v>
      </c>
      <c r="H107" s="178">
        <v>45</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323</v>
      </c>
    </row>
    <row r="108" spans="2:65" s="1" customFormat="1" ht="16.5" customHeight="1" x14ac:dyDescent="0.15">
      <c r="B108" s="33"/>
      <c r="C108" s="174" t="s">
        <v>70</v>
      </c>
      <c r="D108" s="174" t="s">
        <v>288</v>
      </c>
      <c r="E108" s="175" t="s">
        <v>4998</v>
      </c>
      <c r="F108" s="176" t="s">
        <v>4999</v>
      </c>
      <c r="G108" s="177" t="s">
        <v>490</v>
      </c>
      <c r="H108" s="178">
        <v>10</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327</v>
      </c>
    </row>
    <row r="109" spans="2:65" s="1" customFormat="1" ht="16.5" customHeight="1" x14ac:dyDescent="0.15">
      <c r="B109" s="33"/>
      <c r="C109" s="174" t="s">
        <v>70</v>
      </c>
      <c r="D109" s="174" t="s">
        <v>288</v>
      </c>
      <c r="E109" s="175" t="s">
        <v>4024</v>
      </c>
      <c r="F109" s="176" t="s">
        <v>4025</v>
      </c>
      <c r="G109" s="177" t="s">
        <v>362</v>
      </c>
      <c r="H109" s="178">
        <v>45</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330</v>
      </c>
    </row>
    <row r="110" spans="2:65" s="1" customFormat="1" ht="16.5" customHeight="1" x14ac:dyDescent="0.15">
      <c r="B110" s="33"/>
      <c r="C110" s="174" t="s">
        <v>70</v>
      </c>
      <c r="D110" s="174" t="s">
        <v>288</v>
      </c>
      <c r="E110" s="175" t="s">
        <v>4030</v>
      </c>
      <c r="F110" s="176" t="s">
        <v>4031</v>
      </c>
      <c r="G110" s="177" t="s">
        <v>490</v>
      </c>
      <c r="H110" s="178">
        <v>3</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334</v>
      </c>
    </row>
    <row r="111" spans="2:65" s="1" customFormat="1" ht="16.5" customHeight="1" x14ac:dyDescent="0.15">
      <c r="B111" s="33"/>
      <c r="C111" s="174" t="s">
        <v>70</v>
      </c>
      <c r="D111" s="174" t="s">
        <v>288</v>
      </c>
      <c r="E111" s="175" t="s">
        <v>3076</v>
      </c>
      <c r="F111" s="176" t="s">
        <v>2753</v>
      </c>
      <c r="G111" s="177" t="s">
        <v>1845</v>
      </c>
      <c r="H111" s="178">
        <v>24</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337</v>
      </c>
    </row>
    <row r="112" spans="2:65" s="1" customFormat="1" ht="16.5" customHeight="1" x14ac:dyDescent="0.15">
      <c r="B112" s="33"/>
      <c r="C112" s="174" t="s">
        <v>70</v>
      </c>
      <c r="D112" s="174" t="s">
        <v>288</v>
      </c>
      <c r="E112" s="175" t="s">
        <v>3078</v>
      </c>
      <c r="F112" s="176" t="s">
        <v>5041</v>
      </c>
      <c r="G112" s="177" t="s">
        <v>1845</v>
      </c>
      <c r="H112" s="178">
        <v>12</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340</v>
      </c>
    </row>
    <row r="113" spans="2:65" s="1" customFormat="1" ht="16.5" customHeight="1" x14ac:dyDescent="0.15">
      <c r="B113" s="33"/>
      <c r="C113" s="174" t="s">
        <v>70</v>
      </c>
      <c r="D113" s="174" t="s">
        <v>288</v>
      </c>
      <c r="E113" s="175" t="s">
        <v>3079</v>
      </c>
      <c r="F113" s="176" t="s">
        <v>5042</v>
      </c>
      <c r="G113" s="177" t="s">
        <v>1845</v>
      </c>
      <c r="H113" s="178">
        <v>4</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343</v>
      </c>
    </row>
    <row r="114" spans="2:65" s="1" customFormat="1" ht="16.5" customHeight="1" x14ac:dyDescent="0.15">
      <c r="B114" s="33"/>
      <c r="C114" s="174" t="s">
        <v>70</v>
      </c>
      <c r="D114" s="174" t="s">
        <v>288</v>
      </c>
      <c r="E114" s="175" t="s">
        <v>5001</v>
      </c>
      <c r="F114" s="176" t="s">
        <v>3115</v>
      </c>
      <c r="G114" s="177" t="s">
        <v>490</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347</v>
      </c>
    </row>
    <row r="115" spans="2:65" s="1" customFormat="1" ht="16.5" customHeight="1" x14ac:dyDescent="0.15">
      <c r="B115" s="33"/>
      <c r="C115" s="174" t="s">
        <v>77</v>
      </c>
      <c r="D115" s="174" t="s">
        <v>288</v>
      </c>
      <c r="E115" s="175" t="s">
        <v>4986</v>
      </c>
      <c r="F115" s="176" t="s">
        <v>4020</v>
      </c>
      <c r="G115" s="177" t="s">
        <v>2614</v>
      </c>
      <c r="H115" s="178">
        <v>1</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5043</v>
      </c>
    </row>
    <row r="116" spans="2:65" s="10" customFormat="1" ht="26" customHeight="1" x14ac:dyDescent="0.2">
      <c r="B116" s="160"/>
      <c r="C116" s="161"/>
      <c r="D116" s="162" t="s">
        <v>69</v>
      </c>
      <c r="E116" s="163" t="s">
        <v>2190</v>
      </c>
      <c r="F116" s="163" t="s">
        <v>2757</v>
      </c>
      <c r="G116" s="161"/>
      <c r="H116" s="161"/>
      <c r="I116" s="164"/>
      <c r="J116" s="165">
        <f>BK116</f>
        <v>0</v>
      </c>
      <c r="K116" s="161"/>
      <c r="L116" s="166"/>
      <c r="M116" s="167"/>
      <c r="N116" s="168"/>
      <c r="O116" s="168"/>
      <c r="P116" s="169">
        <f>SUM(P117:P126)</f>
        <v>0</v>
      </c>
      <c r="Q116" s="168"/>
      <c r="R116" s="169">
        <f>SUM(R117:R126)</f>
        <v>0</v>
      </c>
      <c r="S116" s="168"/>
      <c r="T116" s="170">
        <f>SUM(T117:T126)</f>
        <v>0</v>
      </c>
      <c r="AR116" s="171" t="s">
        <v>77</v>
      </c>
      <c r="AT116" s="172" t="s">
        <v>69</v>
      </c>
      <c r="AU116" s="172" t="s">
        <v>70</v>
      </c>
      <c r="AY116" s="171" t="s">
        <v>287</v>
      </c>
      <c r="BK116" s="173">
        <f>SUM(BK117:BK126)</f>
        <v>0</v>
      </c>
    </row>
    <row r="117" spans="2:65" s="1" customFormat="1" ht="16.5" customHeight="1" x14ac:dyDescent="0.15">
      <c r="B117" s="33"/>
      <c r="C117" s="174" t="s">
        <v>70</v>
      </c>
      <c r="D117" s="174" t="s">
        <v>288</v>
      </c>
      <c r="E117" s="175" t="s">
        <v>5008</v>
      </c>
      <c r="F117" s="176" t="s">
        <v>5009</v>
      </c>
      <c r="G117" s="177" t="s">
        <v>2614</v>
      </c>
      <c r="H117" s="178">
        <v>2</v>
      </c>
      <c r="I117" s="179"/>
      <c r="J117" s="178">
        <f t="shared" ref="J117:J126" si="10">ROUND(I117*H117,2)</f>
        <v>0</v>
      </c>
      <c r="K117" s="176" t="s">
        <v>1</v>
      </c>
      <c r="L117" s="37"/>
      <c r="M117" s="180" t="s">
        <v>1</v>
      </c>
      <c r="N117" s="181" t="s">
        <v>41</v>
      </c>
      <c r="O117" s="59"/>
      <c r="P117" s="182">
        <f t="shared" ref="P117:P126" si="11">O117*H117</f>
        <v>0</v>
      </c>
      <c r="Q117" s="182">
        <v>0</v>
      </c>
      <c r="R117" s="182">
        <f t="shared" ref="R117:R126" si="12">Q117*H117</f>
        <v>0</v>
      </c>
      <c r="S117" s="182">
        <v>0</v>
      </c>
      <c r="T117" s="183">
        <f t="shared" ref="T117:T126" si="13">S117*H117</f>
        <v>0</v>
      </c>
      <c r="AR117" s="16" t="s">
        <v>99</v>
      </c>
      <c r="AT117" s="16" t="s">
        <v>288</v>
      </c>
      <c r="AU117" s="16" t="s">
        <v>77</v>
      </c>
      <c r="AY117" s="16" t="s">
        <v>287</v>
      </c>
      <c r="BE117" s="184">
        <f t="shared" ref="BE117:BE126" si="14">IF(N117="základní",J117,0)</f>
        <v>0</v>
      </c>
      <c r="BF117" s="184">
        <f t="shared" ref="BF117:BF126" si="15">IF(N117="snížená",J117,0)</f>
        <v>0</v>
      </c>
      <c r="BG117" s="184">
        <f t="shared" ref="BG117:BG126" si="16">IF(N117="zákl. přenesená",J117,0)</f>
        <v>0</v>
      </c>
      <c r="BH117" s="184">
        <f t="shared" ref="BH117:BH126" si="17">IF(N117="sníž. přenesená",J117,0)</f>
        <v>0</v>
      </c>
      <c r="BI117" s="184">
        <f t="shared" ref="BI117:BI126" si="18">IF(N117="nulová",J117,0)</f>
        <v>0</v>
      </c>
      <c r="BJ117" s="16" t="s">
        <v>77</v>
      </c>
      <c r="BK117" s="184">
        <f t="shared" ref="BK117:BK126" si="19">ROUND(I117*H117,2)</f>
        <v>0</v>
      </c>
      <c r="BL117" s="16" t="s">
        <v>99</v>
      </c>
      <c r="BM117" s="16" t="s">
        <v>350</v>
      </c>
    </row>
    <row r="118" spans="2:65" s="1" customFormat="1" ht="16.5" customHeight="1" x14ac:dyDescent="0.15">
      <c r="B118" s="33"/>
      <c r="C118" s="174" t="s">
        <v>70</v>
      </c>
      <c r="D118" s="174" t="s">
        <v>288</v>
      </c>
      <c r="E118" s="175" t="s">
        <v>101</v>
      </c>
      <c r="F118" s="176" t="s">
        <v>5010</v>
      </c>
      <c r="G118" s="177" t="s">
        <v>2614</v>
      </c>
      <c r="H118" s="178">
        <v>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355</v>
      </c>
    </row>
    <row r="119" spans="2:65" s="1" customFormat="1" ht="16.5" customHeight="1" x14ac:dyDescent="0.15">
      <c r="B119" s="33"/>
      <c r="C119" s="174" t="s">
        <v>70</v>
      </c>
      <c r="D119" s="174" t="s">
        <v>288</v>
      </c>
      <c r="E119" s="175" t="s">
        <v>3143</v>
      </c>
      <c r="F119" s="176" t="s">
        <v>2897</v>
      </c>
      <c r="G119" s="177" t="s">
        <v>2599</v>
      </c>
      <c r="H119" s="178">
        <v>50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363</v>
      </c>
    </row>
    <row r="120" spans="2:65" s="1" customFormat="1" ht="16.5" customHeight="1" x14ac:dyDescent="0.15">
      <c r="B120" s="33"/>
      <c r="C120" s="174" t="s">
        <v>70</v>
      </c>
      <c r="D120" s="174" t="s">
        <v>288</v>
      </c>
      <c r="E120" s="175" t="s">
        <v>3037</v>
      </c>
      <c r="F120" s="176" t="s">
        <v>3038</v>
      </c>
      <c r="G120" s="177" t="s">
        <v>2802</v>
      </c>
      <c r="H120" s="178">
        <v>45</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367</v>
      </c>
    </row>
    <row r="121" spans="2:65" s="1" customFormat="1" ht="16.5" customHeight="1" x14ac:dyDescent="0.15">
      <c r="B121" s="33"/>
      <c r="C121" s="174" t="s">
        <v>70</v>
      </c>
      <c r="D121" s="174" t="s">
        <v>288</v>
      </c>
      <c r="E121" s="175" t="s">
        <v>5013</v>
      </c>
      <c r="F121" s="176" t="s">
        <v>5014</v>
      </c>
      <c r="G121" s="177" t="s">
        <v>2614</v>
      </c>
      <c r="H121" s="178">
        <v>10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371</v>
      </c>
    </row>
    <row r="122" spans="2:65" s="1" customFormat="1" ht="16.5" customHeight="1" x14ac:dyDescent="0.15">
      <c r="B122" s="33"/>
      <c r="C122" s="174" t="s">
        <v>70</v>
      </c>
      <c r="D122" s="174" t="s">
        <v>288</v>
      </c>
      <c r="E122" s="175" t="s">
        <v>4036</v>
      </c>
      <c r="F122" s="176" t="s">
        <v>4037</v>
      </c>
      <c r="G122" s="177" t="s">
        <v>2802</v>
      </c>
      <c r="H122" s="178">
        <v>45</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377</v>
      </c>
    </row>
    <row r="123" spans="2:65" s="1" customFormat="1" ht="16.5" customHeight="1" x14ac:dyDescent="0.15">
      <c r="B123" s="33"/>
      <c r="C123" s="174" t="s">
        <v>70</v>
      </c>
      <c r="D123" s="174" t="s">
        <v>288</v>
      </c>
      <c r="E123" s="175" t="s">
        <v>4044</v>
      </c>
      <c r="F123" s="176" t="s">
        <v>4045</v>
      </c>
      <c r="G123" s="177" t="s">
        <v>2614</v>
      </c>
      <c r="H123" s="178">
        <v>3</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382</v>
      </c>
    </row>
    <row r="124" spans="2:65" s="1" customFormat="1" ht="16.5" customHeight="1" x14ac:dyDescent="0.15">
      <c r="B124" s="33"/>
      <c r="C124" s="174" t="s">
        <v>70</v>
      </c>
      <c r="D124" s="174" t="s">
        <v>288</v>
      </c>
      <c r="E124" s="175" t="s">
        <v>5044</v>
      </c>
      <c r="F124" s="176" t="s">
        <v>5045</v>
      </c>
      <c r="G124" s="177" t="s">
        <v>2614</v>
      </c>
      <c r="H124" s="178">
        <v>9</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389</v>
      </c>
    </row>
    <row r="125" spans="2:65" s="1" customFormat="1" ht="16.5" customHeight="1" x14ac:dyDescent="0.15">
      <c r="B125" s="33"/>
      <c r="C125" s="174" t="s">
        <v>70</v>
      </c>
      <c r="D125" s="174" t="s">
        <v>288</v>
      </c>
      <c r="E125" s="175" t="s">
        <v>5046</v>
      </c>
      <c r="F125" s="176" t="s">
        <v>5047</v>
      </c>
      <c r="G125" s="177" t="s">
        <v>2614</v>
      </c>
      <c r="H125" s="178">
        <v>3</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397</v>
      </c>
    </row>
    <row r="126" spans="2:65" s="1" customFormat="1" ht="16.5" customHeight="1" x14ac:dyDescent="0.15">
      <c r="B126" s="33"/>
      <c r="C126" s="174" t="s">
        <v>70</v>
      </c>
      <c r="D126" s="174" t="s">
        <v>288</v>
      </c>
      <c r="E126" s="175" t="s">
        <v>74</v>
      </c>
      <c r="F126" s="176" t="s">
        <v>2930</v>
      </c>
      <c r="G126" s="177" t="s">
        <v>2614</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404</v>
      </c>
    </row>
    <row r="127" spans="2:65" s="10" customFormat="1" ht="26" customHeight="1" x14ac:dyDescent="0.2">
      <c r="B127" s="160"/>
      <c r="C127" s="161"/>
      <c r="D127" s="162" t="s">
        <v>69</v>
      </c>
      <c r="E127" s="163" t="s">
        <v>2194</v>
      </c>
      <c r="F127" s="163" t="s">
        <v>3040</v>
      </c>
      <c r="G127" s="161"/>
      <c r="H127" s="161"/>
      <c r="I127" s="164"/>
      <c r="J127" s="165">
        <f>BK127</f>
        <v>0</v>
      </c>
      <c r="K127" s="161"/>
      <c r="L127" s="166"/>
      <c r="M127" s="167"/>
      <c r="N127" s="168"/>
      <c r="O127" s="168"/>
      <c r="P127" s="169">
        <f>SUM(P128:P157)</f>
        <v>0</v>
      </c>
      <c r="Q127" s="168"/>
      <c r="R127" s="169">
        <f>SUM(R128:R157)</f>
        <v>0</v>
      </c>
      <c r="S127" s="168"/>
      <c r="T127" s="170">
        <f>SUM(T128:T157)</f>
        <v>0</v>
      </c>
      <c r="AR127" s="171" t="s">
        <v>77</v>
      </c>
      <c r="AT127" s="172" t="s">
        <v>69</v>
      </c>
      <c r="AU127" s="172" t="s">
        <v>70</v>
      </c>
      <c r="AY127" s="171" t="s">
        <v>287</v>
      </c>
      <c r="BK127" s="173">
        <f>SUM(BK128:BK157)</f>
        <v>0</v>
      </c>
    </row>
    <row r="128" spans="2:65" s="1" customFormat="1" ht="16.5" customHeight="1" x14ac:dyDescent="0.15">
      <c r="B128" s="33"/>
      <c r="C128" s="174" t="s">
        <v>70</v>
      </c>
      <c r="D128" s="174" t="s">
        <v>288</v>
      </c>
      <c r="E128" s="175" t="s">
        <v>377</v>
      </c>
      <c r="F128" s="176" t="s">
        <v>5048</v>
      </c>
      <c r="G128" s="177" t="s">
        <v>2614</v>
      </c>
      <c r="H128" s="178">
        <v>1</v>
      </c>
      <c r="I128" s="179"/>
      <c r="J128" s="178">
        <f t="shared" ref="J128:J157" si="20">ROUND(I128*H128,2)</f>
        <v>0</v>
      </c>
      <c r="K128" s="176" t="s">
        <v>1</v>
      </c>
      <c r="L128" s="37"/>
      <c r="M128" s="180" t="s">
        <v>1</v>
      </c>
      <c r="N128" s="181" t="s">
        <v>41</v>
      </c>
      <c r="O128" s="59"/>
      <c r="P128" s="182">
        <f t="shared" ref="P128:P157" si="21">O128*H128</f>
        <v>0</v>
      </c>
      <c r="Q128" s="182">
        <v>0</v>
      </c>
      <c r="R128" s="182">
        <f t="shared" ref="R128:R157" si="22">Q128*H128</f>
        <v>0</v>
      </c>
      <c r="S128" s="182">
        <v>0</v>
      </c>
      <c r="T128" s="183">
        <f t="shared" ref="T128:T157" si="23">S128*H128</f>
        <v>0</v>
      </c>
      <c r="AR128" s="16" t="s">
        <v>99</v>
      </c>
      <c r="AT128" s="16" t="s">
        <v>288</v>
      </c>
      <c r="AU128" s="16" t="s">
        <v>77</v>
      </c>
      <c r="AY128" s="16" t="s">
        <v>287</v>
      </c>
      <c r="BE128" s="184">
        <f t="shared" ref="BE128:BE157" si="24">IF(N128="základní",J128,0)</f>
        <v>0</v>
      </c>
      <c r="BF128" s="184">
        <f t="shared" ref="BF128:BF157" si="25">IF(N128="snížená",J128,0)</f>
        <v>0</v>
      </c>
      <c r="BG128" s="184">
        <f t="shared" ref="BG128:BG157" si="26">IF(N128="zákl. přenesená",J128,0)</f>
        <v>0</v>
      </c>
      <c r="BH128" s="184">
        <f t="shared" ref="BH128:BH157" si="27">IF(N128="sníž. přenesená",J128,0)</f>
        <v>0</v>
      </c>
      <c r="BI128" s="184">
        <f t="shared" ref="BI128:BI157" si="28">IF(N128="nulová",J128,0)</f>
        <v>0</v>
      </c>
      <c r="BJ128" s="16" t="s">
        <v>77</v>
      </c>
      <c r="BK128" s="184">
        <f t="shared" ref="BK128:BK157" si="29">ROUND(I128*H128,2)</f>
        <v>0</v>
      </c>
      <c r="BL128" s="16" t="s">
        <v>99</v>
      </c>
      <c r="BM128" s="16" t="s">
        <v>408</v>
      </c>
    </row>
    <row r="129" spans="2:65" s="1" customFormat="1" ht="16.5" customHeight="1" x14ac:dyDescent="0.15">
      <c r="B129" s="33"/>
      <c r="C129" s="174" t="s">
        <v>70</v>
      </c>
      <c r="D129" s="174" t="s">
        <v>288</v>
      </c>
      <c r="E129" s="175" t="s">
        <v>5018</v>
      </c>
      <c r="F129" s="176" t="s">
        <v>5019</v>
      </c>
      <c r="G129" s="177" t="s">
        <v>362</v>
      </c>
      <c r="H129" s="178">
        <v>130</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415</v>
      </c>
    </row>
    <row r="130" spans="2:65" s="1" customFormat="1" ht="16.5" customHeight="1" x14ac:dyDescent="0.15">
      <c r="B130" s="33"/>
      <c r="C130" s="174" t="s">
        <v>70</v>
      </c>
      <c r="D130" s="174" t="s">
        <v>288</v>
      </c>
      <c r="E130" s="175" t="s">
        <v>4198</v>
      </c>
      <c r="F130" s="176" t="s">
        <v>5020</v>
      </c>
      <c r="G130" s="177" t="s">
        <v>362</v>
      </c>
      <c r="H130" s="178">
        <v>260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419</v>
      </c>
    </row>
    <row r="131" spans="2:65" s="1" customFormat="1" ht="16.5" customHeight="1" x14ac:dyDescent="0.15">
      <c r="B131" s="33"/>
      <c r="C131" s="174" t="s">
        <v>70</v>
      </c>
      <c r="D131" s="174" t="s">
        <v>288</v>
      </c>
      <c r="E131" s="175" t="s">
        <v>5021</v>
      </c>
      <c r="F131" s="176" t="s">
        <v>5022</v>
      </c>
      <c r="G131" s="177" t="s">
        <v>362</v>
      </c>
      <c r="H131" s="178">
        <v>130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424</v>
      </c>
    </row>
    <row r="132" spans="2:65" s="1" customFormat="1" ht="16.5" customHeight="1" x14ac:dyDescent="0.15">
      <c r="B132" s="33"/>
      <c r="C132" s="174" t="s">
        <v>70</v>
      </c>
      <c r="D132" s="174" t="s">
        <v>288</v>
      </c>
      <c r="E132" s="175" t="s">
        <v>5023</v>
      </c>
      <c r="F132" s="176" t="s">
        <v>5024</v>
      </c>
      <c r="G132" s="177" t="s">
        <v>362</v>
      </c>
      <c r="H132" s="178">
        <v>130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428</v>
      </c>
    </row>
    <row r="133" spans="2:65" s="1" customFormat="1" ht="16.5" customHeight="1" x14ac:dyDescent="0.15">
      <c r="B133" s="33"/>
      <c r="C133" s="174" t="s">
        <v>70</v>
      </c>
      <c r="D133" s="174" t="s">
        <v>288</v>
      </c>
      <c r="E133" s="175" t="s">
        <v>5025</v>
      </c>
      <c r="F133" s="176" t="s">
        <v>5049</v>
      </c>
      <c r="G133" s="177" t="s">
        <v>2802</v>
      </c>
      <c r="H133" s="178">
        <v>130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434</v>
      </c>
    </row>
    <row r="134" spans="2:65" s="1" customFormat="1" ht="16.5" customHeight="1" x14ac:dyDescent="0.15">
      <c r="B134" s="33"/>
      <c r="C134" s="174" t="s">
        <v>70</v>
      </c>
      <c r="D134" s="174" t="s">
        <v>288</v>
      </c>
      <c r="E134" s="175" t="s">
        <v>3052</v>
      </c>
      <c r="F134" s="176" t="s">
        <v>3053</v>
      </c>
      <c r="G134" s="177" t="s">
        <v>308</v>
      </c>
      <c r="H134" s="178">
        <v>73</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440</v>
      </c>
    </row>
    <row r="135" spans="2:65" s="1" customFormat="1" ht="16.5" customHeight="1" x14ac:dyDescent="0.15">
      <c r="B135" s="33"/>
      <c r="C135" s="174" t="s">
        <v>70</v>
      </c>
      <c r="D135" s="174" t="s">
        <v>288</v>
      </c>
      <c r="E135" s="175" t="s">
        <v>5018</v>
      </c>
      <c r="F135" s="176" t="s">
        <v>5019</v>
      </c>
      <c r="G135" s="177" t="s">
        <v>362</v>
      </c>
      <c r="H135" s="178">
        <v>100</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445</v>
      </c>
    </row>
    <row r="136" spans="2:65" s="1" customFormat="1" ht="16.5" customHeight="1" x14ac:dyDescent="0.15">
      <c r="B136" s="33"/>
      <c r="C136" s="174" t="s">
        <v>70</v>
      </c>
      <c r="D136" s="174" t="s">
        <v>288</v>
      </c>
      <c r="E136" s="175" t="s">
        <v>4198</v>
      </c>
      <c r="F136" s="176" t="s">
        <v>5020</v>
      </c>
      <c r="G136" s="177" t="s">
        <v>362</v>
      </c>
      <c r="H136" s="178">
        <v>200</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449</v>
      </c>
    </row>
    <row r="137" spans="2:65" s="1" customFormat="1" ht="16.5" customHeight="1" x14ac:dyDescent="0.15">
      <c r="B137" s="33"/>
      <c r="C137" s="174" t="s">
        <v>70</v>
      </c>
      <c r="D137" s="174" t="s">
        <v>288</v>
      </c>
      <c r="E137" s="175" t="s">
        <v>5021</v>
      </c>
      <c r="F137" s="176" t="s">
        <v>5022</v>
      </c>
      <c r="G137" s="177" t="s">
        <v>362</v>
      </c>
      <c r="H137" s="178">
        <v>100</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455</v>
      </c>
    </row>
    <row r="138" spans="2:65" s="1" customFormat="1" ht="16.5" customHeight="1" x14ac:dyDescent="0.15">
      <c r="B138" s="33"/>
      <c r="C138" s="174" t="s">
        <v>70</v>
      </c>
      <c r="D138" s="174" t="s">
        <v>288</v>
      </c>
      <c r="E138" s="175" t="s">
        <v>5023</v>
      </c>
      <c r="F138" s="176" t="s">
        <v>5024</v>
      </c>
      <c r="G138" s="177" t="s">
        <v>362</v>
      </c>
      <c r="H138" s="178">
        <v>100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473</v>
      </c>
    </row>
    <row r="139" spans="2:65" s="1" customFormat="1" ht="16.5" customHeight="1" x14ac:dyDescent="0.15">
      <c r="B139" s="33"/>
      <c r="C139" s="174" t="s">
        <v>70</v>
      </c>
      <c r="D139" s="174" t="s">
        <v>288</v>
      </c>
      <c r="E139" s="175" t="s">
        <v>3052</v>
      </c>
      <c r="F139" s="176" t="s">
        <v>3053</v>
      </c>
      <c r="G139" s="177" t="s">
        <v>308</v>
      </c>
      <c r="H139" s="178">
        <v>56</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478</v>
      </c>
    </row>
    <row r="140" spans="2:65" s="1" customFormat="1" ht="16.5" customHeight="1" x14ac:dyDescent="0.15">
      <c r="B140" s="33"/>
      <c r="C140" s="174" t="s">
        <v>70</v>
      </c>
      <c r="D140" s="174" t="s">
        <v>288</v>
      </c>
      <c r="E140" s="175" t="s">
        <v>3054</v>
      </c>
      <c r="F140" s="176" t="s">
        <v>3055</v>
      </c>
      <c r="G140" s="177" t="s">
        <v>362</v>
      </c>
      <c r="H140" s="178">
        <v>200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484</v>
      </c>
    </row>
    <row r="141" spans="2:65" s="1" customFormat="1" ht="16.5" customHeight="1" x14ac:dyDescent="0.15">
      <c r="B141" s="33"/>
      <c r="C141" s="174" t="s">
        <v>70</v>
      </c>
      <c r="D141" s="174" t="s">
        <v>288</v>
      </c>
      <c r="E141" s="175" t="s">
        <v>3056</v>
      </c>
      <c r="F141" s="176" t="s">
        <v>3057</v>
      </c>
      <c r="G141" s="177" t="s">
        <v>362</v>
      </c>
      <c r="H141" s="178">
        <v>100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491</v>
      </c>
    </row>
    <row r="142" spans="2:65" s="1" customFormat="1" ht="16.5" customHeight="1" x14ac:dyDescent="0.15">
      <c r="B142" s="33"/>
      <c r="C142" s="174" t="s">
        <v>70</v>
      </c>
      <c r="D142" s="174" t="s">
        <v>288</v>
      </c>
      <c r="E142" s="175" t="s">
        <v>5029</v>
      </c>
      <c r="F142" s="176" t="s">
        <v>5030</v>
      </c>
      <c r="G142" s="177" t="s">
        <v>362</v>
      </c>
      <c r="H142" s="178">
        <v>100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496</v>
      </c>
    </row>
    <row r="143" spans="2:65" s="1" customFormat="1" ht="16.5" customHeight="1" x14ac:dyDescent="0.15">
      <c r="B143" s="33"/>
      <c r="C143" s="174" t="s">
        <v>70</v>
      </c>
      <c r="D143" s="174" t="s">
        <v>288</v>
      </c>
      <c r="E143" s="175" t="s">
        <v>3052</v>
      </c>
      <c r="F143" s="176" t="s">
        <v>3053</v>
      </c>
      <c r="G143" s="177" t="s">
        <v>308</v>
      </c>
      <c r="H143" s="178">
        <v>52</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500</v>
      </c>
    </row>
    <row r="144" spans="2:65" s="1" customFormat="1" ht="16.5" customHeight="1" x14ac:dyDescent="0.15">
      <c r="B144" s="33"/>
      <c r="C144" s="174" t="s">
        <v>70</v>
      </c>
      <c r="D144" s="174" t="s">
        <v>288</v>
      </c>
      <c r="E144" s="175" t="s">
        <v>3060</v>
      </c>
      <c r="F144" s="176" t="s">
        <v>3061</v>
      </c>
      <c r="G144" s="177" t="s">
        <v>291</v>
      </c>
      <c r="H144" s="178">
        <v>70</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77</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503</v>
      </c>
    </row>
    <row r="145" spans="2:65" s="1" customFormat="1" ht="16.5" customHeight="1" x14ac:dyDescent="0.15">
      <c r="B145" s="33"/>
      <c r="C145" s="174" t="s">
        <v>70</v>
      </c>
      <c r="D145" s="174" t="s">
        <v>288</v>
      </c>
      <c r="E145" s="175" t="s">
        <v>5031</v>
      </c>
      <c r="F145" s="176" t="s">
        <v>5032</v>
      </c>
      <c r="G145" s="177" t="s">
        <v>291</v>
      </c>
      <c r="H145" s="178">
        <v>70</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77</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509</v>
      </c>
    </row>
    <row r="146" spans="2:65" s="1" customFormat="1" ht="16.5" customHeight="1" x14ac:dyDescent="0.15">
      <c r="B146" s="33"/>
      <c r="C146" s="174" t="s">
        <v>70</v>
      </c>
      <c r="D146" s="174" t="s">
        <v>288</v>
      </c>
      <c r="E146" s="175" t="s">
        <v>5018</v>
      </c>
      <c r="F146" s="176" t="s">
        <v>5019</v>
      </c>
      <c r="G146" s="177" t="s">
        <v>362</v>
      </c>
      <c r="H146" s="178">
        <v>30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77</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513</v>
      </c>
    </row>
    <row r="147" spans="2:65" s="1" customFormat="1" ht="16.5" customHeight="1" x14ac:dyDescent="0.15">
      <c r="B147" s="33"/>
      <c r="C147" s="174" t="s">
        <v>70</v>
      </c>
      <c r="D147" s="174" t="s">
        <v>288</v>
      </c>
      <c r="E147" s="175" t="s">
        <v>4198</v>
      </c>
      <c r="F147" s="176" t="s">
        <v>5020</v>
      </c>
      <c r="G147" s="177" t="s">
        <v>362</v>
      </c>
      <c r="H147" s="178">
        <v>60</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77</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517</v>
      </c>
    </row>
    <row r="148" spans="2:65" s="1" customFormat="1" ht="16.5" customHeight="1" x14ac:dyDescent="0.15">
      <c r="B148" s="33"/>
      <c r="C148" s="174" t="s">
        <v>70</v>
      </c>
      <c r="D148" s="174" t="s">
        <v>288</v>
      </c>
      <c r="E148" s="175" t="s">
        <v>5021</v>
      </c>
      <c r="F148" s="176" t="s">
        <v>5022</v>
      </c>
      <c r="G148" s="177" t="s">
        <v>362</v>
      </c>
      <c r="H148" s="178">
        <v>30</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77</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521</v>
      </c>
    </row>
    <row r="149" spans="2:65" s="1" customFormat="1" ht="16.5" customHeight="1" x14ac:dyDescent="0.15">
      <c r="B149" s="33"/>
      <c r="C149" s="174" t="s">
        <v>70</v>
      </c>
      <c r="D149" s="174" t="s">
        <v>288</v>
      </c>
      <c r="E149" s="175" t="s">
        <v>5023</v>
      </c>
      <c r="F149" s="176" t="s">
        <v>5024</v>
      </c>
      <c r="G149" s="177" t="s">
        <v>362</v>
      </c>
      <c r="H149" s="178">
        <v>30</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77</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526</v>
      </c>
    </row>
    <row r="150" spans="2:65" s="1" customFormat="1" ht="16.5" customHeight="1" x14ac:dyDescent="0.15">
      <c r="B150" s="33"/>
      <c r="C150" s="174" t="s">
        <v>70</v>
      </c>
      <c r="D150" s="174" t="s">
        <v>288</v>
      </c>
      <c r="E150" s="175" t="s">
        <v>4056</v>
      </c>
      <c r="F150" s="176" t="s">
        <v>4057</v>
      </c>
      <c r="G150" s="177" t="s">
        <v>308</v>
      </c>
      <c r="H150" s="178">
        <v>17</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77</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530</v>
      </c>
    </row>
    <row r="151" spans="2:65" s="1" customFormat="1" ht="16.5" customHeight="1" x14ac:dyDescent="0.15">
      <c r="B151" s="33"/>
      <c r="C151" s="174" t="s">
        <v>70</v>
      </c>
      <c r="D151" s="174" t="s">
        <v>288</v>
      </c>
      <c r="E151" s="175" t="s">
        <v>5050</v>
      </c>
      <c r="F151" s="176" t="s">
        <v>5051</v>
      </c>
      <c r="G151" s="177" t="s">
        <v>308</v>
      </c>
      <c r="H151" s="178">
        <v>2.2000000000000002</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77</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537</v>
      </c>
    </row>
    <row r="152" spans="2:65" s="1" customFormat="1" ht="16.5" customHeight="1" x14ac:dyDescent="0.15">
      <c r="B152" s="33"/>
      <c r="C152" s="174" t="s">
        <v>70</v>
      </c>
      <c r="D152" s="174" t="s">
        <v>288</v>
      </c>
      <c r="E152" s="175" t="s">
        <v>5052</v>
      </c>
      <c r="F152" s="176" t="s">
        <v>5053</v>
      </c>
      <c r="G152" s="177" t="s">
        <v>362</v>
      </c>
      <c r="H152" s="178">
        <v>30</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77</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544</v>
      </c>
    </row>
    <row r="153" spans="2:65" s="1" customFormat="1" ht="16.5" customHeight="1" x14ac:dyDescent="0.15">
      <c r="B153" s="33"/>
      <c r="C153" s="174" t="s">
        <v>70</v>
      </c>
      <c r="D153" s="174" t="s">
        <v>288</v>
      </c>
      <c r="E153" s="175" t="s">
        <v>4056</v>
      </c>
      <c r="F153" s="176" t="s">
        <v>4057</v>
      </c>
      <c r="G153" s="177" t="s">
        <v>308</v>
      </c>
      <c r="H153" s="178">
        <v>14</v>
      </c>
      <c r="I153" s="179"/>
      <c r="J153" s="178">
        <f t="shared" si="20"/>
        <v>0</v>
      </c>
      <c r="K153" s="176" t="s">
        <v>1</v>
      </c>
      <c r="L153" s="37"/>
      <c r="M153" s="180" t="s">
        <v>1</v>
      </c>
      <c r="N153" s="181" t="s">
        <v>41</v>
      </c>
      <c r="O153" s="59"/>
      <c r="P153" s="182">
        <f t="shared" si="21"/>
        <v>0</v>
      </c>
      <c r="Q153" s="182">
        <v>0</v>
      </c>
      <c r="R153" s="182">
        <f t="shared" si="22"/>
        <v>0</v>
      </c>
      <c r="S153" s="182">
        <v>0</v>
      </c>
      <c r="T153" s="183">
        <f t="shared" si="23"/>
        <v>0</v>
      </c>
      <c r="AR153" s="16" t="s">
        <v>99</v>
      </c>
      <c r="AT153" s="16" t="s">
        <v>288</v>
      </c>
      <c r="AU153" s="16" t="s">
        <v>77</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551</v>
      </c>
    </row>
    <row r="154" spans="2:65" s="1" customFormat="1" ht="16.5" customHeight="1" x14ac:dyDescent="0.15">
      <c r="B154" s="33"/>
      <c r="C154" s="174" t="s">
        <v>70</v>
      </c>
      <c r="D154" s="174" t="s">
        <v>288</v>
      </c>
      <c r="E154" s="175" t="s">
        <v>5029</v>
      </c>
      <c r="F154" s="176" t="s">
        <v>5030</v>
      </c>
      <c r="G154" s="177" t="s">
        <v>362</v>
      </c>
      <c r="H154" s="178">
        <v>30</v>
      </c>
      <c r="I154" s="179"/>
      <c r="J154" s="178">
        <f t="shared" si="20"/>
        <v>0</v>
      </c>
      <c r="K154" s="176" t="s">
        <v>1</v>
      </c>
      <c r="L154" s="37"/>
      <c r="M154" s="180" t="s">
        <v>1</v>
      </c>
      <c r="N154" s="181" t="s">
        <v>41</v>
      </c>
      <c r="O154" s="59"/>
      <c r="P154" s="182">
        <f t="shared" si="21"/>
        <v>0</v>
      </c>
      <c r="Q154" s="182">
        <v>0</v>
      </c>
      <c r="R154" s="182">
        <f t="shared" si="22"/>
        <v>0</v>
      </c>
      <c r="S154" s="182">
        <v>0</v>
      </c>
      <c r="T154" s="183">
        <f t="shared" si="23"/>
        <v>0</v>
      </c>
      <c r="AR154" s="16" t="s">
        <v>99</v>
      </c>
      <c r="AT154" s="16" t="s">
        <v>288</v>
      </c>
      <c r="AU154" s="16" t="s">
        <v>77</v>
      </c>
      <c r="AY154" s="16" t="s">
        <v>287</v>
      </c>
      <c r="BE154" s="184">
        <f t="shared" si="24"/>
        <v>0</v>
      </c>
      <c r="BF154" s="184">
        <f t="shared" si="25"/>
        <v>0</v>
      </c>
      <c r="BG154" s="184">
        <f t="shared" si="26"/>
        <v>0</v>
      </c>
      <c r="BH154" s="184">
        <f t="shared" si="27"/>
        <v>0</v>
      </c>
      <c r="BI154" s="184">
        <f t="shared" si="28"/>
        <v>0</v>
      </c>
      <c r="BJ154" s="16" t="s">
        <v>77</v>
      </c>
      <c r="BK154" s="184">
        <f t="shared" si="29"/>
        <v>0</v>
      </c>
      <c r="BL154" s="16" t="s">
        <v>99</v>
      </c>
      <c r="BM154" s="16" t="s">
        <v>556</v>
      </c>
    </row>
    <row r="155" spans="2:65" s="1" customFormat="1" ht="16.5" customHeight="1" x14ac:dyDescent="0.15">
      <c r="B155" s="33"/>
      <c r="C155" s="174" t="s">
        <v>70</v>
      </c>
      <c r="D155" s="174" t="s">
        <v>288</v>
      </c>
      <c r="E155" s="175" t="s">
        <v>3060</v>
      </c>
      <c r="F155" s="176" t="s">
        <v>3061</v>
      </c>
      <c r="G155" s="177" t="s">
        <v>291</v>
      </c>
      <c r="H155" s="178">
        <v>24</v>
      </c>
      <c r="I155" s="179"/>
      <c r="J155" s="178">
        <f t="shared" si="20"/>
        <v>0</v>
      </c>
      <c r="K155" s="176" t="s">
        <v>1</v>
      </c>
      <c r="L155" s="37"/>
      <c r="M155" s="180" t="s">
        <v>1</v>
      </c>
      <c r="N155" s="181" t="s">
        <v>41</v>
      </c>
      <c r="O155" s="59"/>
      <c r="P155" s="182">
        <f t="shared" si="21"/>
        <v>0</v>
      </c>
      <c r="Q155" s="182">
        <v>0</v>
      </c>
      <c r="R155" s="182">
        <f t="shared" si="22"/>
        <v>0</v>
      </c>
      <c r="S155" s="182">
        <v>0</v>
      </c>
      <c r="T155" s="183">
        <f t="shared" si="23"/>
        <v>0</v>
      </c>
      <c r="AR155" s="16" t="s">
        <v>99</v>
      </c>
      <c r="AT155" s="16" t="s">
        <v>288</v>
      </c>
      <c r="AU155" s="16" t="s">
        <v>77</v>
      </c>
      <c r="AY155" s="16" t="s">
        <v>287</v>
      </c>
      <c r="BE155" s="184">
        <f t="shared" si="24"/>
        <v>0</v>
      </c>
      <c r="BF155" s="184">
        <f t="shared" si="25"/>
        <v>0</v>
      </c>
      <c r="BG155" s="184">
        <f t="shared" si="26"/>
        <v>0</v>
      </c>
      <c r="BH155" s="184">
        <f t="shared" si="27"/>
        <v>0</v>
      </c>
      <c r="BI155" s="184">
        <f t="shared" si="28"/>
        <v>0</v>
      </c>
      <c r="BJ155" s="16" t="s">
        <v>77</v>
      </c>
      <c r="BK155" s="184">
        <f t="shared" si="29"/>
        <v>0</v>
      </c>
      <c r="BL155" s="16" t="s">
        <v>99</v>
      </c>
      <c r="BM155" s="16" t="s">
        <v>560</v>
      </c>
    </row>
    <row r="156" spans="2:65" s="1" customFormat="1" ht="16.5" customHeight="1" x14ac:dyDescent="0.15">
      <c r="B156" s="33"/>
      <c r="C156" s="174" t="s">
        <v>70</v>
      </c>
      <c r="D156" s="174" t="s">
        <v>288</v>
      </c>
      <c r="E156" s="175" t="s">
        <v>3062</v>
      </c>
      <c r="F156" s="176" t="s">
        <v>3063</v>
      </c>
      <c r="G156" s="177" t="s">
        <v>291</v>
      </c>
      <c r="H156" s="178">
        <v>24</v>
      </c>
      <c r="I156" s="179"/>
      <c r="J156" s="178">
        <f t="shared" si="20"/>
        <v>0</v>
      </c>
      <c r="K156" s="176" t="s">
        <v>1</v>
      </c>
      <c r="L156" s="37"/>
      <c r="M156" s="180" t="s">
        <v>1</v>
      </c>
      <c r="N156" s="181" t="s">
        <v>41</v>
      </c>
      <c r="O156" s="59"/>
      <c r="P156" s="182">
        <f t="shared" si="21"/>
        <v>0</v>
      </c>
      <c r="Q156" s="182">
        <v>0</v>
      </c>
      <c r="R156" s="182">
        <f t="shared" si="22"/>
        <v>0</v>
      </c>
      <c r="S156" s="182">
        <v>0</v>
      </c>
      <c r="T156" s="183">
        <f t="shared" si="23"/>
        <v>0</v>
      </c>
      <c r="AR156" s="16" t="s">
        <v>99</v>
      </c>
      <c r="AT156" s="16" t="s">
        <v>288</v>
      </c>
      <c r="AU156" s="16" t="s">
        <v>77</v>
      </c>
      <c r="AY156" s="16" t="s">
        <v>287</v>
      </c>
      <c r="BE156" s="184">
        <f t="shared" si="24"/>
        <v>0</v>
      </c>
      <c r="BF156" s="184">
        <f t="shared" si="25"/>
        <v>0</v>
      </c>
      <c r="BG156" s="184">
        <f t="shared" si="26"/>
        <v>0</v>
      </c>
      <c r="BH156" s="184">
        <f t="shared" si="27"/>
        <v>0</v>
      </c>
      <c r="BI156" s="184">
        <f t="shared" si="28"/>
        <v>0</v>
      </c>
      <c r="BJ156" s="16" t="s">
        <v>77</v>
      </c>
      <c r="BK156" s="184">
        <f t="shared" si="29"/>
        <v>0</v>
      </c>
      <c r="BL156" s="16" t="s">
        <v>99</v>
      </c>
      <c r="BM156" s="16" t="s">
        <v>567</v>
      </c>
    </row>
    <row r="157" spans="2:65" s="1" customFormat="1" ht="16.5" customHeight="1" x14ac:dyDescent="0.15">
      <c r="B157" s="33"/>
      <c r="C157" s="174" t="s">
        <v>70</v>
      </c>
      <c r="D157" s="174" t="s">
        <v>288</v>
      </c>
      <c r="E157" s="175" t="s">
        <v>5035</v>
      </c>
      <c r="F157" s="176" t="s">
        <v>3064</v>
      </c>
      <c r="G157" s="177" t="s">
        <v>362</v>
      </c>
      <c r="H157" s="178">
        <v>175</v>
      </c>
      <c r="I157" s="179"/>
      <c r="J157" s="178">
        <f t="shared" si="20"/>
        <v>0</v>
      </c>
      <c r="K157" s="176" t="s">
        <v>1</v>
      </c>
      <c r="L157" s="37"/>
      <c r="M157" s="220" t="s">
        <v>1</v>
      </c>
      <c r="N157" s="221" t="s">
        <v>41</v>
      </c>
      <c r="O157" s="222"/>
      <c r="P157" s="223">
        <f t="shared" si="21"/>
        <v>0</v>
      </c>
      <c r="Q157" s="223">
        <v>0</v>
      </c>
      <c r="R157" s="223">
        <f t="shared" si="22"/>
        <v>0</v>
      </c>
      <c r="S157" s="223">
        <v>0</v>
      </c>
      <c r="T157" s="224">
        <f t="shared" si="23"/>
        <v>0</v>
      </c>
      <c r="AR157" s="16" t="s">
        <v>99</v>
      </c>
      <c r="AT157" s="16" t="s">
        <v>288</v>
      </c>
      <c r="AU157" s="16" t="s">
        <v>77</v>
      </c>
      <c r="AY157" s="16" t="s">
        <v>287</v>
      </c>
      <c r="BE157" s="184">
        <f t="shared" si="24"/>
        <v>0</v>
      </c>
      <c r="BF157" s="184">
        <f t="shared" si="25"/>
        <v>0</v>
      </c>
      <c r="BG157" s="184">
        <f t="shared" si="26"/>
        <v>0</v>
      </c>
      <c r="BH157" s="184">
        <f t="shared" si="27"/>
        <v>0</v>
      </c>
      <c r="BI157" s="184">
        <f t="shared" si="28"/>
        <v>0</v>
      </c>
      <c r="BJ157" s="16" t="s">
        <v>77</v>
      </c>
      <c r="BK157" s="184">
        <f t="shared" si="29"/>
        <v>0</v>
      </c>
      <c r="BL157" s="16" t="s">
        <v>99</v>
      </c>
      <c r="BM157" s="16" t="s">
        <v>573</v>
      </c>
    </row>
    <row r="158" spans="2:65" s="1" customFormat="1" ht="7" customHeight="1" x14ac:dyDescent="0.15">
      <c r="B158" s="45"/>
      <c r="C158" s="46"/>
      <c r="D158" s="46"/>
      <c r="E158" s="46"/>
      <c r="F158" s="46"/>
      <c r="G158" s="46"/>
      <c r="H158" s="46"/>
      <c r="I158" s="133"/>
      <c r="J158" s="46"/>
      <c r="K158" s="46"/>
      <c r="L158" s="37"/>
    </row>
  </sheetData>
  <sheetProtection algorithmName="SHA-512" hashValue="TEWtLvotiSBrSmvOgCFGmH3l2shq3wb3o8rW5eAiHuL7Elg3SGOYQKENhEcopKhlc05RnuMI4e3puQ7CT9Q02A==" saltValue="VGWak7G7uT9ViuTVUC5NPRPTQbTP8/gownE04tHnE5VP+z+0YVq80GGnjrXRtPP4mOb66WEtEoNlZlc88ZbSCw==" spinCount="100000" sheet="1" objects="1" scenarios="1" formatColumns="0" formatRows="0" autoFilter="0"/>
  <autoFilter ref="C94:K15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196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5054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ROUND((SUM(BE96:BE178)),  2)</f>
        <v>0</v>
      </c>
      <c r="I37" s="122">
        <v>0.21</v>
      </c>
      <c r="J37" s="121">
        <f>ROUND(((SUM(BE96:BE178))*I37),  2)</f>
        <v>0</v>
      </c>
      <c r="L37" s="37"/>
    </row>
    <row r="38" spans="2:12" s="1" customFormat="1" ht="14.5" customHeight="1" x14ac:dyDescent="0.15">
      <c r="B38" s="37"/>
      <c r="E38" s="110" t="s">
        <v>42</v>
      </c>
      <c r="F38" s="121">
        <f>ROUND((SUM(BF96:BF178)),  2)</f>
        <v>0</v>
      </c>
      <c r="I38" s="122">
        <v>0.15</v>
      </c>
      <c r="J38" s="121">
        <f>ROUND(((SUM(BF96:BF178))*I38),  2)</f>
        <v>0</v>
      </c>
      <c r="L38" s="37"/>
    </row>
    <row r="39" spans="2:12" s="1" customFormat="1" ht="14.5" hidden="1" customHeight="1" x14ac:dyDescent="0.15">
      <c r="B39" s="37"/>
      <c r="E39" s="110" t="s">
        <v>43</v>
      </c>
      <c r="F39" s="121">
        <f>ROUND((SUM(BG96:BG178)),  2)</f>
        <v>0</v>
      </c>
      <c r="I39" s="122">
        <v>0.21</v>
      </c>
      <c r="J39" s="121">
        <f>0</f>
        <v>0</v>
      </c>
      <c r="L39" s="37"/>
    </row>
    <row r="40" spans="2:12" s="1" customFormat="1" ht="14.5" hidden="1" customHeight="1" x14ac:dyDescent="0.15">
      <c r="B40" s="37"/>
      <c r="E40" s="110" t="s">
        <v>44</v>
      </c>
      <c r="F40" s="121">
        <f>ROUND((SUM(BH96:BH178)),  2)</f>
        <v>0</v>
      </c>
      <c r="I40" s="122">
        <v>0.15</v>
      </c>
      <c r="J40" s="121">
        <f>0</f>
        <v>0</v>
      </c>
      <c r="L40" s="37"/>
    </row>
    <row r="41" spans="2:12" s="1" customFormat="1" ht="14.5" hidden="1" customHeight="1" x14ac:dyDescent="0.15">
      <c r="B41" s="37"/>
      <c r="E41" s="110" t="s">
        <v>45</v>
      </c>
      <c r="F41" s="121">
        <f>ROUND((SUM(BI96:BI178)),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03 - Přeložka kabelu V.N ČEZu - podel pozemku Č.D. po západní straně ulice Nádražní</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4059</v>
      </c>
      <c r="E68" s="145"/>
      <c r="F68" s="145"/>
      <c r="G68" s="145"/>
      <c r="H68" s="145"/>
      <c r="I68" s="146"/>
      <c r="J68" s="147">
        <f>J97</f>
        <v>0</v>
      </c>
      <c r="K68" s="143"/>
      <c r="L68" s="148"/>
    </row>
    <row r="69" spans="2:47" s="8" customFormat="1" ht="25" customHeight="1" x14ac:dyDescent="0.15">
      <c r="B69" s="142"/>
      <c r="C69" s="143"/>
      <c r="D69" s="144" t="s">
        <v>2608</v>
      </c>
      <c r="E69" s="145"/>
      <c r="F69" s="145"/>
      <c r="G69" s="145"/>
      <c r="H69" s="145"/>
      <c r="I69" s="146"/>
      <c r="J69" s="147">
        <f>J100</f>
        <v>0</v>
      </c>
      <c r="K69" s="143"/>
      <c r="L69" s="148"/>
    </row>
    <row r="70" spans="2:47" s="8" customFormat="1" ht="25" customHeight="1" x14ac:dyDescent="0.15">
      <c r="B70" s="142"/>
      <c r="C70" s="143"/>
      <c r="D70" s="144" t="s">
        <v>4982</v>
      </c>
      <c r="E70" s="145"/>
      <c r="F70" s="145"/>
      <c r="G70" s="145"/>
      <c r="H70" s="145"/>
      <c r="I70" s="146"/>
      <c r="J70" s="147">
        <f>J118</f>
        <v>0</v>
      </c>
      <c r="K70" s="143"/>
      <c r="L70" s="148"/>
    </row>
    <row r="71" spans="2:47" s="8" customFormat="1" ht="25" customHeight="1" x14ac:dyDescent="0.15">
      <c r="B71" s="142"/>
      <c r="C71" s="143"/>
      <c r="D71" s="144" t="s">
        <v>5038</v>
      </c>
      <c r="E71" s="145"/>
      <c r="F71" s="145"/>
      <c r="G71" s="145"/>
      <c r="H71" s="145"/>
      <c r="I71" s="146"/>
      <c r="J71" s="147">
        <f>J121</f>
        <v>0</v>
      </c>
      <c r="K71" s="143"/>
      <c r="L71" s="148"/>
    </row>
    <row r="72" spans="2:47" s="8" customFormat="1" ht="25" customHeight="1" x14ac:dyDescent="0.15">
      <c r="B72" s="142"/>
      <c r="C72" s="143"/>
      <c r="D72" s="144" t="s">
        <v>5055</v>
      </c>
      <c r="E72" s="145"/>
      <c r="F72" s="145"/>
      <c r="G72" s="145"/>
      <c r="H72" s="145"/>
      <c r="I72" s="146"/>
      <c r="J72" s="147">
        <f>J162</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1510</v>
      </c>
      <c r="D87" s="34"/>
      <c r="E87" s="34"/>
      <c r="F87" s="34"/>
      <c r="G87" s="34"/>
      <c r="H87" s="34"/>
      <c r="I87" s="111"/>
      <c r="J87" s="34"/>
      <c r="K87" s="34"/>
      <c r="L87" s="37"/>
    </row>
    <row r="88" spans="2:63" s="1" customFormat="1" ht="16.5" customHeight="1" x14ac:dyDescent="0.15">
      <c r="B88" s="33"/>
      <c r="C88" s="34"/>
      <c r="D88" s="34"/>
      <c r="E88" s="285" t="str">
        <f>E13</f>
        <v>03 - Přeložka kabelu V.N ČEZu - podel pozemku Č.D. po západní straně ulice Nádražní</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P97+P100+P118+P121+P162</f>
        <v>0</v>
      </c>
      <c r="Q96" s="67"/>
      <c r="R96" s="157">
        <f>R97+R100+R118+R121+R162</f>
        <v>0</v>
      </c>
      <c r="S96" s="67"/>
      <c r="T96" s="158">
        <f>T97+T100+T118+T121+T162</f>
        <v>0</v>
      </c>
      <c r="AT96" s="16" t="s">
        <v>69</v>
      </c>
      <c r="AU96" s="16" t="s">
        <v>246</v>
      </c>
      <c r="BK96" s="159">
        <f>BK97+BK100+BK118+BK121+BK162</f>
        <v>0</v>
      </c>
    </row>
    <row r="97" spans="2:65" s="10" customFormat="1" ht="26" customHeight="1" x14ac:dyDescent="0.2">
      <c r="B97" s="160"/>
      <c r="C97" s="161"/>
      <c r="D97" s="162" t="s">
        <v>69</v>
      </c>
      <c r="E97" s="163" t="s">
        <v>1660</v>
      </c>
      <c r="F97" s="163" t="s">
        <v>3105</v>
      </c>
      <c r="G97" s="161"/>
      <c r="H97" s="161"/>
      <c r="I97" s="164"/>
      <c r="J97" s="165">
        <f>BK97</f>
        <v>0</v>
      </c>
      <c r="K97" s="161"/>
      <c r="L97" s="166"/>
      <c r="M97" s="167"/>
      <c r="N97" s="168"/>
      <c r="O97" s="168"/>
      <c r="P97" s="169">
        <f>SUM(P98:P99)</f>
        <v>0</v>
      </c>
      <c r="Q97" s="168"/>
      <c r="R97" s="169">
        <f>SUM(R98:R99)</f>
        <v>0</v>
      </c>
      <c r="S97" s="168"/>
      <c r="T97" s="170">
        <f>SUM(T98:T99)</f>
        <v>0</v>
      </c>
      <c r="AR97" s="171" t="s">
        <v>77</v>
      </c>
      <c r="AT97" s="172" t="s">
        <v>69</v>
      </c>
      <c r="AU97" s="172" t="s">
        <v>70</v>
      </c>
      <c r="AY97" s="171" t="s">
        <v>287</v>
      </c>
      <c r="BK97" s="173">
        <f>SUM(BK98:BK99)</f>
        <v>0</v>
      </c>
    </row>
    <row r="98" spans="2:65" s="1" customFormat="1" ht="16.5" customHeight="1" x14ac:dyDescent="0.15">
      <c r="B98" s="33"/>
      <c r="C98" s="174" t="s">
        <v>70</v>
      </c>
      <c r="D98" s="174" t="s">
        <v>288</v>
      </c>
      <c r="E98" s="175" t="s">
        <v>5056</v>
      </c>
      <c r="F98" s="176" t="s">
        <v>5057</v>
      </c>
      <c r="G98" s="177" t="s">
        <v>362</v>
      </c>
      <c r="H98" s="178">
        <v>135</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70</v>
      </c>
      <c r="D99" s="174" t="s">
        <v>288</v>
      </c>
      <c r="E99" s="175" t="s">
        <v>7</v>
      </c>
      <c r="F99" s="176" t="s">
        <v>5058</v>
      </c>
      <c r="G99" s="177" t="s">
        <v>362</v>
      </c>
      <c r="H99" s="178">
        <v>135</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0" customFormat="1" ht="26" customHeight="1" x14ac:dyDescent="0.2">
      <c r="B100" s="160"/>
      <c r="C100" s="161"/>
      <c r="D100" s="162" t="s">
        <v>69</v>
      </c>
      <c r="E100" s="163" t="s">
        <v>2135</v>
      </c>
      <c r="F100" s="163" t="s">
        <v>2617</v>
      </c>
      <c r="G100" s="161"/>
      <c r="H100" s="161"/>
      <c r="I100" s="164"/>
      <c r="J100" s="165">
        <f>BK100</f>
        <v>0</v>
      </c>
      <c r="K100" s="161"/>
      <c r="L100" s="166"/>
      <c r="M100" s="167"/>
      <c r="N100" s="168"/>
      <c r="O100" s="168"/>
      <c r="P100" s="169">
        <f>SUM(P101:P117)</f>
        <v>0</v>
      </c>
      <c r="Q100" s="168"/>
      <c r="R100" s="169">
        <f>SUM(R101:R117)</f>
        <v>0</v>
      </c>
      <c r="S100" s="168"/>
      <c r="T100" s="170">
        <f>SUM(T101:T117)</f>
        <v>0</v>
      </c>
      <c r="AR100" s="171" t="s">
        <v>77</v>
      </c>
      <c r="AT100" s="172" t="s">
        <v>69</v>
      </c>
      <c r="AU100" s="172" t="s">
        <v>70</v>
      </c>
      <c r="AY100" s="171" t="s">
        <v>287</v>
      </c>
      <c r="BK100" s="173">
        <f>SUM(BK101:BK117)</f>
        <v>0</v>
      </c>
    </row>
    <row r="101" spans="2:65" s="1" customFormat="1" ht="16.5" customHeight="1" x14ac:dyDescent="0.15">
      <c r="B101" s="33"/>
      <c r="C101" s="174" t="s">
        <v>77</v>
      </c>
      <c r="D101" s="174" t="s">
        <v>288</v>
      </c>
      <c r="E101" s="175" t="s">
        <v>4986</v>
      </c>
      <c r="F101" s="176" t="s">
        <v>4020</v>
      </c>
      <c r="G101" s="177" t="s">
        <v>612</v>
      </c>
      <c r="H101" s="178">
        <v>1</v>
      </c>
      <c r="I101" s="179"/>
      <c r="J101" s="178">
        <f t="shared" ref="J101:J117" si="0">ROUND(I101*H101,2)</f>
        <v>0</v>
      </c>
      <c r="K101" s="176" t="s">
        <v>1</v>
      </c>
      <c r="L101" s="37"/>
      <c r="M101" s="180" t="s">
        <v>1</v>
      </c>
      <c r="N101" s="181" t="s">
        <v>41</v>
      </c>
      <c r="O101" s="59"/>
      <c r="P101" s="182">
        <f t="shared" ref="P101:P117" si="1">O101*H101</f>
        <v>0</v>
      </c>
      <c r="Q101" s="182">
        <v>0</v>
      </c>
      <c r="R101" s="182">
        <f t="shared" ref="R101:R117" si="2">Q101*H101</f>
        <v>0</v>
      </c>
      <c r="S101" s="182">
        <v>0</v>
      </c>
      <c r="T101" s="183">
        <f t="shared" ref="T101:T117" si="3">S101*H101</f>
        <v>0</v>
      </c>
      <c r="AR101" s="16" t="s">
        <v>99</v>
      </c>
      <c r="AT101" s="16" t="s">
        <v>288</v>
      </c>
      <c r="AU101" s="16" t="s">
        <v>77</v>
      </c>
      <c r="AY101" s="16" t="s">
        <v>287</v>
      </c>
      <c r="BE101" s="184">
        <f t="shared" ref="BE101:BE117" si="4">IF(N101="základní",J101,0)</f>
        <v>0</v>
      </c>
      <c r="BF101" s="184">
        <f t="shared" ref="BF101:BF117" si="5">IF(N101="snížená",J101,0)</f>
        <v>0</v>
      </c>
      <c r="BG101" s="184">
        <f t="shared" ref="BG101:BG117" si="6">IF(N101="zákl. přenesená",J101,0)</f>
        <v>0</v>
      </c>
      <c r="BH101" s="184">
        <f t="shared" ref="BH101:BH117" si="7">IF(N101="sníž. přenesená",J101,0)</f>
        <v>0</v>
      </c>
      <c r="BI101" s="184">
        <f t="shared" ref="BI101:BI117" si="8">IF(N101="nulová",J101,0)</f>
        <v>0</v>
      </c>
      <c r="BJ101" s="16" t="s">
        <v>77</v>
      </c>
      <c r="BK101" s="184">
        <f t="shared" ref="BK101:BK117" si="9">ROUND(I101*H101,2)</f>
        <v>0</v>
      </c>
      <c r="BL101" s="16" t="s">
        <v>99</v>
      </c>
      <c r="BM101" s="16" t="s">
        <v>5059</v>
      </c>
    </row>
    <row r="102" spans="2:65" s="1" customFormat="1" ht="16.5" customHeight="1" x14ac:dyDescent="0.15">
      <c r="B102" s="33"/>
      <c r="C102" s="174" t="s">
        <v>70</v>
      </c>
      <c r="D102" s="174" t="s">
        <v>288</v>
      </c>
      <c r="E102" s="175" t="s">
        <v>5060</v>
      </c>
      <c r="F102" s="176" t="s">
        <v>5061</v>
      </c>
      <c r="G102" s="177" t="s">
        <v>490</v>
      </c>
      <c r="H102" s="178">
        <v>160</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5062</v>
      </c>
      <c r="F103" s="176" t="s">
        <v>5063</v>
      </c>
      <c r="G103" s="177" t="s">
        <v>490</v>
      </c>
      <c r="H103" s="178">
        <v>40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5064</v>
      </c>
      <c r="F104" s="176" t="s">
        <v>5065</v>
      </c>
      <c r="G104" s="177" t="s">
        <v>490</v>
      </c>
      <c r="H104" s="178">
        <v>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5066</v>
      </c>
      <c r="F105" s="176" t="s">
        <v>5067</v>
      </c>
      <c r="G105" s="177" t="s">
        <v>490</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4990</v>
      </c>
      <c r="F106" s="176" t="s">
        <v>4991</v>
      </c>
      <c r="G106" s="177" t="s">
        <v>362</v>
      </c>
      <c r="H106" s="178">
        <v>6</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4992</v>
      </c>
      <c r="F107" s="176" t="s">
        <v>2621</v>
      </c>
      <c r="G107" s="177" t="s">
        <v>490</v>
      </c>
      <c r="H107" s="178">
        <v>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4993</v>
      </c>
      <c r="F108" s="176" t="s">
        <v>4994</v>
      </c>
      <c r="G108" s="177" t="s">
        <v>362</v>
      </c>
      <c r="H108" s="178">
        <v>4</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4995</v>
      </c>
      <c r="F109" s="176" t="s">
        <v>4996</v>
      </c>
      <c r="G109" s="177" t="s">
        <v>490</v>
      </c>
      <c r="H109" s="178">
        <v>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3021</v>
      </c>
      <c r="F110" s="176" t="s">
        <v>4997</v>
      </c>
      <c r="G110" s="177" t="s">
        <v>1058</v>
      </c>
      <c r="H110" s="178">
        <v>50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3019</v>
      </c>
      <c r="F111" s="176" t="s">
        <v>3020</v>
      </c>
      <c r="G111" s="177" t="s">
        <v>362</v>
      </c>
      <c r="H111" s="178">
        <v>45</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4998</v>
      </c>
      <c r="F112" s="176" t="s">
        <v>4999</v>
      </c>
      <c r="G112" s="177" t="s">
        <v>490</v>
      </c>
      <c r="H112" s="178">
        <v>10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5068</v>
      </c>
      <c r="F113" s="176" t="s">
        <v>5069</v>
      </c>
      <c r="G113" s="177" t="s">
        <v>490</v>
      </c>
      <c r="H113" s="178">
        <v>3</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 customFormat="1" ht="16.5" customHeight="1" x14ac:dyDescent="0.15">
      <c r="B114" s="33"/>
      <c r="C114" s="174" t="s">
        <v>70</v>
      </c>
      <c r="D114" s="174" t="s">
        <v>288</v>
      </c>
      <c r="E114" s="175" t="s">
        <v>3076</v>
      </c>
      <c r="F114" s="176" t="s">
        <v>5000</v>
      </c>
      <c r="G114" s="177" t="s">
        <v>612</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70</v>
      </c>
      <c r="D115" s="174" t="s">
        <v>288</v>
      </c>
      <c r="E115" s="175" t="s">
        <v>3078</v>
      </c>
      <c r="F115" s="176" t="s">
        <v>2753</v>
      </c>
      <c r="G115" s="177" t="s">
        <v>1845</v>
      </c>
      <c r="H115" s="178">
        <v>40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70</v>
      </c>
      <c r="D116" s="174" t="s">
        <v>288</v>
      </c>
      <c r="E116" s="175" t="s">
        <v>3079</v>
      </c>
      <c r="F116" s="176" t="s">
        <v>3115</v>
      </c>
      <c r="G116" s="177" t="s">
        <v>490</v>
      </c>
      <c r="H116" s="178">
        <v>1</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70</v>
      </c>
      <c r="D117" s="174" t="s">
        <v>288</v>
      </c>
      <c r="E117" s="175" t="s">
        <v>5001</v>
      </c>
      <c r="F117" s="176" t="s">
        <v>2739</v>
      </c>
      <c r="G117" s="177" t="s">
        <v>1845</v>
      </c>
      <c r="H117" s="178">
        <v>8</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350</v>
      </c>
    </row>
    <row r="118" spans="2:65" s="10" customFormat="1" ht="26" customHeight="1" x14ac:dyDescent="0.2">
      <c r="B118" s="160"/>
      <c r="C118" s="161"/>
      <c r="D118" s="162" t="s">
        <v>69</v>
      </c>
      <c r="E118" s="163" t="s">
        <v>2190</v>
      </c>
      <c r="F118" s="163" t="s">
        <v>5003</v>
      </c>
      <c r="G118" s="161"/>
      <c r="H118" s="161"/>
      <c r="I118" s="164"/>
      <c r="J118" s="165">
        <f>BK118</f>
        <v>0</v>
      </c>
      <c r="K118" s="161"/>
      <c r="L118" s="166"/>
      <c r="M118" s="167"/>
      <c r="N118" s="168"/>
      <c r="O118" s="168"/>
      <c r="P118" s="169">
        <f>SUM(P119:P120)</f>
        <v>0</v>
      </c>
      <c r="Q118" s="168"/>
      <c r="R118" s="169">
        <f>SUM(R119:R120)</f>
        <v>0</v>
      </c>
      <c r="S118" s="168"/>
      <c r="T118" s="170">
        <f>SUM(T119:T120)</f>
        <v>0</v>
      </c>
      <c r="AR118" s="171" t="s">
        <v>77</v>
      </c>
      <c r="AT118" s="172" t="s">
        <v>69</v>
      </c>
      <c r="AU118" s="172" t="s">
        <v>70</v>
      </c>
      <c r="AY118" s="171" t="s">
        <v>287</v>
      </c>
      <c r="BK118" s="173">
        <f>SUM(BK119:BK120)</f>
        <v>0</v>
      </c>
    </row>
    <row r="119" spans="2:65" s="1" customFormat="1" ht="16.5" customHeight="1" x14ac:dyDescent="0.15">
      <c r="B119" s="33"/>
      <c r="C119" s="174" t="s">
        <v>70</v>
      </c>
      <c r="D119" s="174" t="s">
        <v>288</v>
      </c>
      <c r="E119" s="175" t="s">
        <v>5070</v>
      </c>
      <c r="F119" s="176" t="s">
        <v>5071</v>
      </c>
      <c r="G119" s="177" t="s">
        <v>362</v>
      </c>
      <c r="H119" s="178">
        <v>345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355</v>
      </c>
    </row>
    <row r="120" spans="2:65" s="1" customFormat="1" ht="16.5" customHeight="1" x14ac:dyDescent="0.15">
      <c r="B120" s="33"/>
      <c r="C120" s="174" t="s">
        <v>70</v>
      </c>
      <c r="D120" s="174" t="s">
        <v>288</v>
      </c>
      <c r="E120" s="175" t="s">
        <v>5070</v>
      </c>
      <c r="F120" s="176" t="s">
        <v>5071</v>
      </c>
      <c r="G120" s="177" t="s">
        <v>362</v>
      </c>
      <c r="H120" s="178">
        <v>195</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363</v>
      </c>
    </row>
    <row r="121" spans="2:65" s="10" customFormat="1" ht="26" customHeight="1" x14ac:dyDescent="0.2">
      <c r="B121" s="160"/>
      <c r="C121" s="161"/>
      <c r="D121" s="162" t="s">
        <v>69</v>
      </c>
      <c r="E121" s="163" t="s">
        <v>2194</v>
      </c>
      <c r="F121" s="163" t="s">
        <v>3040</v>
      </c>
      <c r="G121" s="161"/>
      <c r="H121" s="161"/>
      <c r="I121" s="164"/>
      <c r="J121" s="165">
        <f>BK121</f>
        <v>0</v>
      </c>
      <c r="K121" s="161"/>
      <c r="L121" s="166"/>
      <c r="M121" s="167"/>
      <c r="N121" s="168"/>
      <c r="O121" s="168"/>
      <c r="P121" s="169">
        <f>SUM(P122:P161)</f>
        <v>0</v>
      </c>
      <c r="Q121" s="168"/>
      <c r="R121" s="169">
        <f>SUM(R122:R161)</f>
        <v>0</v>
      </c>
      <c r="S121" s="168"/>
      <c r="T121" s="170">
        <f>SUM(T122:T161)</f>
        <v>0</v>
      </c>
      <c r="AR121" s="171" t="s">
        <v>77</v>
      </c>
      <c r="AT121" s="172" t="s">
        <v>69</v>
      </c>
      <c r="AU121" s="172" t="s">
        <v>70</v>
      </c>
      <c r="AY121" s="171" t="s">
        <v>287</v>
      </c>
      <c r="BK121" s="173">
        <f>SUM(BK122:BK161)</f>
        <v>0</v>
      </c>
    </row>
    <row r="122" spans="2:65" s="1" customFormat="1" ht="16.5" customHeight="1" x14ac:dyDescent="0.15">
      <c r="B122" s="33"/>
      <c r="C122" s="174" t="s">
        <v>70</v>
      </c>
      <c r="D122" s="174" t="s">
        <v>288</v>
      </c>
      <c r="E122" s="175" t="s">
        <v>377</v>
      </c>
      <c r="F122" s="176" t="s">
        <v>5072</v>
      </c>
      <c r="G122" s="177" t="s">
        <v>490</v>
      </c>
      <c r="H122" s="178">
        <v>1</v>
      </c>
      <c r="I122" s="179"/>
      <c r="J122" s="178">
        <f t="shared" ref="J122:J161" si="10">ROUND(I122*H122,2)</f>
        <v>0</v>
      </c>
      <c r="K122" s="176" t="s">
        <v>1</v>
      </c>
      <c r="L122" s="37"/>
      <c r="M122" s="180" t="s">
        <v>1</v>
      </c>
      <c r="N122" s="181" t="s">
        <v>41</v>
      </c>
      <c r="O122" s="59"/>
      <c r="P122" s="182">
        <f t="shared" ref="P122:P161" si="11">O122*H122</f>
        <v>0</v>
      </c>
      <c r="Q122" s="182">
        <v>0</v>
      </c>
      <c r="R122" s="182">
        <f t="shared" ref="R122:R161" si="12">Q122*H122</f>
        <v>0</v>
      </c>
      <c r="S122" s="182">
        <v>0</v>
      </c>
      <c r="T122" s="183">
        <f t="shared" ref="T122:T161" si="13">S122*H122</f>
        <v>0</v>
      </c>
      <c r="AR122" s="16" t="s">
        <v>99</v>
      </c>
      <c r="AT122" s="16" t="s">
        <v>288</v>
      </c>
      <c r="AU122" s="16" t="s">
        <v>77</v>
      </c>
      <c r="AY122" s="16" t="s">
        <v>287</v>
      </c>
      <c r="BE122" s="184">
        <f t="shared" ref="BE122:BE161" si="14">IF(N122="základní",J122,0)</f>
        <v>0</v>
      </c>
      <c r="BF122" s="184">
        <f t="shared" ref="BF122:BF161" si="15">IF(N122="snížená",J122,0)</f>
        <v>0</v>
      </c>
      <c r="BG122" s="184">
        <f t="shared" ref="BG122:BG161" si="16">IF(N122="zákl. přenesená",J122,0)</f>
        <v>0</v>
      </c>
      <c r="BH122" s="184">
        <f t="shared" ref="BH122:BH161" si="17">IF(N122="sníž. přenesená",J122,0)</f>
        <v>0</v>
      </c>
      <c r="BI122" s="184">
        <f t="shared" ref="BI122:BI161" si="18">IF(N122="nulová",J122,0)</f>
        <v>0</v>
      </c>
      <c r="BJ122" s="16" t="s">
        <v>77</v>
      </c>
      <c r="BK122" s="184">
        <f t="shared" ref="BK122:BK161" si="19">ROUND(I122*H122,2)</f>
        <v>0</v>
      </c>
      <c r="BL122" s="16" t="s">
        <v>99</v>
      </c>
      <c r="BM122" s="16" t="s">
        <v>367</v>
      </c>
    </row>
    <row r="123" spans="2:65" s="1" customFormat="1" ht="16.5" customHeight="1" x14ac:dyDescent="0.15">
      <c r="B123" s="33"/>
      <c r="C123" s="174" t="s">
        <v>70</v>
      </c>
      <c r="D123" s="174" t="s">
        <v>288</v>
      </c>
      <c r="E123" s="175" t="s">
        <v>5073</v>
      </c>
      <c r="F123" s="176" t="s">
        <v>5074</v>
      </c>
      <c r="G123" s="177" t="s">
        <v>362</v>
      </c>
      <c r="H123" s="178">
        <v>135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70</v>
      </c>
      <c r="D124" s="174" t="s">
        <v>288</v>
      </c>
      <c r="E124" s="175" t="s">
        <v>4198</v>
      </c>
      <c r="F124" s="176" t="s">
        <v>5020</v>
      </c>
      <c r="G124" s="177" t="s">
        <v>362</v>
      </c>
      <c r="H124" s="178">
        <v>270</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70</v>
      </c>
      <c r="D125" s="174" t="s">
        <v>288</v>
      </c>
      <c r="E125" s="175" t="s">
        <v>5021</v>
      </c>
      <c r="F125" s="176" t="s">
        <v>5022</v>
      </c>
      <c r="G125" s="177" t="s">
        <v>362</v>
      </c>
      <c r="H125" s="178">
        <v>135</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70</v>
      </c>
      <c r="D126" s="174" t="s">
        <v>288</v>
      </c>
      <c r="E126" s="175" t="s">
        <v>5023</v>
      </c>
      <c r="F126" s="176" t="s">
        <v>5024</v>
      </c>
      <c r="G126" s="177" t="s">
        <v>362</v>
      </c>
      <c r="H126" s="178">
        <v>135</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70</v>
      </c>
      <c r="D127" s="174" t="s">
        <v>288</v>
      </c>
      <c r="E127" s="175" t="s">
        <v>5025</v>
      </c>
      <c r="F127" s="176" t="s">
        <v>5075</v>
      </c>
      <c r="G127" s="177" t="s">
        <v>2802</v>
      </c>
      <c r="H127" s="178">
        <v>135</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 customFormat="1" ht="16.5" customHeight="1" x14ac:dyDescent="0.15">
      <c r="B128" s="33"/>
      <c r="C128" s="174" t="s">
        <v>70</v>
      </c>
      <c r="D128" s="174" t="s">
        <v>288</v>
      </c>
      <c r="E128" s="175" t="s">
        <v>3052</v>
      </c>
      <c r="F128" s="176" t="s">
        <v>3053</v>
      </c>
      <c r="G128" s="177" t="s">
        <v>308</v>
      </c>
      <c r="H128" s="178">
        <v>112</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404</v>
      </c>
    </row>
    <row r="129" spans="2:65" s="1" customFormat="1" ht="16.5" customHeight="1" x14ac:dyDescent="0.15">
      <c r="B129" s="33"/>
      <c r="C129" s="174" t="s">
        <v>70</v>
      </c>
      <c r="D129" s="174" t="s">
        <v>288</v>
      </c>
      <c r="E129" s="175" t="s">
        <v>5073</v>
      </c>
      <c r="F129" s="176" t="s">
        <v>5074</v>
      </c>
      <c r="G129" s="177" t="s">
        <v>362</v>
      </c>
      <c r="H129" s="178">
        <v>95</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77</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408</v>
      </c>
    </row>
    <row r="130" spans="2:65" s="1" customFormat="1" ht="16.5" customHeight="1" x14ac:dyDescent="0.15">
      <c r="B130" s="33"/>
      <c r="C130" s="174" t="s">
        <v>70</v>
      </c>
      <c r="D130" s="174" t="s">
        <v>288</v>
      </c>
      <c r="E130" s="175" t="s">
        <v>5035</v>
      </c>
      <c r="F130" s="176" t="s">
        <v>5076</v>
      </c>
      <c r="G130" s="177" t="s">
        <v>490</v>
      </c>
      <c r="H130" s="178">
        <v>5</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77</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415</v>
      </c>
    </row>
    <row r="131" spans="2:65" s="1" customFormat="1" ht="16.5" customHeight="1" x14ac:dyDescent="0.15">
      <c r="B131" s="33"/>
      <c r="C131" s="174" t="s">
        <v>70</v>
      </c>
      <c r="D131" s="174" t="s">
        <v>288</v>
      </c>
      <c r="E131" s="175" t="s">
        <v>4198</v>
      </c>
      <c r="F131" s="176" t="s">
        <v>5020</v>
      </c>
      <c r="G131" s="177" t="s">
        <v>362</v>
      </c>
      <c r="H131" s="178">
        <v>190</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77</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419</v>
      </c>
    </row>
    <row r="132" spans="2:65" s="1" customFormat="1" ht="16.5" customHeight="1" x14ac:dyDescent="0.15">
      <c r="B132" s="33"/>
      <c r="C132" s="174" t="s">
        <v>70</v>
      </c>
      <c r="D132" s="174" t="s">
        <v>288</v>
      </c>
      <c r="E132" s="175" t="s">
        <v>5021</v>
      </c>
      <c r="F132" s="176" t="s">
        <v>5022</v>
      </c>
      <c r="G132" s="177" t="s">
        <v>362</v>
      </c>
      <c r="H132" s="178">
        <v>95</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77</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424</v>
      </c>
    </row>
    <row r="133" spans="2:65" s="1" customFormat="1" ht="16.5" customHeight="1" x14ac:dyDescent="0.15">
      <c r="B133" s="33"/>
      <c r="C133" s="174" t="s">
        <v>70</v>
      </c>
      <c r="D133" s="174" t="s">
        <v>288</v>
      </c>
      <c r="E133" s="175" t="s">
        <v>5023</v>
      </c>
      <c r="F133" s="176" t="s">
        <v>5024</v>
      </c>
      <c r="G133" s="177" t="s">
        <v>362</v>
      </c>
      <c r="H133" s="178">
        <v>95</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428</v>
      </c>
    </row>
    <row r="134" spans="2:65" s="1" customFormat="1" ht="16.5" customHeight="1" x14ac:dyDescent="0.15">
      <c r="B134" s="33"/>
      <c r="C134" s="174" t="s">
        <v>70</v>
      </c>
      <c r="D134" s="174" t="s">
        <v>288</v>
      </c>
      <c r="E134" s="175" t="s">
        <v>3052</v>
      </c>
      <c r="F134" s="176" t="s">
        <v>3053</v>
      </c>
      <c r="G134" s="177" t="s">
        <v>308</v>
      </c>
      <c r="H134" s="178">
        <v>92</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434</v>
      </c>
    </row>
    <row r="135" spans="2:65" s="1" customFormat="1" ht="16.5" customHeight="1" x14ac:dyDescent="0.15">
      <c r="B135" s="33"/>
      <c r="C135" s="174" t="s">
        <v>70</v>
      </c>
      <c r="D135" s="174" t="s">
        <v>288</v>
      </c>
      <c r="E135" s="175" t="s">
        <v>3054</v>
      </c>
      <c r="F135" s="176" t="s">
        <v>3055</v>
      </c>
      <c r="G135" s="177" t="s">
        <v>362</v>
      </c>
      <c r="H135" s="178">
        <v>190</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440</v>
      </c>
    </row>
    <row r="136" spans="2:65" s="1" customFormat="1" ht="16.5" customHeight="1" x14ac:dyDescent="0.15">
      <c r="B136" s="33"/>
      <c r="C136" s="174" t="s">
        <v>70</v>
      </c>
      <c r="D136" s="174" t="s">
        <v>288</v>
      </c>
      <c r="E136" s="175" t="s">
        <v>5077</v>
      </c>
      <c r="F136" s="176" t="s">
        <v>5078</v>
      </c>
      <c r="G136" s="177" t="s">
        <v>362</v>
      </c>
      <c r="H136" s="178">
        <v>95</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445</v>
      </c>
    </row>
    <row r="137" spans="2:65" s="1" customFormat="1" ht="16.5" customHeight="1" x14ac:dyDescent="0.15">
      <c r="B137" s="33"/>
      <c r="C137" s="174" t="s">
        <v>70</v>
      </c>
      <c r="D137" s="174" t="s">
        <v>288</v>
      </c>
      <c r="E137" s="175" t="s">
        <v>3052</v>
      </c>
      <c r="F137" s="176" t="s">
        <v>3053</v>
      </c>
      <c r="G137" s="177" t="s">
        <v>308</v>
      </c>
      <c r="H137" s="178">
        <v>86</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449</v>
      </c>
    </row>
    <row r="138" spans="2:65" s="1" customFormat="1" ht="16.5" customHeight="1" x14ac:dyDescent="0.15">
      <c r="B138" s="33"/>
      <c r="C138" s="174" t="s">
        <v>70</v>
      </c>
      <c r="D138" s="174" t="s">
        <v>288</v>
      </c>
      <c r="E138" s="175" t="s">
        <v>5079</v>
      </c>
      <c r="F138" s="176" t="s">
        <v>5080</v>
      </c>
      <c r="G138" s="177" t="s">
        <v>362</v>
      </c>
      <c r="H138" s="178">
        <v>95</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455</v>
      </c>
    </row>
    <row r="139" spans="2:65" s="1" customFormat="1" ht="16.5" customHeight="1" x14ac:dyDescent="0.15">
      <c r="B139" s="33"/>
      <c r="C139" s="174" t="s">
        <v>70</v>
      </c>
      <c r="D139" s="174" t="s">
        <v>288</v>
      </c>
      <c r="E139" s="175" t="s">
        <v>3060</v>
      </c>
      <c r="F139" s="176" t="s">
        <v>3061</v>
      </c>
      <c r="G139" s="177" t="s">
        <v>291</v>
      </c>
      <c r="H139" s="178">
        <v>95</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473</v>
      </c>
    </row>
    <row r="140" spans="2:65" s="1" customFormat="1" ht="16.5" customHeight="1" x14ac:dyDescent="0.15">
      <c r="B140" s="33"/>
      <c r="C140" s="174" t="s">
        <v>70</v>
      </c>
      <c r="D140" s="174" t="s">
        <v>288</v>
      </c>
      <c r="E140" s="175" t="s">
        <v>5031</v>
      </c>
      <c r="F140" s="176" t="s">
        <v>5032</v>
      </c>
      <c r="G140" s="177" t="s">
        <v>291</v>
      </c>
      <c r="H140" s="178">
        <v>95</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478</v>
      </c>
    </row>
    <row r="141" spans="2:65" s="1" customFormat="1" ht="16.5" customHeight="1" x14ac:dyDescent="0.15">
      <c r="B141" s="33"/>
      <c r="C141" s="174" t="s">
        <v>70</v>
      </c>
      <c r="D141" s="174" t="s">
        <v>288</v>
      </c>
      <c r="E141" s="175" t="s">
        <v>5073</v>
      </c>
      <c r="F141" s="176" t="s">
        <v>5074</v>
      </c>
      <c r="G141" s="177" t="s">
        <v>362</v>
      </c>
      <c r="H141" s="178">
        <v>35</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484</v>
      </c>
    </row>
    <row r="142" spans="2:65" s="1" customFormat="1" ht="16.5" customHeight="1" x14ac:dyDescent="0.15">
      <c r="B142" s="33"/>
      <c r="C142" s="174" t="s">
        <v>70</v>
      </c>
      <c r="D142" s="174" t="s">
        <v>288</v>
      </c>
      <c r="E142" s="175" t="s">
        <v>4198</v>
      </c>
      <c r="F142" s="176" t="s">
        <v>5020</v>
      </c>
      <c r="G142" s="177" t="s">
        <v>362</v>
      </c>
      <c r="H142" s="178">
        <v>70</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491</v>
      </c>
    </row>
    <row r="143" spans="2:65" s="1" customFormat="1" ht="16.5" customHeight="1" x14ac:dyDescent="0.15">
      <c r="B143" s="33"/>
      <c r="C143" s="174" t="s">
        <v>70</v>
      </c>
      <c r="D143" s="174" t="s">
        <v>288</v>
      </c>
      <c r="E143" s="175" t="s">
        <v>5021</v>
      </c>
      <c r="F143" s="176" t="s">
        <v>5022</v>
      </c>
      <c r="G143" s="177" t="s">
        <v>362</v>
      </c>
      <c r="H143" s="178">
        <v>35</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496</v>
      </c>
    </row>
    <row r="144" spans="2:65" s="1" customFormat="1" ht="16.5" customHeight="1" x14ac:dyDescent="0.15">
      <c r="B144" s="33"/>
      <c r="C144" s="174" t="s">
        <v>70</v>
      </c>
      <c r="D144" s="174" t="s">
        <v>288</v>
      </c>
      <c r="E144" s="175" t="s">
        <v>5023</v>
      </c>
      <c r="F144" s="176" t="s">
        <v>5024</v>
      </c>
      <c r="G144" s="177" t="s">
        <v>362</v>
      </c>
      <c r="H144" s="178">
        <v>35</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500</v>
      </c>
    </row>
    <row r="145" spans="2:65" s="1" customFormat="1" ht="16.5" customHeight="1" x14ac:dyDescent="0.15">
      <c r="B145" s="33"/>
      <c r="C145" s="174" t="s">
        <v>70</v>
      </c>
      <c r="D145" s="174" t="s">
        <v>288</v>
      </c>
      <c r="E145" s="175" t="s">
        <v>3052</v>
      </c>
      <c r="F145" s="176" t="s">
        <v>3053</v>
      </c>
      <c r="G145" s="177" t="s">
        <v>308</v>
      </c>
      <c r="H145" s="178">
        <v>39</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503</v>
      </c>
    </row>
    <row r="146" spans="2:65" s="1" customFormat="1" ht="16.5" customHeight="1" x14ac:dyDescent="0.15">
      <c r="B146" s="33"/>
      <c r="C146" s="174" t="s">
        <v>70</v>
      </c>
      <c r="D146" s="174" t="s">
        <v>288</v>
      </c>
      <c r="E146" s="175" t="s">
        <v>4186</v>
      </c>
      <c r="F146" s="176" t="s">
        <v>4187</v>
      </c>
      <c r="G146" s="177" t="s">
        <v>362</v>
      </c>
      <c r="H146" s="178">
        <v>35</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509</v>
      </c>
    </row>
    <row r="147" spans="2:65" s="1" customFormat="1" ht="16.5" customHeight="1" x14ac:dyDescent="0.15">
      <c r="B147" s="33"/>
      <c r="C147" s="174" t="s">
        <v>70</v>
      </c>
      <c r="D147" s="174" t="s">
        <v>288</v>
      </c>
      <c r="E147" s="175" t="s">
        <v>5081</v>
      </c>
      <c r="F147" s="176" t="s">
        <v>5082</v>
      </c>
      <c r="G147" s="177" t="s">
        <v>362</v>
      </c>
      <c r="H147" s="178">
        <v>35</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513</v>
      </c>
    </row>
    <row r="148" spans="2:65" s="1" customFormat="1" ht="16.5" customHeight="1" x14ac:dyDescent="0.15">
      <c r="B148" s="33"/>
      <c r="C148" s="174" t="s">
        <v>70</v>
      </c>
      <c r="D148" s="174" t="s">
        <v>288</v>
      </c>
      <c r="E148" s="175" t="s">
        <v>4056</v>
      </c>
      <c r="F148" s="176" t="s">
        <v>4057</v>
      </c>
      <c r="G148" s="177" t="s">
        <v>308</v>
      </c>
      <c r="H148" s="178">
        <v>36</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517</v>
      </c>
    </row>
    <row r="149" spans="2:65" s="1" customFormat="1" ht="16.5" customHeight="1" x14ac:dyDescent="0.15">
      <c r="B149" s="33"/>
      <c r="C149" s="174" t="s">
        <v>70</v>
      </c>
      <c r="D149" s="174" t="s">
        <v>288</v>
      </c>
      <c r="E149" s="175" t="s">
        <v>3060</v>
      </c>
      <c r="F149" s="176" t="s">
        <v>3061</v>
      </c>
      <c r="G149" s="177" t="s">
        <v>291</v>
      </c>
      <c r="H149" s="178">
        <v>35</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521</v>
      </c>
    </row>
    <row r="150" spans="2:65" s="1" customFormat="1" ht="16.5" customHeight="1" x14ac:dyDescent="0.15">
      <c r="B150" s="33"/>
      <c r="C150" s="174" t="s">
        <v>70</v>
      </c>
      <c r="D150" s="174" t="s">
        <v>288</v>
      </c>
      <c r="E150" s="175" t="s">
        <v>3062</v>
      </c>
      <c r="F150" s="176" t="s">
        <v>3063</v>
      </c>
      <c r="G150" s="177" t="s">
        <v>291</v>
      </c>
      <c r="H150" s="178">
        <v>35</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526</v>
      </c>
    </row>
    <row r="151" spans="2:65" s="1" customFormat="1" ht="16.5" customHeight="1" x14ac:dyDescent="0.15">
      <c r="B151" s="33"/>
      <c r="C151" s="174" t="s">
        <v>70</v>
      </c>
      <c r="D151" s="174" t="s">
        <v>288</v>
      </c>
      <c r="E151" s="175" t="s">
        <v>5073</v>
      </c>
      <c r="F151" s="176" t="s">
        <v>5074</v>
      </c>
      <c r="G151" s="177" t="s">
        <v>362</v>
      </c>
      <c r="H151" s="178">
        <v>35</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530</v>
      </c>
    </row>
    <row r="152" spans="2:65" s="1" customFormat="1" ht="16.5" customHeight="1" x14ac:dyDescent="0.15">
      <c r="B152" s="33"/>
      <c r="C152" s="174" t="s">
        <v>70</v>
      </c>
      <c r="D152" s="174" t="s">
        <v>288</v>
      </c>
      <c r="E152" s="175" t="s">
        <v>4198</v>
      </c>
      <c r="F152" s="176" t="s">
        <v>5020</v>
      </c>
      <c r="G152" s="177" t="s">
        <v>362</v>
      </c>
      <c r="H152" s="178">
        <v>35</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537</v>
      </c>
    </row>
    <row r="153" spans="2:65" s="1" customFormat="1" ht="16.5" customHeight="1" x14ac:dyDescent="0.15">
      <c r="B153" s="33"/>
      <c r="C153" s="174" t="s">
        <v>70</v>
      </c>
      <c r="D153" s="174" t="s">
        <v>288</v>
      </c>
      <c r="E153" s="175" t="s">
        <v>5021</v>
      </c>
      <c r="F153" s="176" t="s">
        <v>5022</v>
      </c>
      <c r="G153" s="177" t="s">
        <v>362</v>
      </c>
      <c r="H153" s="178">
        <v>35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544</v>
      </c>
    </row>
    <row r="154" spans="2:65" s="1" customFormat="1" ht="16.5" customHeight="1" x14ac:dyDescent="0.15">
      <c r="B154" s="33"/>
      <c r="C154" s="174" t="s">
        <v>70</v>
      </c>
      <c r="D154" s="174" t="s">
        <v>288</v>
      </c>
      <c r="E154" s="175" t="s">
        <v>5023</v>
      </c>
      <c r="F154" s="176" t="s">
        <v>5024</v>
      </c>
      <c r="G154" s="177" t="s">
        <v>362</v>
      </c>
      <c r="H154" s="178">
        <v>35</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551</v>
      </c>
    </row>
    <row r="155" spans="2:65" s="1" customFormat="1" ht="16.5" customHeight="1" x14ac:dyDescent="0.15">
      <c r="B155" s="33"/>
      <c r="C155" s="174" t="s">
        <v>70</v>
      </c>
      <c r="D155" s="174" t="s">
        <v>288</v>
      </c>
      <c r="E155" s="175" t="s">
        <v>4056</v>
      </c>
      <c r="F155" s="176" t="s">
        <v>4057</v>
      </c>
      <c r="G155" s="177" t="s">
        <v>308</v>
      </c>
      <c r="H155" s="178">
        <v>35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556</v>
      </c>
    </row>
    <row r="156" spans="2:65" s="1" customFormat="1" ht="16.5" customHeight="1" x14ac:dyDescent="0.15">
      <c r="B156" s="33"/>
      <c r="C156" s="174" t="s">
        <v>70</v>
      </c>
      <c r="D156" s="174" t="s">
        <v>288</v>
      </c>
      <c r="E156" s="175" t="s">
        <v>3054</v>
      </c>
      <c r="F156" s="176" t="s">
        <v>3055</v>
      </c>
      <c r="G156" s="177" t="s">
        <v>362</v>
      </c>
      <c r="H156" s="178">
        <v>70</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560</v>
      </c>
    </row>
    <row r="157" spans="2:65" s="1" customFormat="1" ht="16.5" customHeight="1" x14ac:dyDescent="0.15">
      <c r="B157" s="33"/>
      <c r="C157" s="174" t="s">
        <v>70</v>
      </c>
      <c r="D157" s="174" t="s">
        <v>288</v>
      </c>
      <c r="E157" s="175" t="s">
        <v>5077</v>
      </c>
      <c r="F157" s="176" t="s">
        <v>5078</v>
      </c>
      <c r="G157" s="177" t="s">
        <v>362</v>
      </c>
      <c r="H157" s="178">
        <v>35</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567</v>
      </c>
    </row>
    <row r="158" spans="2:65" s="1" customFormat="1" ht="16.5" customHeight="1" x14ac:dyDescent="0.15">
      <c r="B158" s="33"/>
      <c r="C158" s="174" t="s">
        <v>70</v>
      </c>
      <c r="D158" s="174" t="s">
        <v>288</v>
      </c>
      <c r="E158" s="175" t="s">
        <v>3052</v>
      </c>
      <c r="F158" s="176" t="s">
        <v>3053</v>
      </c>
      <c r="G158" s="177" t="s">
        <v>308</v>
      </c>
      <c r="H158" s="178">
        <v>32</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573</v>
      </c>
    </row>
    <row r="159" spans="2:65" s="1" customFormat="1" ht="16.5" customHeight="1" x14ac:dyDescent="0.15">
      <c r="B159" s="33"/>
      <c r="C159" s="174" t="s">
        <v>70</v>
      </c>
      <c r="D159" s="174" t="s">
        <v>288</v>
      </c>
      <c r="E159" s="175" t="s">
        <v>5079</v>
      </c>
      <c r="F159" s="176" t="s">
        <v>5080</v>
      </c>
      <c r="G159" s="177" t="s">
        <v>362</v>
      </c>
      <c r="H159" s="178">
        <v>35</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577</v>
      </c>
    </row>
    <row r="160" spans="2:65" s="1" customFormat="1" ht="16.5" customHeight="1" x14ac:dyDescent="0.15">
      <c r="B160" s="33"/>
      <c r="C160" s="174" t="s">
        <v>70</v>
      </c>
      <c r="D160" s="174" t="s">
        <v>288</v>
      </c>
      <c r="E160" s="175" t="s">
        <v>3060</v>
      </c>
      <c r="F160" s="176" t="s">
        <v>3061</v>
      </c>
      <c r="G160" s="177" t="s">
        <v>291</v>
      </c>
      <c r="H160" s="178">
        <v>35</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585</v>
      </c>
    </row>
    <row r="161" spans="2:65" s="1" customFormat="1" ht="16.5" customHeight="1" x14ac:dyDescent="0.15">
      <c r="B161" s="33"/>
      <c r="C161" s="174" t="s">
        <v>70</v>
      </c>
      <c r="D161" s="174" t="s">
        <v>288</v>
      </c>
      <c r="E161" s="175" t="s">
        <v>5031</v>
      </c>
      <c r="F161" s="176" t="s">
        <v>5032</v>
      </c>
      <c r="G161" s="177" t="s">
        <v>291</v>
      </c>
      <c r="H161" s="178">
        <v>35</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590</v>
      </c>
    </row>
    <row r="162" spans="2:65" s="10" customFormat="1" ht="26" customHeight="1" x14ac:dyDescent="0.2">
      <c r="B162" s="160"/>
      <c r="C162" s="161"/>
      <c r="D162" s="162" t="s">
        <v>69</v>
      </c>
      <c r="E162" s="163" t="s">
        <v>2222</v>
      </c>
      <c r="F162" s="163" t="s">
        <v>2757</v>
      </c>
      <c r="G162" s="161"/>
      <c r="H162" s="161"/>
      <c r="I162" s="164"/>
      <c r="J162" s="165">
        <f>BK162</f>
        <v>0</v>
      </c>
      <c r="K162" s="161"/>
      <c r="L162" s="166"/>
      <c r="M162" s="167"/>
      <c r="N162" s="168"/>
      <c r="O162" s="168"/>
      <c r="P162" s="169">
        <f>SUM(P163:P178)</f>
        <v>0</v>
      </c>
      <c r="Q162" s="168"/>
      <c r="R162" s="169">
        <f>SUM(R163:R178)</f>
        <v>0</v>
      </c>
      <c r="S162" s="168"/>
      <c r="T162" s="170">
        <f>SUM(T163:T178)</f>
        <v>0</v>
      </c>
      <c r="AR162" s="171" t="s">
        <v>77</v>
      </c>
      <c r="AT162" s="172" t="s">
        <v>69</v>
      </c>
      <c r="AU162" s="172" t="s">
        <v>70</v>
      </c>
      <c r="AY162" s="171" t="s">
        <v>287</v>
      </c>
      <c r="BK162" s="173">
        <f>SUM(BK163:BK178)</f>
        <v>0</v>
      </c>
    </row>
    <row r="163" spans="2:65" s="1" customFormat="1" ht="16.5" customHeight="1" x14ac:dyDescent="0.15">
      <c r="B163" s="33"/>
      <c r="C163" s="174" t="s">
        <v>70</v>
      </c>
      <c r="D163" s="174" t="s">
        <v>288</v>
      </c>
      <c r="E163" s="175" t="s">
        <v>5083</v>
      </c>
      <c r="F163" s="176" t="s">
        <v>5084</v>
      </c>
      <c r="G163" s="177" t="s">
        <v>2802</v>
      </c>
      <c r="H163" s="178">
        <v>345</v>
      </c>
      <c r="I163" s="179"/>
      <c r="J163" s="178">
        <f t="shared" ref="J163:J178" si="20">ROUND(I163*H163,2)</f>
        <v>0</v>
      </c>
      <c r="K163" s="176" t="s">
        <v>1</v>
      </c>
      <c r="L163" s="37"/>
      <c r="M163" s="180" t="s">
        <v>1</v>
      </c>
      <c r="N163" s="181" t="s">
        <v>41</v>
      </c>
      <c r="O163" s="59"/>
      <c r="P163" s="182">
        <f t="shared" ref="P163:P178" si="21">O163*H163</f>
        <v>0</v>
      </c>
      <c r="Q163" s="182">
        <v>0</v>
      </c>
      <c r="R163" s="182">
        <f t="shared" ref="R163:R178" si="22">Q163*H163</f>
        <v>0</v>
      </c>
      <c r="S163" s="182">
        <v>0</v>
      </c>
      <c r="T163" s="183">
        <f t="shared" ref="T163:T178" si="23">S163*H163</f>
        <v>0</v>
      </c>
      <c r="AR163" s="16" t="s">
        <v>99</v>
      </c>
      <c r="AT163" s="16" t="s">
        <v>288</v>
      </c>
      <c r="AU163" s="16" t="s">
        <v>77</v>
      </c>
      <c r="AY163" s="16" t="s">
        <v>287</v>
      </c>
      <c r="BE163" s="184">
        <f t="shared" ref="BE163:BE178" si="24">IF(N163="základní",J163,0)</f>
        <v>0</v>
      </c>
      <c r="BF163" s="184">
        <f t="shared" ref="BF163:BF178" si="25">IF(N163="snížená",J163,0)</f>
        <v>0</v>
      </c>
      <c r="BG163" s="184">
        <f t="shared" ref="BG163:BG178" si="26">IF(N163="zákl. přenesená",J163,0)</f>
        <v>0</v>
      </c>
      <c r="BH163" s="184">
        <f t="shared" ref="BH163:BH178" si="27">IF(N163="sníž. přenesená",J163,0)</f>
        <v>0</v>
      </c>
      <c r="BI163" s="184">
        <f t="shared" ref="BI163:BI178" si="28">IF(N163="nulová",J163,0)</f>
        <v>0</v>
      </c>
      <c r="BJ163" s="16" t="s">
        <v>77</v>
      </c>
      <c r="BK163" s="184">
        <f t="shared" ref="BK163:BK178" si="29">ROUND(I163*H163,2)</f>
        <v>0</v>
      </c>
      <c r="BL163" s="16" t="s">
        <v>99</v>
      </c>
      <c r="BM163" s="16" t="s">
        <v>595</v>
      </c>
    </row>
    <row r="164" spans="2:65" s="1" customFormat="1" ht="16.5" customHeight="1" x14ac:dyDescent="0.15">
      <c r="B164" s="33"/>
      <c r="C164" s="174" t="s">
        <v>70</v>
      </c>
      <c r="D164" s="174" t="s">
        <v>288</v>
      </c>
      <c r="E164" s="175" t="s">
        <v>5083</v>
      </c>
      <c r="F164" s="176" t="s">
        <v>5084</v>
      </c>
      <c r="G164" s="177" t="s">
        <v>2802</v>
      </c>
      <c r="H164" s="178">
        <v>195</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598</v>
      </c>
    </row>
    <row r="165" spans="2:65" s="1" customFormat="1" ht="16.5" customHeight="1" x14ac:dyDescent="0.15">
      <c r="B165" s="33"/>
      <c r="C165" s="174" t="s">
        <v>70</v>
      </c>
      <c r="D165" s="174" t="s">
        <v>288</v>
      </c>
      <c r="E165" s="175" t="s">
        <v>5085</v>
      </c>
      <c r="F165" s="176" t="s">
        <v>5086</v>
      </c>
      <c r="G165" s="177" t="s">
        <v>612</v>
      </c>
      <c r="H165" s="178">
        <v>2</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602</v>
      </c>
    </row>
    <row r="166" spans="2:65" s="1" customFormat="1" ht="16.5" customHeight="1" x14ac:dyDescent="0.15">
      <c r="B166" s="33"/>
      <c r="C166" s="174" t="s">
        <v>70</v>
      </c>
      <c r="D166" s="174" t="s">
        <v>288</v>
      </c>
      <c r="E166" s="175" t="s">
        <v>5087</v>
      </c>
      <c r="F166" s="176" t="s">
        <v>5088</v>
      </c>
      <c r="G166" s="177" t="s">
        <v>2614</v>
      </c>
      <c r="H166" s="178">
        <v>6</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605</v>
      </c>
    </row>
    <row r="167" spans="2:65" s="1" customFormat="1" ht="16.5" customHeight="1" x14ac:dyDescent="0.15">
      <c r="B167" s="33"/>
      <c r="C167" s="174" t="s">
        <v>70</v>
      </c>
      <c r="D167" s="174" t="s">
        <v>288</v>
      </c>
      <c r="E167" s="175" t="s">
        <v>5089</v>
      </c>
      <c r="F167" s="176" t="s">
        <v>5090</v>
      </c>
      <c r="G167" s="177" t="s">
        <v>2614</v>
      </c>
      <c r="H167" s="178">
        <v>160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609</v>
      </c>
    </row>
    <row r="168" spans="2:65" s="1" customFormat="1" ht="16.5" customHeight="1" x14ac:dyDescent="0.15">
      <c r="B168" s="33"/>
      <c r="C168" s="174" t="s">
        <v>70</v>
      </c>
      <c r="D168" s="174" t="s">
        <v>288</v>
      </c>
      <c r="E168" s="175" t="s">
        <v>5091</v>
      </c>
      <c r="F168" s="176" t="s">
        <v>5092</v>
      </c>
      <c r="G168" s="177" t="s">
        <v>2614</v>
      </c>
      <c r="H168" s="178">
        <v>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613</v>
      </c>
    </row>
    <row r="169" spans="2:65" s="1" customFormat="1" ht="16.5" customHeight="1" x14ac:dyDescent="0.15">
      <c r="B169" s="33"/>
      <c r="C169" s="174" t="s">
        <v>70</v>
      </c>
      <c r="D169" s="174" t="s">
        <v>288</v>
      </c>
      <c r="E169" s="175" t="s">
        <v>5093</v>
      </c>
      <c r="F169" s="176" t="s">
        <v>5094</v>
      </c>
      <c r="G169" s="177" t="s">
        <v>2802</v>
      </c>
      <c r="H169" s="178">
        <v>180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617</v>
      </c>
    </row>
    <row r="170" spans="2:65" s="1" customFormat="1" ht="16.5" customHeight="1" x14ac:dyDescent="0.15">
      <c r="B170" s="33"/>
      <c r="C170" s="174" t="s">
        <v>70</v>
      </c>
      <c r="D170" s="174" t="s">
        <v>288</v>
      </c>
      <c r="E170" s="175" t="s">
        <v>5095</v>
      </c>
      <c r="F170" s="176" t="s">
        <v>5096</v>
      </c>
      <c r="G170" s="177" t="s">
        <v>2614</v>
      </c>
      <c r="H170" s="178">
        <v>4</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621</v>
      </c>
    </row>
    <row r="171" spans="2:65" s="1" customFormat="1" ht="16.5" customHeight="1" x14ac:dyDescent="0.15">
      <c r="B171" s="33"/>
      <c r="C171" s="174" t="s">
        <v>70</v>
      </c>
      <c r="D171" s="174" t="s">
        <v>288</v>
      </c>
      <c r="E171" s="175" t="s">
        <v>5097</v>
      </c>
      <c r="F171" s="176" t="s">
        <v>5098</v>
      </c>
      <c r="G171" s="177" t="s">
        <v>2614</v>
      </c>
      <c r="H171" s="178">
        <v>3</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630</v>
      </c>
    </row>
    <row r="172" spans="2:65" s="1" customFormat="1" ht="16.5" customHeight="1" x14ac:dyDescent="0.15">
      <c r="B172" s="33"/>
      <c r="C172" s="174" t="s">
        <v>70</v>
      </c>
      <c r="D172" s="174" t="s">
        <v>288</v>
      </c>
      <c r="E172" s="175" t="s">
        <v>5008</v>
      </c>
      <c r="F172" s="176" t="s">
        <v>5009</v>
      </c>
      <c r="G172" s="177" t="s">
        <v>2614</v>
      </c>
      <c r="H172" s="178">
        <v>2</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633</v>
      </c>
    </row>
    <row r="173" spans="2:65" s="1" customFormat="1" ht="16.5" customHeight="1" x14ac:dyDescent="0.15">
      <c r="B173" s="33"/>
      <c r="C173" s="174" t="s">
        <v>70</v>
      </c>
      <c r="D173" s="174" t="s">
        <v>288</v>
      </c>
      <c r="E173" s="175" t="s">
        <v>101</v>
      </c>
      <c r="F173" s="176" t="s">
        <v>5010</v>
      </c>
      <c r="G173" s="177" t="s">
        <v>2614</v>
      </c>
      <c r="H173" s="178">
        <v>2</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643</v>
      </c>
    </row>
    <row r="174" spans="2:65" s="1" customFormat="1" ht="16.5" customHeight="1" x14ac:dyDescent="0.15">
      <c r="B174" s="33"/>
      <c r="C174" s="174" t="s">
        <v>70</v>
      </c>
      <c r="D174" s="174" t="s">
        <v>288</v>
      </c>
      <c r="E174" s="175" t="s">
        <v>5011</v>
      </c>
      <c r="F174" s="176" t="s">
        <v>5012</v>
      </c>
      <c r="G174" s="177" t="s">
        <v>2599</v>
      </c>
      <c r="H174" s="178">
        <v>50</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649</v>
      </c>
    </row>
    <row r="175" spans="2:65" s="1" customFormat="1" ht="16.5" customHeight="1" x14ac:dyDescent="0.15">
      <c r="B175" s="33"/>
      <c r="C175" s="174" t="s">
        <v>70</v>
      </c>
      <c r="D175" s="174" t="s">
        <v>288</v>
      </c>
      <c r="E175" s="175" t="s">
        <v>3037</v>
      </c>
      <c r="F175" s="176" t="s">
        <v>3038</v>
      </c>
      <c r="G175" s="177" t="s">
        <v>2802</v>
      </c>
      <c r="H175" s="178">
        <v>45</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655</v>
      </c>
    </row>
    <row r="176" spans="2:65" s="1" customFormat="1" ht="16.5" customHeight="1" x14ac:dyDescent="0.15">
      <c r="B176" s="33"/>
      <c r="C176" s="174" t="s">
        <v>70</v>
      </c>
      <c r="D176" s="174" t="s">
        <v>288</v>
      </c>
      <c r="E176" s="175" t="s">
        <v>5013</v>
      </c>
      <c r="F176" s="176" t="s">
        <v>5014</v>
      </c>
      <c r="G176" s="177" t="s">
        <v>2614</v>
      </c>
      <c r="H176" s="178">
        <v>10</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658</v>
      </c>
    </row>
    <row r="177" spans="2:65" s="1" customFormat="1" ht="16.5" customHeight="1" x14ac:dyDescent="0.15">
      <c r="B177" s="33"/>
      <c r="C177" s="174" t="s">
        <v>70</v>
      </c>
      <c r="D177" s="174" t="s">
        <v>288</v>
      </c>
      <c r="E177" s="175" t="s">
        <v>5015</v>
      </c>
      <c r="F177" s="176" t="s">
        <v>5016</v>
      </c>
      <c r="G177" s="177" t="s">
        <v>612</v>
      </c>
      <c r="H177" s="178">
        <v>1</v>
      </c>
      <c r="I177" s="179"/>
      <c r="J177" s="178">
        <f t="shared" si="20"/>
        <v>0</v>
      </c>
      <c r="K177" s="176" t="s">
        <v>1</v>
      </c>
      <c r="L177" s="37"/>
      <c r="M177" s="180" t="s">
        <v>1</v>
      </c>
      <c r="N177" s="181" t="s">
        <v>41</v>
      </c>
      <c r="O177" s="59"/>
      <c r="P177" s="182">
        <f t="shared" si="21"/>
        <v>0</v>
      </c>
      <c r="Q177" s="182">
        <v>0</v>
      </c>
      <c r="R177" s="182">
        <f t="shared" si="22"/>
        <v>0</v>
      </c>
      <c r="S177" s="182">
        <v>0</v>
      </c>
      <c r="T177" s="183">
        <f t="shared" si="23"/>
        <v>0</v>
      </c>
      <c r="AR177" s="16" t="s">
        <v>99</v>
      </c>
      <c r="AT177" s="16" t="s">
        <v>288</v>
      </c>
      <c r="AU177" s="16" t="s">
        <v>77</v>
      </c>
      <c r="AY177" s="16" t="s">
        <v>287</v>
      </c>
      <c r="BE177" s="184">
        <f t="shared" si="24"/>
        <v>0</v>
      </c>
      <c r="BF177" s="184">
        <f t="shared" si="25"/>
        <v>0</v>
      </c>
      <c r="BG177" s="184">
        <f t="shared" si="26"/>
        <v>0</v>
      </c>
      <c r="BH177" s="184">
        <f t="shared" si="27"/>
        <v>0</v>
      </c>
      <c r="BI177" s="184">
        <f t="shared" si="28"/>
        <v>0</v>
      </c>
      <c r="BJ177" s="16" t="s">
        <v>77</v>
      </c>
      <c r="BK177" s="184">
        <f t="shared" si="29"/>
        <v>0</v>
      </c>
      <c r="BL177" s="16" t="s">
        <v>99</v>
      </c>
      <c r="BM177" s="16" t="s">
        <v>663</v>
      </c>
    </row>
    <row r="178" spans="2:65" s="1" customFormat="1" ht="16.5" customHeight="1" x14ac:dyDescent="0.15">
      <c r="B178" s="33"/>
      <c r="C178" s="174" t="s">
        <v>70</v>
      </c>
      <c r="D178" s="174" t="s">
        <v>288</v>
      </c>
      <c r="E178" s="175" t="s">
        <v>74</v>
      </c>
      <c r="F178" s="176" t="s">
        <v>2930</v>
      </c>
      <c r="G178" s="177" t="s">
        <v>612</v>
      </c>
      <c r="H178" s="178">
        <v>1</v>
      </c>
      <c r="I178" s="179"/>
      <c r="J178" s="178">
        <f t="shared" si="20"/>
        <v>0</v>
      </c>
      <c r="K178" s="176" t="s">
        <v>1</v>
      </c>
      <c r="L178" s="37"/>
      <c r="M178" s="220" t="s">
        <v>1</v>
      </c>
      <c r="N178" s="221" t="s">
        <v>41</v>
      </c>
      <c r="O178" s="222"/>
      <c r="P178" s="223">
        <f t="shared" si="21"/>
        <v>0</v>
      </c>
      <c r="Q178" s="223">
        <v>0</v>
      </c>
      <c r="R178" s="223">
        <f t="shared" si="22"/>
        <v>0</v>
      </c>
      <c r="S178" s="223">
        <v>0</v>
      </c>
      <c r="T178" s="224">
        <f t="shared" si="23"/>
        <v>0</v>
      </c>
      <c r="AR178" s="16" t="s">
        <v>99</v>
      </c>
      <c r="AT178" s="16" t="s">
        <v>288</v>
      </c>
      <c r="AU178" s="16" t="s">
        <v>77</v>
      </c>
      <c r="AY178" s="16" t="s">
        <v>287</v>
      </c>
      <c r="BE178" s="184">
        <f t="shared" si="24"/>
        <v>0</v>
      </c>
      <c r="BF178" s="184">
        <f t="shared" si="25"/>
        <v>0</v>
      </c>
      <c r="BG178" s="184">
        <f t="shared" si="26"/>
        <v>0</v>
      </c>
      <c r="BH178" s="184">
        <f t="shared" si="27"/>
        <v>0</v>
      </c>
      <c r="BI178" s="184">
        <f t="shared" si="28"/>
        <v>0</v>
      </c>
      <c r="BJ178" s="16" t="s">
        <v>77</v>
      </c>
      <c r="BK178" s="184">
        <f t="shared" si="29"/>
        <v>0</v>
      </c>
      <c r="BL178" s="16" t="s">
        <v>99</v>
      </c>
      <c r="BM178" s="16" t="s">
        <v>666</v>
      </c>
    </row>
    <row r="179" spans="2:65" s="1" customFormat="1" ht="7" customHeight="1" x14ac:dyDescent="0.15">
      <c r="B179" s="45"/>
      <c r="C179" s="46"/>
      <c r="D179" s="46"/>
      <c r="E179" s="46"/>
      <c r="F179" s="46"/>
      <c r="G179" s="46"/>
      <c r="H179" s="46"/>
      <c r="I179" s="133"/>
      <c r="J179" s="46"/>
      <c r="K179" s="46"/>
      <c r="L179" s="37"/>
    </row>
  </sheetData>
  <sheetProtection algorithmName="SHA-512" hashValue="t+e68yvLWFA6AnVdLcFdowbbl1spM39JoAO/2UjRkzHfGReSgvu+QP3/9cr1Oq2krL0gHCABx9Y8Z82S4PULWQ==" saltValue="jXHB86LuhS6Ke8cr5iAqbe2MtTQmPCuxMWJ4iKVbAayvcEXf6U2bocot9KeUBxOFhxfvwMgDLuIYNS/7O3y36A==" spinCount="100000" sheet="1" objects="1" scenarios="1" formatColumns="0" formatRows="0" autoFilter="0"/>
  <autoFilter ref="C95:K178"/>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5099</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ROUND((SUM(BE91:BE117)),  2)</f>
        <v>0</v>
      </c>
      <c r="I37" s="122">
        <v>0.21</v>
      </c>
      <c r="J37" s="121">
        <f>ROUND(((SUM(BE91:BE117))*I37),  2)</f>
        <v>0</v>
      </c>
      <c r="L37" s="37"/>
    </row>
    <row r="38" spans="2:12" s="1" customFormat="1" ht="14.5" customHeight="1" x14ac:dyDescent="0.15">
      <c r="B38" s="37"/>
      <c r="E38" s="110" t="s">
        <v>42</v>
      </c>
      <c r="F38" s="121">
        <f>ROUND((SUM(BF91:BF117)),  2)</f>
        <v>0</v>
      </c>
      <c r="I38" s="122">
        <v>0.15</v>
      </c>
      <c r="J38" s="121">
        <f>ROUND(((SUM(BF91:BF117))*I38),  2)</f>
        <v>0</v>
      </c>
      <c r="L38" s="37"/>
    </row>
    <row r="39" spans="2:12" s="1" customFormat="1" ht="14.5" hidden="1" customHeight="1" x14ac:dyDescent="0.15">
      <c r="B39" s="37"/>
      <c r="E39" s="110" t="s">
        <v>43</v>
      </c>
      <c r="F39" s="121">
        <f>ROUND((SUM(BG91:BG117)),  2)</f>
        <v>0</v>
      </c>
      <c r="I39" s="122">
        <v>0.21</v>
      </c>
      <c r="J39" s="121">
        <f>0</f>
        <v>0</v>
      </c>
      <c r="L39" s="37"/>
    </row>
    <row r="40" spans="2:12" s="1" customFormat="1" ht="14.5" hidden="1" customHeight="1" x14ac:dyDescent="0.15">
      <c r="B40" s="37"/>
      <c r="E40" s="110" t="s">
        <v>44</v>
      </c>
      <c r="F40" s="121">
        <f>ROUND((SUM(BH91:BH117)),  2)</f>
        <v>0</v>
      </c>
      <c r="I40" s="122">
        <v>0.15</v>
      </c>
      <c r="J40" s="121">
        <f>0</f>
        <v>0</v>
      </c>
      <c r="L40" s="37"/>
    </row>
    <row r="41" spans="2:12" s="1" customFormat="1" ht="14.5" hidden="1" customHeight="1" x14ac:dyDescent="0.15">
      <c r="B41" s="37"/>
      <c r="E41" s="110" t="s">
        <v>45</v>
      </c>
      <c r="F41" s="121">
        <f>ROUND((SUM(BI91:BI117)),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01 - Trvalá přeložka plynu</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J91</f>
        <v>0</v>
      </c>
      <c r="K67" s="34"/>
      <c r="L67" s="37"/>
      <c r="AU67" s="16" t="s">
        <v>246</v>
      </c>
    </row>
    <row r="68" spans="2:47" s="1" customFormat="1" ht="21.75" customHeight="1" x14ac:dyDescent="0.15">
      <c r="B68" s="33"/>
      <c r="C68" s="34"/>
      <c r="D68" s="34"/>
      <c r="E68" s="34"/>
      <c r="F68" s="34"/>
      <c r="G68" s="34"/>
      <c r="H68" s="34"/>
      <c r="I68" s="111"/>
      <c r="J68" s="34"/>
      <c r="K68" s="34"/>
      <c r="L68" s="37"/>
    </row>
    <row r="69" spans="2:47" s="1" customFormat="1" ht="7" customHeight="1" x14ac:dyDescent="0.15">
      <c r="B69" s="45"/>
      <c r="C69" s="46"/>
      <c r="D69" s="46"/>
      <c r="E69" s="46"/>
      <c r="F69" s="46"/>
      <c r="G69" s="46"/>
      <c r="H69" s="46"/>
      <c r="I69" s="133"/>
      <c r="J69" s="46"/>
      <c r="K69" s="46"/>
      <c r="L69" s="37"/>
    </row>
    <row r="73" spans="2:47" s="1" customFormat="1" ht="7" customHeight="1" x14ac:dyDescent="0.15">
      <c r="B73" s="47"/>
      <c r="C73" s="48"/>
      <c r="D73" s="48"/>
      <c r="E73" s="48"/>
      <c r="F73" s="48"/>
      <c r="G73" s="48"/>
      <c r="H73" s="48"/>
      <c r="I73" s="136"/>
      <c r="J73" s="48"/>
      <c r="K73" s="48"/>
      <c r="L73" s="37"/>
    </row>
    <row r="74" spans="2:47" s="1" customFormat="1" ht="25" customHeight="1" x14ac:dyDescent="0.15">
      <c r="B74" s="33"/>
      <c r="C74" s="22" t="s">
        <v>273</v>
      </c>
      <c r="D74" s="34"/>
      <c r="E74" s="34"/>
      <c r="F74" s="34"/>
      <c r="G74" s="34"/>
      <c r="H74" s="34"/>
      <c r="I74" s="111"/>
      <c r="J74" s="34"/>
      <c r="K74" s="34"/>
      <c r="L74" s="37"/>
    </row>
    <row r="75" spans="2:47" s="1" customFormat="1" ht="7" customHeight="1" x14ac:dyDescent="0.15">
      <c r="B75" s="33"/>
      <c r="C75" s="34"/>
      <c r="D75" s="34"/>
      <c r="E75" s="34"/>
      <c r="F75" s="34"/>
      <c r="G75" s="34"/>
      <c r="H75" s="34"/>
      <c r="I75" s="111"/>
      <c r="J75" s="34"/>
      <c r="K75" s="34"/>
      <c r="L75" s="37"/>
    </row>
    <row r="76" spans="2:47" s="1" customFormat="1" ht="12" customHeight="1" x14ac:dyDescent="0.15">
      <c r="B76" s="33"/>
      <c r="C76" s="28" t="s">
        <v>15</v>
      </c>
      <c r="D76" s="34"/>
      <c r="E76" s="34"/>
      <c r="F76" s="34"/>
      <c r="G76" s="34"/>
      <c r="H76" s="34"/>
      <c r="I76" s="111"/>
      <c r="J76" s="34"/>
      <c r="K76" s="34"/>
      <c r="L76" s="37"/>
    </row>
    <row r="77" spans="2:47" s="1" customFormat="1" ht="16.5" customHeight="1" x14ac:dyDescent="0.15">
      <c r="B77" s="33"/>
      <c r="C77" s="34"/>
      <c r="D77" s="34"/>
      <c r="E77" s="302" t="str">
        <f>E7</f>
        <v>Terminál Benešov I.Etapa</v>
      </c>
      <c r="F77" s="303"/>
      <c r="G77" s="303"/>
      <c r="H77" s="303"/>
      <c r="I77" s="111"/>
      <c r="J77" s="34"/>
      <c r="K77" s="34"/>
      <c r="L77" s="37"/>
    </row>
    <row r="78" spans="2:47" ht="12" customHeight="1" x14ac:dyDescent="0.15">
      <c r="B78" s="20"/>
      <c r="C78" s="28" t="s">
        <v>237</v>
      </c>
      <c r="D78" s="21"/>
      <c r="E78" s="21"/>
      <c r="F78" s="21"/>
      <c r="G78" s="21"/>
      <c r="H78" s="21"/>
      <c r="J78" s="21"/>
      <c r="K78" s="21"/>
      <c r="L78" s="19"/>
    </row>
    <row r="79" spans="2:47" ht="16.5" customHeight="1" x14ac:dyDescent="0.15">
      <c r="B79" s="20"/>
      <c r="C79" s="21"/>
      <c r="D79" s="21"/>
      <c r="E79" s="302" t="s">
        <v>238</v>
      </c>
      <c r="F79" s="259"/>
      <c r="G79" s="259"/>
      <c r="H79" s="259"/>
      <c r="J79" s="21"/>
      <c r="K79" s="21"/>
      <c r="L79" s="19"/>
    </row>
    <row r="80" spans="2:47" ht="12" customHeight="1" x14ac:dyDescent="0.15">
      <c r="B80" s="20"/>
      <c r="C80" s="28" t="s">
        <v>239</v>
      </c>
      <c r="D80" s="21"/>
      <c r="E80" s="21"/>
      <c r="F80" s="21"/>
      <c r="G80" s="21"/>
      <c r="H80" s="21"/>
      <c r="J80" s="21"/>
      <c r="K80" s="21"/>
      <c r="L80" s="19"/>
    </row>
    <row r="81" spans="2:65" s="1" customFormat="1" ht="16.5" customHeight="1" x14ac:dyDescent="0.15">
      <c r="B81" s="33"/>
      <c r="C81" s="34"/>
      <c r="D81" s="34"/>
      <c r="E81" s="303" t="s">
        <v>3550</v>
      </c>
      <c r="F81" s="284"/>
      <c r="G81" s="284"/>
      <c r="H81" s="284"/>
      <c r="I81" s="111"/>
      <c r="J81" s="34"/>
      <c r="K81" s="34"/>
      <c r="L81" s="37"/>
    </row>
    <row r="82" spans="2:65" s="1" customFormat="1" ht="12" customHeight="1" x14ac:dyDescent="0.15">
      <c r="B82" s="33"/>
      <c r="C82" s="28" t="s">
        <v>1510</v>
      </c>
      <c r="D82" s="34"/>
      <c r="E82" s="34"/>
      <c r="F82" s="34"/>
      <c r="G82" s="34"/>
      <c r="H82" s="34"/>
      <c r="I82" s="111"/>
      <c r="J82" s="34"/>
      <c r="K82" s="34"/>
      <c r="L82" s="37"/>
    </row>
    <row r="83" spans="2:65" s="1" customFormat="1" ht="16.5" customHeight="1" x14ac:dyDescent="0.15">
      <c r="B83" s="33"/>
      <c r="C83" s="34"/>
      <c r="D83" s="34"/>
      <c r="E83" s="285" t="str">
        <f>E13</f>
        <v>01 - Trvalá přeložka plynu</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F16</f>
        <v xml:space="preserve"> </v>
      </c>
      <c r="G85" s="34"/>
      <c r="H85" s="34"/>
      <c r="I85" s="112" t="s">
        <v>22</v>
      </c>
      <c r="J85" s="54" t="str">
        <f>IF(J16="","",J16)</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E19</f>
        <v>Město Benešov</v>
      </c>
      <c r="G87" s="34"/>
      <c r="H87" s="34"/>
      <c r="I87" s="112" t="s">
        <v>31</v>
      </c>
      <c r="J87" s="31" t="str">
        <f>E25</f>
        <v xml:space="preserve"> </v>
      </c>
      <c r="K87" s="34"/>
      <c r="L87" s="37"/>
    </row>
    <row r="88" spans="2:65" s="1" customFormat="1" ht="13.75" customHeight="1" x14ac:dyDescent="0.15">
      <c r="B88" s="33"/>
      <c r="C88" s="28" t="s">
        <v>29</v>
      </c>
      <c r="D88" s="34"/>
      <c r="E88" s="34"/>
      <c r="F88" s="26" t="str">
        <f>IF(E22="","",E22)</f>
        <v>Vyplň údaj</v>
      </c>
      <c r="G88" s="34"/>
      <c r="H88" s="34"/>
      <c r="I88" s="112" t="s">
        <v>34</v>
      </c>
      <c r="J88" s="31" t="str">
        <f>E28</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SUM(P92:P117)</f>
        <v>0</v>
      </c>
      <c r="Q91" s="67"/>
      <c r="R91" s="157">
        <f>SUM(R92:R117)</f>
        <v>0</v>
      </c>
      <c r="S91" s="67"/>
      <c r="T91" s="158">
        <f>SUM(T92:T117)</f>
        <v>0</v>
      </c>
      <c r="AT91" s="16" t="s">
        <v>69</v>
      </c>
      <c r="AU91" s="16" t="s">
        <v>246</v>
      </c>
      <c r="BK91" s="159">
        <f>SUM(BK92:BK117)</f>
        <v>0</v>
      </c>
    </row>
    <row r="92" spans="2:65" s="1" customFormat="1" ht="16.5" customHeight="1" x14ac:dyDescent="0.15">
      <c r="B92" s="33"/>
      <c r="C92" s="174" t="s">
        <v>77</v>
      </c>
      <c r="D92" s="174" t="s">
        <v>288</v>
      </c>
      <c r="E92" s="175" t="s">
        <v>5100</v>
      </c>
      <c r="F92" s="176" t="s">
        <v>5101</v>
      </c>
      <c r="G92" s="177" t="s">
        <v>490</v>
      </c>
      <c r="H92" s="178">
        <v>1</v>
      </c>
      <c r="I92" s="179"/>
      <c r="J92" s="178">
        <f>ROUND(I92*H92,2)</f>
        <v>0</v>
      </c>
      <c r="K92" s="176" t="s">
        <v>1</v>
      </c>
      <c r="L92" s="37"/>
      <c r="M92" s="180" t="s">
        <v>1</v>
      </c>
      <c r="N92" s="181" t="s">
        <v>41</v>
      </c>
      <c r="O92" s="59"/>
      <c r="P92" s="182">
        <f>O92*H92</f>
        <v>0</v>
      </c>
      <c r="Q92" s="182">
        <v>0</v>
      </c>
      <c r="R92" s="182">
        <f>Q92*H92</f>
        <v>0</v>
      </c>
      <c r="S92" s="182">
        <v>0</v>
      </c>
      <c r="T92" s="183">
        <f>S92*H92</f>
        <v>0</v>
      </c>
      <c r="AR92" s="16" t="s">
        <v>99</v>
      </c>
      <c r="AT92" s="16" t="s">
        <v>288</v>
      </c>
      <c r="AU92" s="16" t="s">
        <v>70</v>
      </c>
      <c r="AY92" s="16" t="s">
        <v>287</v>
      </c>
      <c r="BE92" s="184">
        <f>IF(N92="základní",J92,0)</f>
        <v>0</v>
      </c>
      <c r="BF92" s="184">
        <f>IF(N92="snížená",J92,0)</f>
        <v>0</v>
      </c>
      <c r="BG92" s="184">
        <f>IF(N92="zákl. přenesená",J92,0)</f>
        <v>0</v>
      </c>
      <c r="BH92" s="184">
        <f>IF(N92="sníž. přenesená",J92,0)</f>
        <v>0</v>
      </c>
      <c r="BI92" s="184">
        <f>IF(N92="nulová",J92,0)</f>
        <v>0</v>
      </c>
      <c r="BJ92" s="16" t="s">
        <v>77</v>
      </c>
      <c r="BK92" s="184">
        <f>ROUND(I92*H92,2)</f>
        <v>0</v>
      </c>
      <c r="BL92" s="16" t="s">
        <v>99</v>
      </c>
      <c r="BM92" s="16" t="s">
        <v>79</v>
      </c>
    </row>
    <row r="93" spans="2:65" s="1" customFormat="1" ht="16.5" customHeight="1" x14ac:dyDescent="0.15">
      <c r="B93" s="33"/>
      <c r="C93" s="174" t="s">
        <v>79</v>
      </c>
      <c r="D93" s="174" t="s">
        <v>288</v>
      </c>
      <c r="E93" s="175" t="s">
        <v>5102</v>
      </c>
      <c r="F93" s="176" t="s">
        <v>5103</v>
      </c>
      <c r="G93" s="177" t="s">
        <v>490</v>
      </c>
      <c r="H93" s="178">
        <v>3</v>
      </c>
      <c r="I93" s="179"/>
      <c r="J93" s="178">
        <f>ROUND(I93*H93,2)</f>
        <v>0</v>
      </c>
      <c r="K93" s="176" t="s">
        <v>1</v>
      </c>
      <c r="L93" s="37"/>
      <c r="M93" s="180" t="s">
        <v>1</v>
      </c>
      <c r="N93" s="181" t="s">
        <v>41</v>
      </c>
      <c r="O93" s="59"/>
      <c r="P93" s="182">
        <f>O93*H93</f>
        <v>0</v>
      </c>
      <c r="Q93" s="182">
        <v>0</v>
      </c>
      <c r="R93" s="182">
        <f>Q93*H93</f>
        <v>0</v>
      </c>
      <c r="S93" s="182">
        <v>0</v>
      </c>
      <c r="T93" s="183">
        <f>S93*H93</f>
        <v>0</v>
      </c>
      <c r="AR93" s="16" t="s">
        <v>99</v>
      </c>
      <c r="AT93" s="16" t="s">
        <v>288</v>
      </c>
      <c r="AU93" s="16" t="s">
        <v>70</v>
      </c>
      <c r="AY93" s="16" t="s">
        <v>287</v>
      </c>
      <c r="BE93" s="184">
        <f>IF(N93="základní",J93,0)</f>
        <v>0</v>
      </c>
      <c r="BF93" s="184">
        <f>IF(N93="snížená",J93,0)</f>
        <v>0</v>
      </c>
      <c r="BG93" s="184">
        <f>IF(N93="zákl. přenesená",J93,0)</f>
        <v>0</v>
      </c>
      <c r="BH93" s="184">
        <f>IF(N93="sníž. přenesená",J93,0)</f>
        <v>0</v>
      </c>
      <c r="BI93" s="184">
        <f>IF(N93="nulová",J93,0)</f>
        <v>0</v>
      </c>
      <c r="BJ93" s="16" t="s">
        <v>77</v>
      </c>
      <c r="BK93" s="184">
        <f>ROUND(I93*H93,2)</f>
        <v>0</v>
      </c>
      <c r="BL93" s="16" t="s">
        <v>99</v>
      </c>
      <c r="BM93" s="16" t="s">
        <v>99</v>
      </c>
    </row>
    <row r="94" spans="2:65" s="1" customFormat="1" ht="16.5" customHeight="1" x14ac:dyDescent="0.15">
      <c r="B94" s="33"/>
      <c r="C94" s="174" t="s">
        <v>87</v>
      </c>
      <c r="D94" s="174" t="s">
        <v>288</v>
      </c>
      <c r="E94" s="175" t="s">
        <v>5104</v>
      </c>
      <c r="F94" s="176" t="s">
        <v>5105</v>
      </c>
      <c r="G94" s="177" t="s">
        <v>308</v>
      </c>
      <c r="H94" s="178">
        <v>195</v>
      </c>
      <c r="I94" s="179"/>
      <c r="J94" s="178">
        <f>ROUND(I94*H94,2)</f>
        <v>0</v>
      </c>
      <c r="K94" s="176" t="s">
        <v>1</v>
      </c>
      <c r="L94" s="37"/>
      <c r="M94" s="180" t="s">
        <v>1</v>
      </c>
      <c r="N94" s="181" t="s">
        <v>41</v>
      </c>
      <c r="O94" s="59"/>
      <c r="P94" s="182">
        <f>O94*H94</f>
        <v>0</v>
      </c>
      <c r="Q94" s="182">
        <v>0</v>
      </c>
      <c r="R94" s="182">
        <f>Q94*H94</f>
        <v>0</v>
      </c>
      <c r="S94" s="182">
        <v>0</v>
      </c>
      <c r="T94" s="183">
        <f>S94*H94</f>
        <v>0</v>
      </c>
      <c r="AR94" s="16" t="s">
        <v>99</v>
      </c>
      <c r="AT94" s="16" t="s">
        <v>288</v>
      </c>
      <c r="AU94" s="16" t="s">
        <v>70</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296</v>
      </c>
    </row>
    <row r="95" spans="2:65" s="1" customFormat="1" ht="30" x14ac:dyDescent="0.15">
      <c r="B95" s="33"/>
      <c r="C95" s="34"/>
      <c r="D95" s="187" t="s">
        <v>383</v>
      </c>
      <c r="E95" s="34"/>
      <c r="F95" s="208" t="s">
        <v>5106</v>
      </c>
      <c r="G95" s="34"/>
      <c r="H95" s="34"/>
      <c r="I95" s="111"/>
      <c r="J95" s="34"/>
      <c r="K95" s="34"/>
      <c r="L95" s="37"/>
      <c r="M95" s="209"/>
      <c r="N95" s="59"/>
      <c r="O95" s="59"/>
      <c r="P95" s="59"/>
      <c r="Q95" s="59"/>
      <c r="R95" s="59"/>
      <c r="S95" s="59"/>
      <c r="T95" s="60"/>
      <c r="AT95" s="16" t="s">
        <v>383</v>
      </c>
      <c r="AU95" s="16" t="s">
        <v>70</v>
      </c>
    </row>
    <row r="96" spans="2:65" s="1" customFormat="1" ht="16.5" customHeight="1" x14ac:dyDescent="0.15">
      <c r="B96" s="33"/>
      <c r="C96" s="174" t="s">
        <v>99</v>
      </c>
      <c r="D96" s="174" t="s">
        <v>288</v>
      </c>
      <c r="E96" s="175" t="s">
        <v>5107</v>
      </c>
      <c r="F96" s="176" t="s">
        <v>5108</v>
      </c>
      <c r="G96" s="177" t="s">
        <v>362</v>
      </c>
      <c r="H96" s="178">
        <v>9</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70</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300</v>
      </c>
    </row>
    <row r="97" spans="2:65" s="1" customFormat="1" ht="16.5" customHeight="1" x14ac:dyDescent="0.15">
      <c r="B97" s="33"/>
      <c r="C97" s="174" t="s">
        <v>301</v>
      </c>
      <c r="D97" s="174" t="s">
        <v>288</v>
      </c>
      <c r="E97" s="175" t="s">
        <v>5109</v>
      </c>
      <c r="F97" s="176" t="s">
        <v>5110</v>
      </c>
      <c r="G97" s="177" t="s">
        <v>308</v>
      </c>
      <c r="H97" s="178">
        <v>155</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70</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305</v>
      </c>
    </row>
    <row r="98" spans="2:65" s="1" customFormat="1" ht="30" x14ac:dyDescent="0.15">
      <c r="B98" s="33"/>
      <c r="C98" s="34"/>
      <c r="D98" s="187" t="s">
        <v>383</v>
      </c>
      <c r="E98" s="34"/>
      <c r="F98" s="208" t="s">
        <v>5111</v>
      </c>
      <c r="G98" s="34"/>
      <c r="H98" s="34"/>
      <c r="I98" s="111"/>
      <c r="J98" s="34"/>
      <c r="K98" s="34"/>
      <c r="L98" s="37"/>
      <c r="M98" s="209"/>
      <c r="N98" s="59"/>
      <c r="O98" s="59"/>
      <c r="P98" s="59"/>
      <c r="Q98" s="59"/>
      <c r="R98" s="59"/>
      <c r="S98" s="59"/>
      <c r="T98" s="60"/>
      <c r="AT98" s="16" t="s">
        <v>383</v>
      </c>
      <c r="AU98" s="16" t="s">
        <v>70</v>
      </c>
    </row>
    <row r="99" spans="2:65" s="1" customFormat="1" ht="16.5" customHeight="1" x14ac:dyDescent="0.15">
      <c r="B99" s="33"/>
      <c r="C99" s="174" t="s">
        <v>296</v>
      </c>
      <c r="D99" s="174" t="s">
        <v>288</v>
      </c>
      <c r="E99" s="175" t="s">
        <v>5112</v>
      </c>
      <c r="F99" s="176" t="s">
        <v>5113</v>
      </c>
      <c r="G99" s="177" t="s">
        <v>308</v>
      </c>
      <c r="H99" s="178">
        <v>40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70</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309</v>
      </c>
    </row>
    <row r="100" spans="2:65" s="1" customFormat="1" ht="30" x14ac:dyDescent="0.15">
      <c r="B100" s="33"/>
      <c r="C100" s="34"/>
      <c r="D100" s="187" t="s">
        <v>383</v>
      </c>
      <c r="E100" s="34"/>
      <c r="F100" s="208" t="s">
        <v>5114</v>
      </c>
      <c r="G100" s="34"/>
      <c r="H100" s="34"/>
      <c r="I100" s="111"/>
      <c r="J100" s="34"/>
      <c r="K100" s="34"/>
      <c r="L100" s="37"/>
      <c r="M100" s="209"/>
      <c r="N100" s="59"/>
      <c r="O100" s="59"/>
      <c r="P100" s="59"/>
      <c r="Q100" s="59"/>
      <c r="R100" s="59"/>
      <c r="S100" s="59"/>
      <c r="T100" s="60"/>
      <c r="AT100" s="16" t="s">
        <v>383</v>
      </c>
      <c r="AU100" s="16" t="s">
        <v>70</v>
      </c>
    </row>
    <row r="101" spans="2:65" s="1" customFormat="1" ht="16.5" customHeight="1" x14ac:dyDescent="0.15">
      <c r="B101" s="33"/>
      <c r="C101" s="174" t="s">
        <v>310</v>
      </c>
      <c r="D101" s="174" t="s">
        <v>288</v>
      </c>
      <c r="E101" s="175" t="s">
        <v>5115</v>
      </c>
      <c r="F101" s="176" t="s">
        <v>5116</v>
      </c>
      <c r="G101" s="177" t="s">
        <v>490</v>
      </c>
      <c r="H101" s="178">
        <v>2</v>
      </c>
      <c r="I101" s="179"/>
      <c r="J101" s="178">
        <f t="shared" ref="J101:J112" si="0">ROUND(I101*H101,2)</f>
        <v>0</v>
      </c>
      <c r="K101" s="176" t="s">
        <v>1</v>
      </c>
      <c r="L101" s="37"/>
      <c r="M101" s="180" t="s">
        <v>1</v>
      </c>
      <c r="N101" s="181" t="s">
        <v>41</v>
      </c>
      <c r="O101" s="59"/>
      <c r="P101" s="182">
        <f t="shared" ref="P101:P112" si="1">O101*H101</f>
        <v>0</v>
      </c>
      <c r="Q101" s="182">
        <v>0</v>
      </c>
      <c r="R101" s="182">
        <f t="shared" ref="R101:R112" si="2">Q101*H101</f>
        <v>0</v>
      </c>
      <c r="S101" s="182">
        <v>0</v>
      </c>
      <c r="T101" s="183">
        <f t="shared" ref="T101:T112" si="3">S101*H101</f>
        <v>0</v>
      </c>
      <c r="AR101" s="16" t="s">
        <v>99</v>
      </c>
      <c r="AT101" s="16" t="s">
        <v>288</v>
      </c>
      <c r="AU101" s="16" t="s">
        <v>70</v>
      </c>
      <c r="AY101" s="16" t="s">
        <v>287</v>
      </c>
      <c r="BE101" s="184">
        <f t="shared" ref="BE101:BE112" si="4">IF(N101="základní",J101,0)</f>
        <v>0</v>
      </c>
      <c r="BF101" s="184">
        <f t="shared" ref="BF101:BF112" si="5">IF(N101="snížená",J101,0)</f>
        <v>0</v>
      </c>
      <c r="BG101" s="184">
        <f t="shared" ref="BG101:BG112" si="6">IF(N101="zákl. přenesená",J101,0)</f>
        <v>0</v>
      </c>
      <c r="BH101" s="184">
        <f t="shared" ref="BH101:BH112" si="7">IF(N101="sníž. přenesená",J101,0)</f>
        <v>0</v>
      </c>
      <c r="BI101" s="184">
        <f t="shared" ref="BI101:BI112" si="8">IF(N101="nulová",J101,0)</f>
        <v>0</v>
      </c>
      <c r="BJ101" s="16" t="s">
        <v>77</v>
      </c>
      <c r="BK101" s="184">
        <f t="shared" ref="BK101:BK112" si="9">ROUND(I101*H101,2)</f>
        <v>0</v>
      </c>
      <c r="BL101" s="16" t="s">
        <v>99</v>
      </c>
      <c r="BM101" s="16" t="s">
        <v>313</v>
      </c>
    </row>
    <row r="102" spans="2:65" s="1" customFormat="1" ht="16.5" customHeight="1" x14ac:dyDescent="0.15">
      <c r="B102" s="33"/>
      <c r="C102" s="174" t="s">
        <v>300</v>
      </c>
      <c r="D102" s="174" t="s">
        <v>288</v>
      </c>
      <c r="E102" s="175" t="s">
        <v>5117</v>
      </c>
      <c r="F102" s="176" t="s">
        <v>5118</v>
      </c>
      <c r="G102" s="177" t="s">
        <v>490</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70</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317</v>
      </c>
      <c r="D103" s="174" t="s">
        <v>288</v>
      </c>
      <c r="E103" s="175" t="s">
        <v>5119</v>
      </c>
      <c r="F103" s="176" t="s">
        <v>5120</v>
      </c>
      <c r="G103" s="177" t="s">
        <v>362</v>
      </c>
      <c r="H103" s="178">
        <v>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70</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305</v>
      </c>
      <c r="D104" s="174" t="s">
        <v>288</v>
      </c>
      <c r="E104" s="175" t="s">
        <v>5121</v>
      </c>
      <c r="F104" s="176" t="s">
        <v>5122</v>
      </c>
      <c r="G104" s="177" t="s">
        <v>362</v>
      </c>
      <c r="H104" s="178">
        <v>3</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70</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324</v>
      </c>
      <c r="D105" s="174" t="s">
        <v>288</v>
      </c>
      <c r="E105" s="175" t="s">
        <v>5123</v>
      </c>
      <c r="F105" s="176" t="s">
        <v>5124</v>
      </c>
      <c r="G105" s="177" t="s">
        <v>490</v>
      </c>
      <c r="H105" s="178">
        <v>6</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70</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309</v>
      </c>
      <c r="D106" s="174" t="s">
        <v>288</v>
      </c>
      <c r="E106" s="175" t="s">
        <v>5125</v>
      </c>
      <c r="F106" s="176" t="s">
        <v>5126</v>
      </c>
      <c r="G106" s="177" t="s">
        <v>362</v>
      </c>
      <c r="H106" s="178">
        <v>195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70</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331</v>
      </c>
      <c r="D107" s="174" t="s">
        <v>288</v>
      </c>
      <c r="E107" s="175" t="s">
        <v>5127</v>
      </c>
      <c r="F107" s="176" t="s">
        <v>5128</v>
      </c>
      <c r="G107" s="177" t="s">
        <v>490</v>
      </c>
      <c r="H107" s="178">
        <v>3</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70</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313</v>
      </c>
      <c r="D108" s="174" t="s">
        <v>288</v>
      </c>
      <c r="E108" s="175" t="s">
        <v>5129</v>
      </c>
      <c r="F108" s="176" t="s">
        <v>5130</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70</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8</v>
      </c>
      <c r="D109" s="174" t="s">
        <v>288</v>
      </c>
      <c r="E109" s="175" t="s">
        <v>5129</v>
      </c>
      <c r="F109" s="176" t="s">
        <v>5130</v>
      </c>
      <c r="G109" s="177" t="s">
        <v>490</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70</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316</v>
      </c>
      <c r="D110" s="174" t="s">
        <v>288</v>
      </c>
      <c r="E110" s="175" t="s">
        <v>5131</v>
      </c>
      <c r="F110" s="176" t="s">
        <v>5132</v>
      </c>
      <c r="G110" s="177" t="s">
        <v>490</v>
      </c>
      <c r="H110" s="178">
        <v>2</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70</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344</v>
      </c>
      <c r="D111" s="174" t="s">
        <v>288</v>
      </c>
      <c r="E111" s="175" t="s">
        <v>5133</v>
      </c>
      <c r="F111" s="176" t="s">
        <v>5134</v>
      </c>
      <c r="G111" s="177" t="s">
        <v>490</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70</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320</v>
      </c>
      <c r="D112" s="174" t="s">
        <v>288</v>
      </c>
      <c r="E112" s="175" t="s">
        <v>5135</v>
      </c>
      <c r="F112" s="176" t="s">
        <v>5136</v>
      </c>
      <c r="G112" s="177" t="s">
        <v>362</v>
      </c>
      <c r="H112" s="178">
        <v>25</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70</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350</v>
      </c>
    </row>
    <row r="113" spans="2:65" s="1" customFormat="1" ht="30" x14ac:dyDescent="0.15">
      <c r="B113" s="33"/>
      <c r="C113" s="34"/>
      <c r="D113" s="187" t="s">
        <v>383</v>
      </c>
      <c r="E113" s="34"/>
      <c r="F113" s="208" t="s">
        <v>5137</v>
      </c>
      <c r="G113" s="34"/>
      <c r="H113" s="34"/>
      <c r="I113" s="111"/>
      <c r="J113" s="34"/>
      <c r="K113" s="34"/>
      <c r="L113" s="37"/>
      <c r="M113" s="209"/>
      <c r="N113" s="59"/>
      <c r="O113" s="59"/>
      <c r="P113" s="59"/>
      <c r="Q113" s="59"/>
      <c r="R113" s="59"/>
      <c r="S113" s="59"/>
      <c r="T113" s="60"/>
      <c r="AT113" s="16" t="s">
        <v>383</v>
      </c>
      <c r="AU113" s="16" t="s">
        <v>70</v>
      </c>
    </row>
    <row r="114" spans="2:65" s="1" customFormat="1" ht="16.5" customHeight="1" x14ac:dyDescent="0.15">
      <c r="B114" s="33"/>
      <c r="C114" s="174" t="s">
        <v>352</v>
      </c>
      <c r="D114" s="174" t="s">
        <v>288</v>
      </c>
      <c r="E114" s="175" t="s">
        <v>5138</v>
      </c>
      <c r="F114" s="176" t="s">
        <v>5139</v>
      </c>
      <c r="G114" s="177" t="s">
        <v>362</v>
      </c>
      <c r="H114" s="178">
        <v>85</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70</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355</v>
      </c>
    </row>
    <row r="115" spans="2:65" s="1" customFormat="1" ht="30" x14ac:dyDescent="0.15">
      <c r="B115" s="33"/>
      <c r="C115" s="34"/>
      <c r="D115" s="187" t="s">
        <v>383</v>
      </c>
      <c r="E115" s="34"/>
      <c r="F115" s="208" t="s">
        <v>5140</v>
      </c>
      <c r="G115" s="34"/>
      <c r="H115" s="34"/>
      <c r="I115" s="111"/>
      <c r="J115" s="34"/>
      <c r="K115" s="34"/>
      <c r="L115" s="37"/>
      <c r="M115" s="209"/>
      <c r="N115" s="59"/>
      <c r="O115" s="59"/>
      <c r="P115" s="59"/>
      <c r="Q115" s="59"/>
      <c r="R115" s="59"/>
      <c r="S115" s="59"/>
      <c r="T115" s="60"/>
      <c r="AT115" s="16" t="s">
        <v>383</v>
      </c>
      <c r="AU115" s="16" t="s">
        <v>70</v>
      </c>
    </row>
    <row r="116" spans="2:65" s="1" customFormat="1" ht="16.5" customHeight="1" x14ac:dyDescent="0.15">
      <c r="B116" s="33"/>
      <c r="C116" s="174" t="s">
        <v>323</v>
      </c>
      <c r="D116" s="174" t="s">
        <v>288</v>
      </c>
      <c r="E116" s="175" t="s">
        <v>5141</v>
      </c>
      <c r="F116" s="176" t="s">
        <v>5142</v>
      </c>
      <c r="G116" s="177" t="s">
        <v>362</v>
      </c>
      <c r="H116" s="178">
        <v>85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70</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363</v>
      </c>
    </row>
    <row r="117" spans="2:65" s="1" customFormat="1" ht="30" x14ac:dyDescent="0.15">
      <c r="B117" s="33"/>
      <c r="C117" s="34"/>
      <c r="D117" s="187" t="s">
        <v>383</v>
      </c>
      <c r="E117" s="34"/>
      <c r="F117" s="208" t="s">
        <v>5143</v>
      </c>
      <c r="G117" s="34"/>
      <c r="H117" s="34"/>
      <c r="I117" s="111"/>
      <c r="J117" s="34"/>
      <c r="K117" s="34"/>
      <c r="L117" s="37"/>
      <c r="M117" s="225"/>
      <c r="N117" s="222"/>
      <c r="O117" s="222"/>
      <c r="P117" s="222"/>
      <c r="Q117" s="222"/>
      <c r="R117" s="222"/>
      <c r="S117" s="222"/>
      <c r="T117" s="226"/>
      <c r="AT117" s="16" t="s">
        <v>383</v>
      </c>
      <c r="AU117" s="16" t="s">
        <v>70</v>
      </c>
    </row>
    <row r="118" spans="2:65" s="1" customFormat="1" ht="7" customHeight="1" x14ac:dyDescent="0.15">
      <c r="B118" s="45"/>
      <c r="C118" s="46"/>
      <c r="D118" s="46"/>
      <c r="E118" s="46"/>
      <c r="F118" s="46"/>
      <c r="G118" s="46"/>
      <c r="H118" s="46"/>
      <c r="I118" s="133"/>
      <c r="J118" s="46"/>
      <c r="K118" s="46"/>
      <c r="L118" s="37"/>
    </row>
  </sheetData>
  <sheetProtection algorithmName="SHA-512" hashValue="NLGE7z65IxDSq1vmqG9PG/50ggKhocm2h0ApxXaxf2uciQjh0kdzc5o0kFtA3mMv9s9H+9zOXZZyCfxOtViU8g==" saltValue="1uksIvvQkx7wF/9GcT38W3U3Az6pIC/b+1fNdy6EURkHTc4llunmyYjv619DHAajwoba1nO2X6uIh/wErnlMpw==" spinCount="100000" sheet="1" objects="1" scenarios="1" formatColumns="0" formatRows="0" autoFilter="0"/>
  <autoFilter ref="C90:K117"/>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1510</v>
      </c>
      <c r="I12" s="111"/>
      <c r="L12" s="37"/>
    </row>
    <row r="13" spans="2:46" s="1" customFormat="1" ht="37" customHeight="1" x14ac:dyDescent="0.15">
      <c r="B13" s="37"/>
      <c r="E13" s="298" t="s">
        <v>5144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ROUND((SUM(BE91:BE119)),  2)</f>
        <v>0</v>
      </c>
      <c r="I37" s="122">
        <v>0.21</v>
      </c>
      <c r="J37" s="121">
        <f>ROUND(((SUM(BE91:BE119))*I37),  2)</f>
        <v>0</v>
      </c>
      <c r="L37" s="37"/>
    </row>
    <row r="38" spans="2:12" s="1" customFormat="1" ht="14.5" customHeight="1" x14ac:dyDescent="0.15">
      <c r="B38" s="37"/>
      <c r="E38" s="110" t="s">
        <v>42</v>
      </c>
      <c r="F38" s="121">
        <f>ROUND((SUM(BF91:BF119)),  2)</f>
        <v>0</v>
      </c>
      <c r="I38" s="122">
        <v>0.15</v>
      </c>
      <c r="J38" s="121">
        <f>ROUND(((SUM(BF91:BF119))*I38),  2)</f>
        <v>0</v>
      </c>
      <c r="L38" s="37"/>
    </row>
    <row r="39" spans="2:12" s="1" customFormat="1" ht="14.5" hidden="1" customHeight="1" x14ac:dyDescent="0.15">
      <c r="B39" s="37"/>
      <c r="E39" s="110" t="s">
        <v>43</v>
      </c>
      <c r="F39" s="121">
        <f>ROUND((SUM(BG91:BG119)),  2)</f>
        <v>0</v>
      </c>
      <c r="I39" s="122">
        <v>0.21</v>
      </c>
      <c r="J39" s="121">
        <f>0</f>
        <v>0</v>
      </c>
      <c r="L39" s="37"/>
    </row>
    <row r="40" spans="2:12" s="1" customFormat="1" ht="14.5" hidden="1" customHeight="1" x14ac:dyDescent="0.15">
      <c r="B40" s="37"/>
      <c r="E40" s="110" t="s">
        <v>44</v>
      </c>
      <c r="F40" s="121">
        <f>ROUND((SUM(BH91:BH119)),  2)</f>
        <v>0</v>
      </c>
      <c r="I40" s="122">
        <v>0.15</v>
      </c>
      <c r="J40" s="121">
        <f>0</f>
        <v>0</v>
      </c>
      <c r="L40" s="37"/>
    </row>
    <row r="41" spans="2:12" s="1" customFormat="1" ht="14.5" hidden="1" customHeight="1" x14ac:dyDescent="0.15">
      <c r="B41" s="37"/>
      <c r="E41" s="110" t="s">
        <v>45</v>
      </c>
      <c r="F41" s="121">
        <f>ROUND((SUM(BI91:BI119)),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1510</v>
      </c>
      <c r="D57" s="34"/>
      <c r="E57" s="34"/>
      <c r="F57" s="34"/>
      <c r="G57" s="34"/>
      <c r="H57" s="34"/>
      <c r="I57" s="111"/>
      <c r="J57" s="34"/>
      <c r="K57" s="34"/>
      <c r="L57" s="37"/>
    </row>
    <row r="58" spans="2:12" s="1" customFormat="1" ht="16.5" customHeight="1" x14ac:dyDescent="0.15">
      <c r="B58" s="33"/>
      <c r="C58" s="34"/>
      <c r="D58" s="34"/>
      <c r="E58" s="285" t="str">
        <f>E13</f>
        <v>02 - Provizorní přeložka plynu NTL</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J91</f>
        <v>0</v>
      </c>
      <c r="K67" s="34"/>
      <c r="L67" s="37"/>
      <c r="AU67" s="16" t="s">
        <v>246</v>
      </c>
    </row>
    <row r="68" spans="2:47" s="1" customFormat="1" ht="21.75" customHeight="1" x14ac:dyDescent="0.15">
      <c r="B68" s="33"/>
      <c r="C68" s="34"/>
      <c r="D68" s="34"/>
      <c r="E68" s="34"/>
      <c r="F68" s="34"/>
      <c r="G68" s="34"/>
      <c r="H68" s="34"/>
      <c r="I68" s="111"/>
      <c r="J68" s="34"/>
      <c r="K68" s="34"/>
      <c r="L68" s="37"/>
    </row>
    <row r="69" spans="2:47" s="1" customFormat="1" ht="7" customHeight="1" x14ac:dyDescent="0.15">
      <c r="B69" s="45"/>
      <c r="C69" s="46"/>
      <c r="D69" s="46"/>
      <c r="E69" s="46"/>
      <c r="F69" s="46"/>
      <c r="G69" s="46"/>
      <c r="H69" s="46"/>
      <c r="I69" s="133"/>
      <c r="J69" s="46"/>
      <c r="K69" s="46"/>
      <c r="L69" s="37"/>
    </row>
    <row r="73" spans="2:47" s="1" customFormat="1" ht="7" customHeight="1" x14ac:dyDescent="0.15">
      <c r="B73" s="47"/>
      <c r="C73" s="48"/>
      <c r="D73" s="48"/>
      <c r="E73" s="48"/>
      <c r="F73" s="48"/>
      <c r="G73" s="48"/>
      <c r="H73" s="48"/>
      <c r="I73" s="136"/>
      <c r="J73" s="48"/>
      <c r="K73" s="48"/>
      <c r="L73" s="37"/>
    </row>
    <row r="74" spans="2:47" s="1" customFormat="1" ht="25" customHeight="1" x14ac:dyDescent="0.15">
      <c r="B74" s="33"/>
      <c r="C74" s="22" t="s">
        <v>273</v>
      </c>
      <c r="D74" s="34"/>
      <c r="E74" s="34"/>
      <c r="F74" s="34"/>
      <c r="G74" s="34"/>
      <c r="H74" s="34"/>
      <c r="I74" s="111"/>
      <c r="J74" s="34"/>
      <c r="K74" s="34"/>
      <c r="L74" s="37"/>
    </row>
    <row r="75" spans="2:47" s="1" customFormat="1" ht="7" customHeight="1" x14ac:dyDescent="0.15">
      <c r="B75" s="33"/>
      <c r="C75" s="34"/>
      <c r="D75" s="34"/>
      <c r="E75" s="34"/>
      <c r="F75" s="34"/>
      <c r="G75" s="34"/>
      <c r="H75" s="34"/>
      <c r="I75" s="111"/>
      <c r="J75" s="34"/>
      <c r="K75" s="34"/>
      <c r="L75" s="37"/>
    </row>
    <row r="76" spans="2:47" s="1" customFormat="1" ht="12" customHeight="1" x14ac:dyDescent="0.15">
      <c r="B76" s="33"/>
      <c r="C76" s="28" t="s">
        <v>15</v>
      </c>
      <c r="D76" s="34"/>
      <c r="E76" s="34"/>
      <c r="F76" s="34"/>
      <c r="G76" s="34"/>
      <c r="H76" s="34"/>
      <c r="I76" s="111"/>
      <c r="J76" s="34"/>
      <c r="K76" s="34"/>
      <c r="L76" s="37"/>
    </row>
    <row r="77" spans="2:47" s="1" customFormat="1" ht="16.5" customHeight="1" x14ac:dyDescent="0.15">
      <c r="B77" s="33"/>
      <c r="C77" s="34"/>
      <c r="D77" s="34"/>
      <c r="E77" s="302" t="str">
        <f>E7</f>
        <v>Terminál Benešov I.Etapa</v>
      </c>
      <c r="F77" s="303"/>
      <c r="G77" s="303"/>
      <c r="H77" s="303"/>
      <c r="I77" s="111"/>
      <c r="J77" s="34"/>
      <c r="K77" s="34"/>
      <c r="L77" s="37"/>
    </row>
    <row r="78" spans="2:47" ht="12" customHeight="1" x14ac:dyDescent="0.15">
      <c r="B78" s="20"/>
      <c r="C78" s="28" t="s">
        <v>237</v>
      </c>
      <c r="D78" s="21"/>
      <c r="E78" s="21"/>
      <c r="F78" s="21"/>
      <c r="G78" s="21"/>
      <c r="H78" s="21"/>
      <c r="J78" s="21"/>
      <c r="K78" s="21"/>
      <c r="L78" s="19"/>
    </row>
    <row r="79" spans="2:47" ht="16.5" customHeight="1" x14ac:dyDescent="0.15">
      <c r="B79" s="20"/>
      <c r="C79" s="21"/>
      <c r="D79" s="21"/>
      <c r="E79" s="302" t="s">
        <v>238</v>
      </c>
      <c r="F79" s="259"/>
      <c r="G79" s="259"/>
      <c r="H79" s="259"/>
      <c r="J79" s="21"/>
      <c r="K79" s="21"/>
      <c r="L79" s="19"/>
    </row>
    <row r="80" spans="2:47" ht="12" customHeight="1" x14ac:dyDescent="0.15">
      <c r="B80" s="20"/>
      <c r="C80" s="28" t="s">
        <v>239</v>
      </c>
      <c r="D80" s="21"/>
      <c r="E80" s="21"/>
      <c r="F80" s="21"/>
      <c r="G80" s="21"/>
      <c r="H80" s="21"/>
      <c r="J80" s="21"/>
      <c r="K80" s="21"/>
      <c r="L80" s="19"/>
    </row>
    <row r="81" spans="2:65" s="1" customFormat="1" ht="16.5" customHeight="1" x14ac:dyDescent="0.15">
      <c r="B81" s="33"/>
      <c r="C81" s="34"/>
      <c r="D81" s="34"/>
      <c r="E81" s="303" t="s">
        <v>3550</v>
      </c>
      <c r="F81" s="284"/>
      <c r="G81" s="284"/>
      <c r="H81" s="284"/>
      <c r="I81" s="111"/>
      <c r="J81" s="34"/>
      <c r="K81" s="34"/>
      <c r="L81" s="37"/>
    </row>
    <row r="82" spans="2:65" s="1" customFormat="1" ht="12" customHeight="1" x14ac:dyDescent="0.15">
      <c r="B82" s="33"/>
      <c r="C82" s="28" t="s">
        <v>1510</v>
      </c>
      <c r="D82" s="34"/>
      <c r="E82" s="34"/>
      <c r="F82" s="34"/>
      <c r="G82" s="34"/>
      <c r="H82" s="34"/>
      <c r="I82" s="111"/>
      <c r="J82" s="34"/>
      <c r="K82" s="34"/>
      <c r="L82" s="37"/>
    </row>
    <row r="83" spans="2:65" s="1" customFormat="1" ht="16.5" customHeight="1" x14ac:dyDescent="0.15">
      <c r="B83" s="33"/>
      <c r="C83" s="34"/>
      <c r="D83" s="34"/>
      <c r="E83" s="285" t="str">
        <f>E13</f>
        <v>02 - Provizorní přeložka plynu NTL</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F16</f>
        <v xml:space="preserve"> </v>
      </c>
      <c r="G85" s="34"/>
      <c r="H85" s="34"/>
      <c r="I85" s="112" t="s">
        <v>22</v>
      </c>
      <c r="J85" s="54" t="str">
        <f>IF(J16="","",J16)</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E19</f>
        <v>Město Benešov</v>
      </c>
      <c r="G87" s="34"/>
      <c r="H87" s="34"/>
      <c r="I87" s="112" t="s">
        <v>31</v>
      </c>
      <c r="J87" s="31" t="str">
        <f>E25</f>
        <v xml:space="preserve"> </v>
      </c>
      <c r="K87" s="34"/>
      <c r="L87" s="37"/>
    </row>
    <row r="88" spans="2:65" s="1" customFormat="1" ht="13.75" customHeight="1" x14ac:dyDescent="0.15">
      <c r="B88" s="33"/>
      <c r="C88" s="28" t="s">
        <v>29</v>
      </c>
      <c r="D88" s="34"/>
      <c r="E88" s="34"/>
      <c r="F88" s="26" t="str">
        <f>IF(E22="","",E22)</f>
        <v>Vyplň údaj</v>
      </c>
      <c r="G88" s="34"/>
      <c r="H88" s="34"/>
      <c r="I88" s="112" t="s">
        <v>34</v>
      </c>
      <c r="J88" s="31" t="str">
        <f>E28</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SUM(P92:P119)</f>
        <v>0</v>
      </c>
      <c r="Q91" s="67"/>
      <c r="R91" s="157">
        <f>SUM(R92:R119)</f>
        <v>0</v>
      </c>
      <c r="S91" s="67"/>
      <c r="T91" s="158">
        <f>SUM(T92:T119)</f>
        <v>0</v>
      </c>
      <c r="AT91" s="16" t="s">
        <v>69</v>
      </c>
      <c r="AU91" s="16" t="s">
        <v>246</v>
      </c>
      <c r="BK91" s="159">
        <f>SUM(BK92:BK119)</f>
        <v>0</v>
      </c>
    </row>
    <row r="92" spans="2:65" s="1" customFormat="1" ht="16.5" customHeight="1" x14ac:dyDescent="0.15">
      <c r="B92" s="33"/>
      <c r="C92" s="174" t="s">
        <v>77</v>
      </c>
      <c r="D92" s="174" t="s">
        <v>288</v>
      </c>
      <c r="E92" s="175" t="s">
        <v>5145</v>
      </c>
      <c r="F92" s="176" t="s">
        <v>5101</v>
      </c>
      <c r="G92" s="177" t="s">
        <v>612</v>
      </c>
      <c r="H92" s="178">
        <v>1</v>
      </c>
      <c r="I92" s="179"/>
      <c r="J92" s="178">
        <f t="shared" ref="J92:J98" si="0">ROUND(I92*H92,2)</f>
        <v>0</v>
      </c>
      <c r="K92" s="176" t="s">
        <v>1</v>
      </c>
      <c r="L92" s="37"/>
      <c r="M92" s="180" t="s">
        <v>1</v>
      </c>
      <c r="N92" s="181" t="s">
        <v>41</v>
      </c>
      <c r="O92" s="59"/>
      <c r="P92" s="182">
        <f t="shared" ref="P92:P98" si="1">O92*H92</f>
        <v>0</v>
      </c>
      <c r="Q92" s="182">
        <v>0</v>
      </c>
      <c r="R92" s="182">
        <f t="shared" ref="R92:R98" si="2">Q92*H92</f>
        <v>0</v>
      </c>
      <c r="S92" s="182">
        <v>0</v>
      </c>
      <c r="T92" s="183">
        <f t="shared" ref="T92:T98" si="3">S92*H92</f>
        <v>0</v>
      </c>
      <c r="AR92" s="16" t="s">
        <v>99</v>
      </c>
      <c r="AT92" s="16" t="s">
        <v>288</v>
      </c>
      <c r="AU92" s="16" t="s">
        <v>70</v>
      </c>
      <c r="AY92" s="16" t="s">
        <v>287</v>
      </c>
      <c r="BE92" s="184">
        <f t="shared" ref="BE92:BE98" si="4">IF(N92="základní",J92,0)</f>
        <v>0</v>
      </c>
      <c r="BF92" s="184">
        <f t="shared" ref="BF92:BF98" si="5">IF(N92="snížená",J92,0)</f>
        <v>0</v>
      </c>
      <c r="BG92" s="184">
        <f t="shared" ref="BG92:BG98" si="6">IF(N92="zákl. přenesená",J92,0)</f>
        <v>0</v>
      </c>
      <c r="BH92" s="184">
        <f t="shared" ref="BH92:BH98" si="7">IF(N92="sníž. přenesená",J92,0)</f>
        <v>0</v>
      </c>
      <c r="BI92" s="184">
        <f t="shared" ref="BI92:BI98" si="8">IF(N92="nulová",J92,0)</f>
        <v>0</v>
      </c>
      <c r="BJ92" s="16" t="s">
        <v>77</v>
      </c>
      <c r="BK92" s="184">
        <f t="shared" ref="BK92:BK98" si="9">ROUND(I92*H92,2)</f>
        <v>0</v>
      </c>
      <c r="BL92" s="16" t="s">
        <v>99</v>
      </c>
      <c r="BM92" s="16" t="s">
        <v>79</v>
      </c>
    </row>
    <row r="93" spans="2:65" s="1" customFormat="1" ht="16.5" customHeight="1" x14ac:dyDescent="0.15">
      <c r="B93" s="33"/>
      <c r="C93" s="174" t="s">
        <v>79</v>
      </c>
      <c r="D93" s="174" t="s">
        <v>288</v>
      </c>
      <c r="E93" s="175" t="s">
        <v>5146</v>
      </c>
      <c r="F93" s="176" t="s">
        <v>5147</v>
      </c>
      <c r="G93" s="177" t="s">
        <v>612</v>
      </c>
      <c r="H93" s="178">
        <v>2</v>
      </c>
      <c r="I93" s="179"/>
      <c r="J93" s="178">
        <f t="shared" si="0"/>
        <v>0</v>
      </c>
      <c r="K93" s="176" t="s">
        <v>1</v>
      </c>
      <c r="L93" s="37"/>
      <c r="M93" s="180" t="s">
        <v>1</v>
      </c>
      <c r="N93" s="181" t="s">
        <v>41</v>
      </c>
      <c r="O93" s="59"/>
      <c r="P93" s="182">
        <f t="shared" si="1"/>
        <v>0</v>
      </c>
      <c r="Q93" s="182">
        <v>0</v>
      </c>
      <c r="R93" s="182">
        <f t="shared" si="2"/>
        <v>0</v>
      </c>
      <c r="S93" s="182">
        <v>0</v>
      </c>
      <c r="T93" s="183">
        <f t="shared" si="3"/>
        <v>0</v>
      </c>
      <c r="AR93" s="16" t="s">
        <v>99</v>
      </c>
      <c r="AT93" s="16" t="s">
        <v>288</v>
      </c>
      <c r="AU93" s="16" t="s">
        <v>70</v>
      </c>
      <c r="AY93" s="16" t="s">
        <v>287</v>
      </c>
      <c r="BE93" s="184">
        <f t="shared" si="4"/>
        <v>0</v>
      </c>
      <c r="BF93" s="184">
        <f t="shared" si="5"/>
        <v>0</v>
      </c>
      <c r="BG93" s="184">
        <f t="shared" si="6"/>
        <v>0</v>
      </c>
      <c r="BH93" s="184">
        <f t="shared" si="7"/>
        <v>0</v>
      </c>
      <c r="BI93" s="184">
        <f t="shared" si="8"/>
        <v>0</v>
      </c>
      <c r="BJ93" s="16" t="s">
        <v>77</v>
      </c>
      <c r="BK93" s="184">
        <f t="shared" si="9"/>
        <v>0</v>
      </c>
      <c r="BL93" s="16" t="s">
        <v>99</v>
      </c>
      <c r="BM93" s="16" t="s">
        <v>99</v>
      </c>
    </row>
    <row r="94" spans="2:65" s="1" customFormat="1" ht="16.5" customHeight="1" x14ac:dyDescent="0.15">
      <c r="B94" s="33"/>
      <c r="C94" s="174" t="s">
        <v>87</v>
      </c>
      <c r="D94" s="174" t="s">
        <v>288</v>
      </c>
      <c r="E94" s="175" t="s">
        <v>5148</v>
      </c>
      <c r="F94" s="176" t="s">
        <v>5149</v>
      </c>
      <c r="G94" s="177" t="s">
        <v>362</v>
      </c>
      <c r="H94" s="178">
        <v>3</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70</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296</v>
      </c>
    </row>
    <row r="95" spans="2:65" s="1" customFormat="1" ht="16.5" customHeight="1" x14ac:dyDescent="0.15">
      <c r="B95" s="33"/>
      <c r="C95" s="174" t="s">
        <v>99</v>
      </c>
      <c r="D95" s="174" t="s">
        <v>288</v>
      </c>
      <c r="E95" s="175" t="s">
        <v>5150</v>
      </c>
      <c r="F95" s="176" t="s">
        <v>5151</v>
      </c>
      <c r="G95" s="177" t="s">
        <v>308</v>
      </c>
      <c r="H95" s="178">
        <v>6</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70</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300</v>
      </c>
    </row>
    <row r="96" spans="2:65" s="1" customFormat="1" ht="16.5" customHeight="1" x14ac:dyDescent="0.15">
      <c r="B96" s="33"/>
      <c r="C96" s="174" t="s">
        <v>301</v>
      </c>
      <c r="D96" s="174" t="s">
        <v>288</v>
      </c>
      <c r="E96" s="175" t="s">
        <v>5107</v>
      </c>
      <c r="F96" s="176" t="s">
        <v>5152</v>
      </c>
      <c r="G96" s="177" t="s">
        <v>362</v>
      </c>
      <c r="H96" s="178">
        <v>1.5</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70</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305</v>
      </c>
    </row>
    <row r="97" spans="2:65" s="1" customFormat="1" ht="16.5" customHeight="1" x14ac:dyDescent="0.15">
      <c r="B97" s="33"/>
      <c r="C97" s="174" t="s">
        <v>296</v>
      </c>
      <c r="D97" s="174" t="s">
        <v>288</v>
      </c>
      <c r="E97" s="175" t="s">
        <v>5153</v>
      </c>
      <c r="F97" s="176" t="s">
        <v>5154</v>
      </c>
      <c r="G97" s="177" t="s">
        <v>362</v>
      </c>
      <c r="H97" s="178">
        <v>1.5</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70</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309</v>
      </c>
    </row>
    <row r="98" spans="2:65" s="1" customFormat="1" ht="16.5" customHeight="1" x14ac:dyDescent="0.15">
      <c r="B98" s="33"/>
      <c r="C98" s="174" t="s">
        <v>310</v>
      </c>
      <c r="D98" s="174" t="s">
        <v>288</v>
      </c>
      <c r="E98" s="175" t="s">
        <v>5109</v>
      </c>
      <c r="F98" s="176" t="s">
        <v>5110</v>
      </c>
      <c r="G98" s="177" t="s">
        <v>308</v>
      </c>
      <c r="H98" s="178">
        <v>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70</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313</v>
      </c>
    </row>
    <row r="99" spans="2:65" s="1" customFormat="1" ht="30" x14ac:dyDescent="0.15">
      <c r="B99" s="33"/>
      <c r="C99" s="34"/>
      <c r="D99" s="187" t="s">
        <v>383</v>
      </c>
      <c r="E99" s="34"/>
      <c r="F99" s="208" t="s">
        <v>5111</v>
      </c>
      <c r="G99" s="34"/>
      <c r="H99" s="34"/>
      <c r="I99" s="111"/>
      <c r="J99" s="34"/>
      <c r="K99" s="34"/>
      <c r="L99" s="37"/>
      <c r="M99" s="209"/>
      <c r="N99" s="59"/>
      <c r="O99" s="59"/>
      <c r="P99" s="59"/>
      <c r="Q99" s="59"/>
      <c r="R99" s="59"/>
      <c r="S99" s="59"/>
      <c r="T99" s="60"/>
      <c r="AT99" s="16" t="s">
        <v>383</v>
      </c>
      <c r="AU99" s="16" t="s">
        <v>70</v>
      </c>
    </row>
    <row r="100" spans="2:65" s="1" customFormat="1" ht="16.5" customHeight="1" x14ac:dyDescent="0.15">
      <c r="B100" s="33"/>
      <c r="C100" s="174" t="s">
        <v>300</v>
      </c>
      <c r="D100" s="174" t="s">
        <v>288</v>
      </c>
      <c r="E100" s="175" t="s">
        <v>5112</v>
      </c>
      <c r="F100" s="176" t="s">
        <v>5113</v>
      </c>
      <c r="G100" s="177" t="s">
        <v>308</v>
      </c>
      <c r="H100" s="178">
        <v>2</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70</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316</v>
      </c>
    </row>
    <row r="101" spans="2:65" s="1" customFormat="1" ht="30" x14ac:dyDescent="0.15">
      <c r="B101" s="33"/>
      <c r="C101" s="34"/>
      <c r="D101" s="187" t="s">
        <v>383</v>
      </c>
      <c r="E101" s="34"/>
      <c r="F101" s="208" t="s">
        <v>5114</v>
      </c>
      <c r="G101" s="34"/>
      <c r="H101" s="34"/>
      <c r="I101" s="111"/>
      <c r="J101" s="34"/>
      <c r="K101" s="34"/>
      <c r="L101" s="37"/>
      <c r="M101" s="209"/>
      <c r="N101" s="59"/>
      <c r="O101" s="59"/>
      <c r="P101" s="59"/>
      <c r="Q101" s="59"/>
      <c r="R101" s="59"/>
      <c r="S101" s="59"/>
      <c r="T101" s="60"/>
      <c r="AT101" s="16" t="s">
        <v>383</v>
      </c>
      <c r="AU101" s="16" t="s">
        <v>70</v>
      </c>
    </row>
    <row r="102" spans="2:65" s="1" customFormat="1" ht="16.5" customHeight="1" x14ac:dyDescent="0.15">
      <c r="B102" s="33"/>
      <c r="C102" s="174" t="s">
        <v>317</v>
      </c>
      <c r="D102" s="174" t="s">
        <v>288</v>
      </c>
      <c r="E102" s="175" t="s">
        <v>5155</v>
      </c>
      <c r="F102" s="176" t="s">
        <v>5156</v>
      </c>
      <c r="G102" s="177" t="s">
        <v>362</v>
      </c>
      <c r="H102" s="178">
        <v>1.5</v>
      </c>
      <c r="I102" s="179"/>
      <c r="J102" s="178">
        <f t="shared" ref="J102:J119" si="10">ROUND(I102*H102,2)</f>
        <v>0</v>
      </c>
      <c r="K102" s="176" t="s">
        <v>1</v>
      </c>
      <c r="L102" s="37"/>
      <c r="M102" s="180" t="s">
        <v>1</v>
      </c>
      <c r="N102" s="181" t="s">
        <v>41</v>
      </c>
      <c r="O102" s="59"/>
      <c r="P102" s="182">
        <f t="shared" ref="P102:P119" si="11">O102*H102</f>
        <v>0</v>
      </c>
      <c r="Q102" s="182">
        <v>0</v>
      </c>
      <c r="R102" s="182">
        <f t="shared" ref="R102:R119" si="12">Q102*H102</f>
        <v>0</v>
      </c>
      <c r="S102" s="182">
        <v>0</v>
      </c>
      <c r="T102" s="183">
        <f t="shared" ref="T102:T119" si="13">S102*H102</f>
        <v>0</v>
      </c>
      <c r="AR102" s="16" t="s">
        <v>99</v>
      </c>
      <c r="AT102" s="16" t="s">
        <v>288</v>
      </c>
      <c r="AU102" s="16" t="s">
        <v>70</v>
      </c>
      <c r="AY102" s="16" t="s">
        <v>287</v>
      </c>
      <c r="BE102" s="184">
        <f t="shared" ref="BE102:BE119" si="14">IF(N102="základní",J102,0)</f>
        <v>0</v>
      </c>
      <c r="BF102" s="184">
        <f t="shared" ref="BF102:BF119" si="15">IF(N102="snížená",J102,0)</f>
        <v>0</v>
      </c>
      <c r="BG102" s="184">
        <f t="shared" ref="BG102:BG119" si="16">IF(N102="zákl. přenesená",J102,0)</f>
        <v>0</v>
      </c>
      <c r="BH102" s="184">
        <f t="shared" ref="BH102:BH119" si="17">IF(N102="sníž. přenesená",J102,0)</f>
        <v>0</v>
      </c>
      <c r="BI102" s="184">
        <f t="shared" ref="BI102:BI119" si="18">IF(N102="nulová",J102,0)</f>
        <v>0</v>
      </c>
      <c r="BJ102" s="16" t="s">
        <v>77</v>
      </c>
      <c r="BK102" s="184">
        <f t="shared" ref="BK102:BK119" si="19">ROUND(I102*H102,2)</f>
        <v>0</v>
      </c>
      <c r="BL102" s="16" t="s">
        <v>99</v>
      </c>
      <c r="BM102" s="16" t="s">
        <v>320</v>
      </c>
    </row>
    <row r="103" spans="2:65" s="1" customFormat="1" ht="16.5" customHeight="1" x14ac:dyDescent="0.15">
      <c r="B103" s="33"/>
      <c r="C103" s="174" t="s">
        <v>305</v>
      </c>
      <c r="D103" s="174" t="s">
        <v>288</v>
      </c>
      <c r="E103" s="175" t="s">
        <v>5157</v>
      </c>
      <c r="F103" s="176" t="s">
        <v>5158</v>
      </c>
      <c r="G103" s="177" t="s">
        <v>362</v>
      </c>
      <c r="H103" s="178">
        <v>1.5</v>
      </c>
      <c r="I103" s="179"/>
      <c r="J103" s="178">
        <f t="shared" si="10"/>
        <v>0</v>
      </c>
      <c r="K103" s="176" t="s">
        <v>1</v>
      </c>
      <c r="L103" s="37"/>
      <c r="M103" s="180" t="s">
        <v>1</v>
      </c>
      <c r="N103" s="181" t="s">
        <v>41</v>
      </c>
      <c r="O103" s="59"/>
      <c r="P103" s="182">
        <f t="shared" si="11"/>
        <v>0</v>
      </c>
      <c r="Q103" s="182">
        <v>0</v>
      </c>
      <c r="R103" s="182">
        <f t="shared" si="12"/>
        <v>0</v>
      </c>
      <c r="S103" s="182">
        <v>0</v>
      </c>
      <c r="T103" s="183">
        <f t="shared" si="13"/>
        <v>0</v>
      </c>
      <c r="AR103" s="16" t="s">
        <v>99</v>
      </c>
      <c r="AT103" s="16" t="s">
        <v>288</v>
      </c>
      <c r="AU103" s="16" t="s">
        <v>70</v>
      </c>
      <c r="AY103" s="16" t="s">
        <v>287</v>
      </c>
      <c r="BE103" s="184">
        <f t="shared" si="14"/>
        <v>0</v>
      </c>
      <c r="BF103" s="184">
        <f t="shared" si="15"/>
        <v>0</v>
      </c>
      <c r="BG103" s="184">
        <f t="shared" si="16"/>
        <v>0</v>
      </c>
      <c r="BH103" s="184">
        <f t="shared" si="17"/>
        <v>0</v>
      </c>
      <c r="BI103" s="184">
        <f t="shared" si="18"/>
        <v>0</v>
      </c>
      <c r="BJ103" s="16" t="s">
        <v>77</v>
      </c>
      <c r="BK103" s="184">
        <f t="shared" si="19"/>
        <v>0</v>
      </c>
      <c r="BL103" s="16" t="s">
        <v>99</v>
      </c>
      <c r="BM103" s="16" t="s">
        <v>323</v>
      </c>
    </row>
    <row r="104" spans="2:65" s="1" customFormat="1" ht="16.5" customHeight="1" x14ac:dyDescent="0.15">
      <c r="B104" s="33"/>
      <c r="C104" s="174" t="s">
        <v>324</v>
      </c>
      <c r="D104" s="174" t="s">
        <v>288</v>
      </c>
      <c r="E104" s="175" t="s">
        <v>5159</v>
      </c>
      <c r="F104" s="176" t="s">
        <v>5160</v>
      </c>
      <c r="G104" s="177" t="s">
        <v>490</v>
      </c>
      <c r="H104" s="178">
        <v>18</v>
      </c>
      <c r="I104" s="179"/>
      <c r="J104" s="178">
        <f t="shared" si="10"/>
        <v>0</v>
      </c>
      <c r="K104" s="176" t="s">
        <v>1</v>
      </c>
      <c r="L104" s="37"/>
      <c r="M104" s="180" t="s">
        <v>1</v>
      </c>
      <c r="N104" s="181" t="s">
        <v>41</v>
      </c>
      <c r="O104" s="59"/>
      <c r="P104" s="182">
        <f t="shared" si="11"/>
        <v>0</v>
      </c>
      <c r="Q104" s="182">
        <v>0</v>
      </c>
      <c r="R104" s="182">
        <f t="shared" si="12"/>
        <v>0</v>
      </c>
      <c r="S104" s="182">
        <v>0</v>
      </c>
      <c r="T104" s="183">
        <f t="shared" si="13"/>
        <v>0</v>
      </c>
      <c r="AR104" s="16" t="s">
        <v>99</v>
      </c>
      <c r="AT104" s="16" t="s">
        <v>288</v>
      </c>
      <c r="AU104" s="16" t="s">
        <v>70</v>
      </c>
      <c r="AY104" s="16" t="s">
        <v>287</v>
      </c>
      <c r="BE104" s="184">
        <f t="shared" si="14"/>
        <v>0</v>
      </c>
      <c r="BF104" s="184">
        <f t="shared" si="15"/>
        <v>0</v>
      </c>
      <c r="BG104" s="184">
        <f t="shared" si="16"/>
        <v>0</v>
      </c>
      <c r="BH104" s="184">
        <f t="shared" si="17"/>
        <v>0</v>
      </c>
      <c r="BI104" s="184">
        <f t="shared" si="18"/>
        <v>0</v>
      </c>
      <c r="BJ104" s="16" t="s">
        <v>77</v>
      </c>
      <c r="BK104" s="184">
        <f t="shared" si="19"/>
        <v>0</v>
      </c>
      <c r="BL104" s="16" t="s">
        <v>99</v>
      </c>
      <c r="BM104" s="16" t="s">
        <v>327</v>
      </c>
    </row>
    <row r="105" spans="2:65" s="1" customFormat="1" ht="16.5" customHeight="1" x14ac:dyDescent="0.15">
      <c r="B105" s="33"/>
      <c r="C105" s="174" t="s">
        <v>331</v>
      </c>
      <c r="D105" s="174" t="s">
        <v>288</v>
      </c>
      <c r="E105" s="175" t="s">
        <v>5161</v>
      </c>
      <c r="F105" s="176" t="s">
        <v>5162</v>
      </c>
      <c r="G105" s="177" t="s">
        <v>490</v>
      </c>
      <c r="H105" s="178">
        <v>18</v>
      </c>
      <c r="I105" s="179"/>
      <c r="J105" s="178">
        <f t="shared" si="10"/>
        <v>0</v>
      </c>
      <c r="K105" s="176" t="s">
        <v>1</v>
      </c>
      <c r="L105" s="37"/>
      <c r="M105" s="180" t="s">
        <v>1</v>
      </c>
      <c r="N105" s="181" t="s">
        <v>41</v>
      </c>
      <c r="O105" s="59"/>
      <c r="P105" s="182">
        <f t="shared" si="11"/>
        <v>0</v>
      </c>
      <c r="Q105" s="182">
        <v>0</v>
      </c>
      <c r="R105" s="182">
        <f t="shared" si="12"/>
        <v>0</v>
      </c>
      <c r="S105" s="182">
        <v>0</v>
      </c>
      <c r="T105" s="183">
        <f t="shared" si="13"/>
        <v>0</v>
      </c>
      <c r="AR105" s="16" t="s">
        <v>99</v>
      </c>
      <c r="AT105" s="16" t="s">
        <v>288</v>
      </c>
      <c r="AU105" s="16" t="s">
        <v>70</v>
      </c>
      <c r="AY105" s="16" t="s">
        <v>287</v>
      </c>
      <c r="BE105" s="184">
        <f t="shared" si="14"/>
        <v>0</v>
      </c>
      <c r="BF105" s="184">
        <f t="shared" si="15"/>
        <v>0</v>
      </c>
      <c r="BG105" s="184">
        <f t="shared" si="16"/>
        <v>0</v>
      </c>
      <c r="BH105" s="184">
        <f t="shared" si="17"/>
        <v>0</v>
      </c>
      <c r="BI105" s="184">
        <f t="shared" si="18"/>
        <v>0</v>
      </c>
      <c r="BJ105" s="16" t="s">
        <v>77</v>
      </c>
      <c r="BK105" s="184">
        <f t="shared" si="19"/>
        <v>0</v>
      </c>
      <c r="BL105" s="16" t="s">
        <v>99</v>
      </c>
      <c r="BM105" s="16" t="s">
        <v>334</v>
      </c>
    </row>
    <row r="106" spans="2:65" s="1" customFormat="1" ht="16.5" customHeight="1" x14ac:dyDescent="0.15">
      <c r="B106" s="33"/>
      <c r="C106" s="174" t="s">
        <v>313</v>
      </c>
      <c r="D106" s="174" t="s">
        <v>288</v>
      </c>
      <c r="E106" s="175" t="s">
        <v>5163</v>
      </c>
      <c r="F106" s="176" t="s">
        <v>5164</v>
      </c>
      <c r="G106" s="177" t="s">
        <v>362</v>
      </c>
      <c r="H106" s="178">
        <v>3</v>
      </c>
      <c r="I106" s="179"/>
      <c r="J106" s="178">
        <f t="shared" si="10"/>
        <v>0</v>
      </c>
      <c r="K106" s="176" t="s">
        <v>1</v>
      </c>
      <c r="L106" s="37"/>
      <c r="M106" s="180" t="s">
        <v>1</v>
      </c>
      <c r="N106" s="181" t="s">
        <v>41</v>
      </c>
      <c r="O106" s="59"/>
      <c r="P106" s="182">
        <f t="shared" si="11"/>
        <v>0</v>
      </c>
      <c r="Q106" s="182">
        <v>0</v>
      </c>
      <c r="R106" s="182">
        <f t="shared" si="12"/>
        <v>0</v>
      </c>
      <c r="S106" s="182">
        <v>0</v>
      </c>
      <c r="T106" s="183">
        <f t="shared" si="13"/>
        <v>0</v>
      </c>
      <c r="AR106" s="16" t="s">
        <v>99</v>
      </c>
      <c r="AT106" s="16" t="s">
        <v>288</v>
      </c>
      <c r="AU106" s="16" t="s">
        <v>70</v>
      </c>
      <c r="AY106" s="16" t="s">
        <v>287</v>
      </c>
      <c r="BE106" s="184">
        <f t="shared" si="14"/>
        <v>0</v>
      </c>
      <c r="BF106" s="184">
        <f t="shared" si="15"/>
        <v>0</v>
      </c>
      <c r="BG106" s="184">
        <f t="shared" si="16"/>
        <v>0</v>
      </c>
      <c r="BH106" s="184">
        <f t="shared" si="17"/>
        <v>0</v>
      </c>
      <c r="BI106" s="184">
        <f t="shared" si="18"/>
        <v>0</v>
      </c>
      <c r="BJ106" s="16" t="s">
        <v>77</v>
      </c>
      <c r="BK106" s="184">
        <f t="shared" si="19"/>
        <v>0</v>
      </c>
      <c r="BL106" s="16" t="s">
        <v>99</v>
      </c>
      <c r="BM106" s="16" t="s">
        <v>337</v>
      </c>
    </row>
    <row r="107" spans="2:65" s="1" customFormat="1" ht="16.5" customHeight="1" x14ac:dyDescent="0.15">
      <c r="B107" s="33"/>
      <c r="C107" s="174" t="s">
        <v>8</v>
      </c>
      <c r="D107" s="174" t="s">
        <v>288</v>
      </c>
      <c r="E107" s="175" t="s">
        <v>5119</v>
      </c>
      <c r="F107" s="176" t="s">
        <v>5165</v>
      </c>
      <c r="G107" s="177" t="s">
        <v>362</v>
      </c>
      <c r="H107" s="178">
        <v>52</v>
      </c>
      <c r="I107" s="179"/>
      <c r="J107" s="178">
        <f t="shared" si="10"/>
        <v>0</v>
      </c>
      <c r="K107" s="176" t="s">
        <v>1</v>
      </c>
      <c r="L107" s="37"/>
      <c r="M107" s="180" t="s">
        <v>1</v>
      </c>
      <c r="N107" s="181" t="s">
        <v>41</v>
      </c>
      <c r="O107" s="59"/>
      <c r="P107" s="182">
        <f t="shared" si="11"/>
        <v>0</v>
      </c>
      <c r="Q107" s="182">
        <v>0</v>
      </c>
      <c r="R107" s="182">
        <f t="shared" si="12"/>
        <v>0</v>
      </c>
      <c r="S107" s="182">
        <v>0</v>
      </c>
      <c r="T107" s="183">
        <f t="shared" si="13"/>
        <v>0</v>
      </c>
      <c r="AR107" s="16" t="s">
        <v>99</v>
      </c>
      <c r="AT107" s="16" t="s">
        <v>288</v>
      </c>
      <c r="AU107" s="16" t="s">
        <v>70</v>
      </c>
      <c r="AY107" s="16" t="s">
        <v>287</v>
      </c>
      <c r="BE107" s="184">
        <f t="shared" si="14"/>
        <v>0</v>
      </c>
      <c r="BF107" s="184">
        <f t="shared" si="15"/>
        <v>0</v>
      </c>
      <c r="BG107" s="184">
        <f t="shared" si="16"/>
        <v>0</v>
      </c>
      <c r="BH107" s="184">
        <f t="shared" si="17"/>
        <v>0</v>
      </c>
      <c r="BI107" s="184">
        <f t="shared" si="18"/>
        <v>0</v>
      </c>
      <c r="BJ107" s="16" t="s">
        <v>77</v>
      </c>
      <c r="BK107" s="184">
        <f t="shared" si="19"/>
        <v>0</v>
      </c>
      <c r="BL107" s="16" t="s">
        <v>99</v>
      </c>
      <c r="BM107" s="16" t="s">
        <v>340</v>
      </c>
    </row>
    <row r="108" spans="2:65" s="1" customFormat="1" ht="16.5" customHeight="1" x14ac:dyDescent="0.15">
      <c r="B108" s="33"/>
      <c r="C108" s="174" t="s">
        <v>316</v>
      </c>
      <c r="D108" s="174" t="s">
        <v>288</v>
      </c>
      <c r="E108" s="175" t="s">
        <v>5121</v>
      </c>
      <c r="F108" s="176" t="s">
        <v>5122</v>
      </c>
      <c r="G108" s="177" t="s">
        <v>362</v>
      </c>
      <c r="H108" s="178">
        <v>52</v>
      </c>
      <c r="I108" s="179"/>
      <c r="J108" s="178">
        <f t="shared" si="10"/>
        <v>0</v>
      </c>
      <c r="K108" s="176" t="s">
        <v>1</v>
      </c>
      <c r="L108" s="37"/>
      <c r="M108" s="180" t="s">
        <v>1</v>
      </c>
      <c r="N108" s="181" t="s">
        <v>41</v>
      </c>
      <c r="O108" s="59"/>
      <c r="P108" s="182">
        <f t="shared" si="11"/>
        <v>0</v>
      </c>
      <c r="Q108" s="182">
        <v>0</v>
      </c>
      <c r="R108" s="182">
        <f t="shared" si="12"/>
        <v>0</v>
      </c>
      <c r="S108" s="182">
        <v>0</v>
      </c>
      <c r="T108" s="183">
        <f t="shared" si="13"/>
        <v>0</v>
      </c>
      <c r="AR108" s="16" t="s">
        <v>99</v>
      </c>
      <c r="AT108" s="16" t="s">
        <v>288</v>
      </c>
      <c r="AU108" s="16" t="s">
        <v>70</v>
      </c>
      <c r="AY108" s="16" t="s">
        <v>287</v>
      </c>
      <c r="BE108" s="184">
        <f t="shared" si="14"/>
        <v>0</v>
      </c>
      <c r="BF108" s="184">
        <f t="shared" si="15"/>
        <v>0</v>
      </c>
      <c r="BG108" s="184">
        <f t="shared" si="16"/>
        <v>0</v>
      </c>
      <c r="BH108" s="184">
        <f t="shared" si="17"/>
        <v>0</v>
      </c>
      <c r="BI108" s="184">
        <f t="shared" si="18"/>
        <v>0</v>
      </c>
      <c r="BJ108" s="16" t="s">
        <v>77</v>
      </c>
      <c r="BK108" s="184">
        <f t="shared" si="19"/>
        <v>0</v>
      </c>
      <c r="BL108" s="16" t="s">
        <v>99</v>
      </c>
      <c r="BM108" s="16" t="s">
        <v>343</v>
      </c>
    </row>
    <row r="109" spans="2:65" s="1" customFormat="1" ht="16.5" customHeight="1" x14ac:dyDescent="0.15">
      <c r="B109" s="33"/>
      <c r="C109" s="174" t="s">
        <v>344</v>
      </c>
      <c r="D109" s="174" t="s">
        <v>288</v>
      </c>
      <c r="E109" s="175" t="s">
        <v>5123</v>
      </c>
      <c r="F109" s="176" t="s">
        <v>5124</v>
      </c>
      <c r="G109" s="177" t="s">
        <v>490</v>
      </c>
      <c r="H109" s="178">
        <v>4</v>
      </c>
      <c r="I109" s="179"/>
      <c r="J109" s="178">
        <f t="shared" si="10"/>
        <v>0</v>
      </c>
      <c r="K109" s="176" t="s">
        <v>1</v>
      </c>
      <c r="L109" s="37"/>
      <c r="M109" s="180" t="s">
        <v>1</v>
      </c>
      <c r="N109" s="181" t="s">
        <v>41</v>
      </c>
      <c r="O109" s="59"/>
      <c r="P109" s="182">
        <f t="shared" si="11"/>
        <v>0</v>
      </c>
      <c r="Q109" s="182">
        <v>0</v>
      </c>
      <c r="R109" s="182">
        <f t="shared" si="12"/>
        <v>0</v>
      </c>
      <c r="S109" s="182">
        <v>0</v>
      </c>
      <c r="T109" s="183">
        <f t="shared" si="13"/>
        <v>0</v>
      </c>
      <c r="AR109" s="16" t="s">
        <v>99</v>
      </c>
      <c r="AT109" s="16" t="s">
        <v>288</v>
      </c>
      <c r="AU109" s="16" t="s">
        <v>70</v>
      </c>
      <c r="AY109" s="16" t="s">
        <v>287</v>
      </c>
      <c r="BE109" s="184">
        <f t="shared" si="14"/>
        <v>0</v>
      </c>
      <c r="BF109" s="184">
        <f t="shared" si="15"/>
        <v>0</v>
      </c>
      <c r="BG109" s="184">
        <f t="shared" si="16"/>
        <v>0</v>
      </c>
      <c r="BH109" s="184">
        <f t="shared" si="17"/>
        <v>0</v>
      </c>
      <c r="BI109" s="184">
        <f t="shared" si="18"/>
        <v>0</v>
      </c>
      <c r="BJ109" s="16" t="s">
        <v>77</v>
      </c>
      <c r="BK109" s="184">
        <f t="shared" si="19"/>
        <v>0</v>
      </c>
      <c r="BL109" s="16" t="s">
        <v>99</v>
      </c>
      <c r="BM109" s="16" t="s">
        <v>347</v>
      </c>
    </row>
    <row r="110" spans="2:65" s="1" customFormat="1" ht="16.5" customHeight="1" x14ac:dyDescent="0.15">
      <c r="B110" s="33"/>
      <c r="C110" s="174" t="s">
        <v>320</v>
      </c>
      <c r="D110" s="174" t="s">
        <v>288</v>
      </c>
      <c r="E110" s="175" t="s">
        <v>5125</v>
      </c>
      <c r="F110" s="176" t="s">
        <v>5126</v>
      </c>
      <c r="G110" s="177" t="s">
        <v>362</v>
      </c>
      <c r="H110" s="178">
        <v>104</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70</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350</v>
      </c>
    </row>
    <row r="111" spans="2:65" s="1" customFormat="1" ht="16.5" customHeight="1" x14ac:dyDescent="0.15">
      <c r="B111" s="33"/>
      <c r="C111" s="174" t="s">
        <v>352</v>
      </c>
      <c r="D111" s="174" t="s">
        <v>288</v>
      </c>
      <c r="E111" s="175" t="s">
        <v>5127</v>
      </c>
      <c r="F111" s="176" t="s">
        <v>5128</v>
      </c>
      <c r="G111" s="177" t="s">
        <v>490</v>
      </c>
      <c r="H111" s="178">
        <v>2</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70</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355</v>
      </c>
    </row>
    <row r="112" spans="2:65" s="1" customFormat="1" ht="16.5" customHeight="1" x14ac:dyDescent="0.15">
      <c r="B112" s="33"/>
      <c r="C112" s="174" t="s">
        <v>323</v>
      </c>
      <c r="D112" s="174" t="s">
        <v>288</v>
      </c>
      <c r="E112" s="175" t="s">
        <v>5131</v>
      </c>
      <c r="F112" s="176" t="s">
        <v>5132</v>
      </c>
      <c r="G112" s="177" t="s">
        <v>490</v>
      </c>
      <c r="H112" s="178">
        <v>2</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70</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363</v>
      </c>
    </row>
    <row r="113" spans="2:65" s="1" customFormat="1" ht="16.5" customHeight="1" x14ac:dyDescent="0.15">
      <c r="B113" s="33"/>
      <c r="C113" s="174" t="s">
        <v>7</v>
      </c>
      <c r="D113" s="174" t="s">
        <v>288</v>
      </c>
      <c r="E113" s="175" t="s">
        <v>5166</v>
      </c>
      <c r="F113" s="176" t="s">
        <v>5167</v>
      </c>
      <c r="G113" s="177" t="s">
        <v>490</v>
      </c>
      <c r="H113" s="178">
        <v>2</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70</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367</v>
      </c>
    </row>
    <row r="114" spans="2:65" s="1" customFormat="1" ht="16.5" customHeight="1" x14ac:dyDescent="0.15">
      <c r="B114" s="33"/>
      <c r="C114" s="174" t="s">
        <v>327</v>
      </c>
      <c r="D114" s="174" t="s">
        <v>288</v>
      </c>
      <c r="E114" s="175" t="s">
        <v>5168</v>
      </c>
      <c r="F114" s="176" t="s">
        <v>5169</v>
      </c>
      <c r="G114" s="177" t="s">
        <v>490</v>
      </c>
      <c r="H114" s="178">
        <v>4</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70</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371</v>
      </c>
    </row>
    <row r="115" spans="2:65" s="1" customFormat="1" ht="16.5" customHeight="1" x14ac:dyDescent="0.15">
      <c r="B115" s="33"/>
      <c r="C115" s="174" t="s">
        <v>374</v>
      </c>
      <c r="D115" s="174" t="s">
        <v>288</v>
      </c>
      <c r="E115" s="175" t="s">
        <v>5170</v>
      </c>
      <c r="F115" s="176" t="s">
        <v>5171</v>
      </c>
      <c r="G115" s="177" t="s">
        <v>490</v>
      </c>
      <c r="H115" s="178">
        <v>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70</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377</v>
      </c>
    </row>
    <row r="116" spans="2:65" s="1" customFormat="1" ht="16.5" customHeight="1" x14ac:dyDescent="0.15">
      <c r="B116" s="33"/>
      <c r="C116" s="174" t="s">
        <v>330</v>
      </c>
      <c r="D116" s="174" t="s">
        <v>288</v>
      </c>
      <c r="E116" s="175" t="s">
        <v>5172</v>
      </c>
      <c r="F116" s="176" t="s">
        <v>5173</v>
      </c>
      <c r="G116" s="177" t="s">
        <v>291</v>
      </c>
      <c r="H116" s="178">
        <v>2</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70</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382</v>
      </c>
    </row>
    <row r="117" spans="2:65" s="1" customFormat="1" ht="16.5" customHeight="1" x14ac:dyDescent="0.15">
      <c r="B117" s="33"/>
      <c r="C117" s="174" t="s">
        <v>385</v>
      </c>
      <c r="D117" s="174" t="s">
        <v>288</v>
      </c>
      <c r="E117" s="175" t="s">
        <v>5174</v>
      </c>
      <c r="F117" s="176" t="s">
        <v>5175</v>
      </c>
      <c r="G117" s="177" t="s">
        <v>362</v>
      </c>
      <c r="H117" s="178">
        <v>49.5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70</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389</v>
      </c>
    </row>
    <row r="118" spans="2:65" s="1" customFormat="1" ht="16.5" customHeight="1" x14ac:dyDescent="0.15">
      <c r="B118" s="33"/>
      <c r="C118" s="174" t="s">
        <v>334</v>
      </c>
      <c r="D118" s="174" t="s">
        <v>288</v>
      </c>
      <c r="E118" s="175" t="s">
        <v>5176</v>
      </c>
      <c r="F118" s="176" t="s">
        <v>5177</v>
      </c>
      <c r="G118" s="177" t="s">
        <v>362</v>
      </c>
      <c r="H118" s="178">
        <v>49.5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70</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397</v>
      </c>
    </row>
    <row r="119" spans="2:65" s="1" customFormat="1" ht="16.5" customHeight="1" x14ac:dyDescent="0.15">
      <c r="B119" s="33"/>
      <c r="C119" s="174" t="s">
        <v>401</v>
      </c>
      <c r="D119" s="174" t="s">
        <v>288</v>
      </c>
      <c r="E119" s="175" t="s">
        <v>5178</v>
      </c>
      <c r="F119" s="176" t="s">
        <v>5179</v>
      </c>
      <c r="G119" s="177" t="s">
        <v>388</v>
      </c>
      <c r="H119" s="178">
        <v>2.2000000000000002</v>
      </c>
      <c r="I119" s="179"/>
      <c r="J119" s="178">
        <f t="shared" si="10"/>
        <v>0</v>
      </c>
      <c r="K119" s="176" t="s">
        <v>1</v>
      </c>
      <c r="L119" s="37"/>
      <c r="M119" s="220" t="s">
        <v>1</v>
      </c>
      <c r="N119" s="221" t="s">
        <v>41</v>
      </c>
      <c r="O119" s="222"/>
      <c r="P119" s="223">
        <f t="shared" si="11"/>
        <v>0</v>
      </c>
      <c r="Q119" s="223">
        <v>0</v>
      </c>
      <c r="R119" s="223">
        <f t="shared" si="12"/>
        <v>0</v>
      </c>
      <c r="S119" s="223">
        <v>0</v>
      </c>
      <c r="T119" s="224">
        <f t="shared" si="13"/>
        <v>0</v>
      </c>
      <c r="AR119" s="16" t="s">
        <v>99</v>
      </c>
      <c r="AT119" s="16" t="s">
        <v>288</v>
      </c>
      <c r="AU119" s="16" t="s">
        <v>70</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404</v>
      </c>
    </row>
    <row r="120" spans="2:65" s="1" customFormat="1" ht="7" customHeight="1" x14ac:dyDescent="0.15">
      <c r="B120" s="45"/>
      <c r="C120" s="46"/>
      <c r="D120" s="46"/>
      <c r="E120" s="46"/>
      <c r="F120" s="46"/>
      <c r="G120" s="46"/>
      <c r="H120" s="46"/>
      <c r="I120" s="133"/>
      <c r="J120" s="46"/>
      <c r="K120" s="46"/>
      <c r="L120" s="37"/>
    </row>
  </sheetData>
  <sheetProtection algorithmName="SHA-512" hashValue="Cx7fHyZUP+ODUNAqUGVu/rcxvZESaihrjPhU4xCw0qzvtcH1x63Z0JqGvxF4vJibifUusAzs+TO8+amhtr0xlg==" saltValue="Rik8cANebcl2uFC6YCCrJ/gD/L/1RI6nl6HCmSk66xNKhlA1wZvKT+2jQPtMSIq5NkKuff4MreMWrd5A3A4C3w==" spinCount="100000" sheet="1" objects="1" scenarios="1" formatColumns="0" formatRows="0" autoFilter="0"/>
  <autoFilter ref="C90:K119"/>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5180</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ROUND((SUM(BE97:BE147)),  2)</f>
        <v>0</v>
      </c>
      <c r="I37" s="122">
        <v>0.21</v>
      </c>
      <c r="J37" s="121">
        <f>ROUND(((SUM(BE97:BE147))*I37),  2)</f>
        <v>0</v>
      </c>
      <c r="L37" s="37"/>
    </row>
    <row r="38" spans="2:12" s="1" customFormat="1" ht="14.5" customHeight="1" x14ac:dyDescent="0.15">
      <c r="B38" s="37"/>
      <c r="E38" s="110" t="s">
        <v>42</v>
      </c>
      <c r="F38" s="121">
        <f>ROUND((SUM(BF97:BF147)),  2)</f>
        <v>0</v>
      </c>
      <c r="I38" s="122">
        <v>0.15</v>
      </c>
      <c r="J38" s="121">
        <f>ROUND(((SUM(BF97:BF147))*I38),  2)</f>
        <v>0</v>
      </c>
      <c r="L38" s="37"/>
    </row>
    <row r="39" spans="2:12" s="1" customFormat="1" ht="14.5" hidden="1" customHeight="1" x14ac:dyDescent="0.15">
      <c r="B39" s="37"/>
      <c r="E39" s="110" t="s">
        <v>43</v>
      </c>
      <c r="F39" s="121">
        <f>ROUND((SUM(BG97:BG147)),  2)</f>
        <v>0</v>
      </c>
      <c r="I39" s="122">
        <v>0.21</v>
      </c>
      <c r="J39" s="121">
        <f>0</f>
        <v>0</v>
      </c>
      <c r="L39" s="37"/>
    </row>
    <row r="40" spans="2:12" s="1" customFormat="1" ht="14.5" hidden="1" customHeight="1" x14ac:dyDescent="0.15">
      <c r="B40" s="37"/>
      <c r="E40" s="110" t="s">
        <v>44</v>
      </c>
      <c r="F40" s="121">
        <f>ROUND((SUM(BH97:BH147)),  2)</f>
        <v>0</v>
      </c>
      <c r="I40" s="122">
        <v>0.15</v>
      </c>
      <c r="J40" s="121">
        <f>0</f>
        <v>0</v>
      </c>
      <c r="L40" s="37"/>
    </row>
    <row r="41" spans="2:12" s="1" customFormat="1" ht="14.5" hidden="1" customHeight="1" x14ac:dyDescent="0.15">
      <c r="B41" s="37"/>
      <c r="E41" s="110" t="s">
        <v>45</v>
      </c>
      <c r="F41" s="121">
        <f>ROUND((SUM(BI97:BI147)),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IO18.2 - Osvětlení 2 přechodu ul. Žižkova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3004</v>
      </c>
      <c r="E68" s="145"/>
      <c r="F68" s="145"/>
      <c r="G68" s="145"/>
      <c r="H68" s="145"/>
      <c r="I68" s="146"/>
      <c r="J68" s="147">
        <f>J98</f>
        <v>0</v>
      </c>
      <c r="K68" s="143"/>
      <c r="L68" s="148"/>
    </row>
    <row r="69" spans="2:47" s="14" customFormat="1" ht="20" customHeight="1" x14ac:dyDescent="0.15">
      <c r="B69" s="233"/>
      <c r="C69" s="92"/>
      <c r="D69" s="234" t="s">
        <v>5181</v>
      </c>
      <c r="E69" s="235"/>
      <c r="F69" s="235"/>
      <c r="G69" s="235"/>
      <c r="H69" s="235"/>
      <c r="I69" s="236"/>
      <c r="J69" s="237">
        <f>J99</f>
        <v>0</v>
      </c>
      <c r="K69" s="92"/>
      <c r="L69" s="238"/>
    </row>
    <row r="70" spans="2:47" s="8" customFormat="1" ht="25" customHeight="1" x14ac:dyDescent="0.15">
      <c r="B70" s="142"/>
      <c r="C70" s="143"/>
      <c r="D70" s="144" t="s">
        <v>3005</v>
      </c>
      <c r="E70" s="145"/>
      <c r="F70" s="145"/>
      <c r="G70" s="145"/>
      <c r="H70" s="145"/>
      <c r="I70" s="146"/>
      <c r="J70" s="147">
        <f>J118</f>
        <v>0</v>
      </c>
      <c r="K70" s="143"/>
      <c r="L70" s="148"/>
    </row>
    <row r="71" spans="2:47" s="14" customFormat="1" ht="20" customHeight="1" x14ac:dyDescent="0.15">
      <c r="B71" s="233"/>
      <c r="C71" s="92"/>
      <c r="D71" s="234" t="s">
        <v>5181</v>
      </c>
      <c r="E71" s="235"/>
      <c r="F71" s="235"/>
      <c r="G71" s="235"/>
      <c r="H71" s="235"/>
      <c r="I71" s="236"/>
      <c r="J71" s="237">
        <f>J119</f>
        <v>0</v>
      </c>
      <c r="K71" s="92"/>
      <c r="L71" s="238"/>
    </row>
    <row r="72" spans="2:47" s="8" customFormat="1" ht="25" customHeight="1" x14ac:dyDescent="0.15">
      <c r="B72" s="142"/>
      <c r="C72" s="143"/>
      <c r="D72" s="144" t="s">
        <v>3006</v>
      </c>
      <c r="E72" s="145"/>
      <c r="F72" s="145"/>
      <c r="G72" s="145"/>
      <c r="H72" s="145"/>
      <c r="I72" s="146"/>
      <c r="J72" s="147">
        <f>J136</f>
        <v>0</v>
      </c>
      <c r="K72" s="143"/>
      <c r="L72" s="148"/>
    </row>
    <row r="73" spans="2:47" s="14" customFormat="1" ht="20" customHeight="1" x14ac:dyDescent="0.15">
      <c r="B73" s="233"/>
      <c r="C73" s="92"/>
      <c r="D73" s="234" t="s">
        <v>5181</v>
      </c>
      <c r="E73" s="235"/>
      <c r="F73" s="235"/>
      <c r="G73" s="235"/>
      <c r="H73" s="235"/>
      <c r="I73" s="236"/>
      <c r="J73" s="237">
        <f>J137</f>
        <v>0</v>
      </c>
      <c r="K73" s="92"/>
      <c r="L73" s="23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302" t="str">
        <f>E7</f>
        <v>Terminál Benešov I.Etapa</v>
      </c>
      <c r="F83" s="303"/>
      <c r="G83" s="303"/>
      <c r="H83" s="303"/>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302" t="s">
        <v>238</v>
      </c>
      <c r="F85" s="259"/>
      <c r="G85" s="259"/>
      <c r="H85" s="259"/>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3" t="s">
        <v>3550</v>
      </c>
      <c r="F87" s="284"/>
      <c r="G87" s="284"/>
      <c r="H87" s="284"/>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5" t="str">
        <f>E13</f>
        <v>IO18.2 - Osvětlení 2 přechodu ul. Žižkova</v>
      </c>
      <c r="F89" s="284"/>
      <c r="G89" s="284"/>
      <c r="H89" s="284"/>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P98+P118+P136</f>
        <v>0</v>
      </c>
      <c r="Q97" s="67"/>
      <c r="R97" s="157">
        <f>R98+R118+R136</f>
        <v>0</v>
      </c>
      <c r="S97" s="67"/>
      <c r="T97" s="158">
        <f>T98+T118+T136</f>
        <v>0</v>
      </c>
      <c r="AT97" s="16" t="s">
        <v>69</v>
      </c>
      <c r="AU97" s="16" t="s">
        <v>246</v>
      </c>
      <c r="BK97" s="159">
        <f>BK98+BK118+BK136</f>
        <v>0</v>
      </c>
    </row>
    <row r="98" spans="2:65" s="10" customFormat="1" ht="26" customHeight="1" x14ac:dyDescent="0.2">
      <c r="B98" s="160"/>
      <c r="C98" s="161"/>
      <c r="D98" s="162" t="s">
        <v>69</v>
      </c>
      <c r="E98" s="163" t="s">
        <v>1660</v>
      </c>
      <c r="F98" s="163" t="s">
        <v>2617</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0" customFormat="1" ht="22.75" customHeight="1" x14ac:dyDescent="0.15">
      <c r="B99" s="160"/>
      <c r="C99" s="161"/>
      <c r="D99" s="162" t="s">
        <v>69</v>
      </c>
      <c r="E99" s="239" t="s">
        <v>7</v>
      </c>
      <c r="F99" s="239" t="s">
        <v>5182</v>
      </c>
      <c r="G99" s="161"/>
      <c r="H99" s="161"/>
      <c r="I99" s="164"/>
      <c r="J99" s="240">
        <f>BK99</f>
        <v>0</v>
      </c>
      <c r="K99" s="161"/>
      <c r="L99" s="166"/>
      <c r="M99" s="167"/>
      <c r="N99" s="168"/>
      <c r="O99" s="168"/>
      <c r="P99" s="169">
        <f>SUM(P100:P117)</f>
        <v>0</v>
      </c>
      <c r="Q99" s="168"/>
      <c r="R99" s="169">
        <f>SUM(R100:R117)</f>
        <v>0</v>
      </c>
      <c r="S99" s="168"/>
      <c r="T99" s="170">
        <f>SUM(T100:T117)</f>
        <v>0</v>
      </c>
      <c r="AR99" s="171" t="s">
        <v>77</v>
      </c>
      <c r="AT99" s="172" t="s">
        <v>69</v>
      </c>
      <c r="AU99" s="172" t="s">
        <v>77</v>
      </c>
      <c r="AY99" s="171" t="s">
        <v>287</v>
      </c>
      <c r="BK99" s="173">
        <f>SUM(BK100:BK117)</f>
        <v>0</v>
      </c>
    </row>
    <row r="100" spans="2:65" s="1" customFormat="1" ht="16.5" customHeight="1" x14ac:dyDescent="0.15">
      <c r="B100" s="33"/>
      <c r="C100" s="174" t="s">
        <v>70</v>
      </c>
      <c r="D100" s="174" t="s">
        <v>288</v>
      </c>
      <c r="E100" s="175" t="s">
        <v>4101</v>
      </c>
      <c r="F100" s="176" t="s">
        <v>4088</v>
      </c>
      <c r="G100" s="177" t="s">
        <v>490</v>
      </c>
      <c r="H100" s="178">
        <v>2</v>
      </c>
      <c r="I100" s="179"/>
      <c r="J100" s="178">
        <f t="shared" ref="J100:J117" si="0">ROUND(I100*H100,2)</f>
        <v>0</v>
      </c>
      <c r="K100" s="176" t="s">
        <v>1</v>
      </c>
      <c r="L100" s="37"/>
      <c r="M100" s="180" t="s">
        <v>1</v>
      </c>
      <c r="N100" s="181" t="s">
        <v>41</v>
      </c>
      <c r="O100" s="59"/>
      <c r="P100" s="182">
        <f t="shared" ref="P100:P117" si="1">O100*H100</f>
        <v>0</v>
      </c>
      <c r="Q100" s="182">
        <v>0</v>
      </c>
      <c r="R100" s="182">
        <f t="shared" ref="R100:R117" si="2">Q100*H100</f>
        <v>0</v>
      </c>
      <c r="S100" s="182">
        <v>0</v>
      </c>
      <c r="T100" s="183">
        <f t="shared" ref="T100:T117" si="3">S100*H100</f>
        <v>0</v>
      </c>
      <c r="AR100" s="16" t="s">
        <v>99</v>
      </c>
      <c r="AT100" s="16" t="s">
        <v>288</v>
      </c>
      <c r="AU100" s="16" t="s">
        <v>79</v>
      </c>
      <c r="AY100" s="16" t="s">
        <v>287</v>
      </c>
      <c r="BE100" s="184">
        <f t="shared" ref="BE100:BE117" si="4">IF(N100="základní",J100,0)</f>
        <v>0</v>
      </c>
      <c r="BF100" s="184">
        <f t="shared" ref="BF100:BF117" si="5">IF(N100="snížená",J100,0)</f>
        <v>0</v>
      </c>
      <c r="BG100" s="184">
        <f t="shared" ref="BG100:BG117" si="6">IF(N100="zákl. přenesená",J100,0)</f>
        <v>0</v>
      </c>
      <c r="BH100" s="184">
        <f t="shared" ref="BH100:BH117" si="7">IF(N100="sníž. přenesená",J100,0)</f>
        <v>0</v>
      </c>
      <c r="BI100" s="184">
        <f t="shared" ref="BI100:BI117" si="8">IF(N100="nulová",J100,0)</f>
        <v>0</v>
      </c>
      <c r="BJ100" s="16" t="s">
        <v>77</v>
      </c>
      <c r="BK100" s="184">
        <f t="shared" ref="BK100:BK117" si="9">ROUND(I100*H100,2)</f>
        <v>0</v>
      </c>
      <c r="BL100" s="16" t="s">
        <v>99</v>
      </c>
      <c r="BM100" s="16" t="s">
        <v>79</v>
      </c>
    </row>
    <row r="101" spans="2:65" s="1" customFormat="1" ht="16.5" customHeight="1" x14ac:dyDescent="0.15">
      <c r="B101" s="33"/>
      <c r="C101" s="174" t="s">
        <v>70</v>
      </c>
      <c r="D101" s="174" t="s">
        <v>288</v>
      </c>
      <c r="E101" s="175" t="s">
        <v>5183</v>
      </c>
      <c r="F101" s="176" t="s">
        <v>5184</v>
      </c>
      <c r="G101" s="177" t="s">
        <v>490</v>
      </c>
      <c r="H101" s="178">
        <v>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99</v>
      </c>
    </row>
    <row r="102" spans="2:65" s="1" customFormat="1" ht="16.5" customHeight="1" x14ac:dyDescent="0.15">
      <c r="B102" s="33"/>
      <c r="C102" s="174" t="s">
        <v>70</v>
      </c>
      <c r="D102" s="174" t="s">
        <v>288</v>
      </c>
      <c r="E102" s="175" t="s">
        <v>5185</v>
      </c>
      <c r="F102" s="176" t="s">
        <v>5186</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4102</v>
      </c>
      <c r="F103" s="176" t="s">
        <v>4103</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5187</v>
      </c>
      <c r="F104" s="176" t="s">
        <v>5188</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3073</v>
      </c>
      <c r="F105" s="176" t="s">
        <v>2665</v>
      </c>
      <c r="G105" s="177" t="s">
        <v>362</v>
      </c>
      <c r="H105" s="178">
        <v>40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3015</v>
      </c>
      <c r="F106" s="176" t="s">
        <v>2677</v>
      </c>
      <c r="G106" s="177" t="s">
        <v>490</v>
      </c>
      <c r="H106" s="178">
        <v>8</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4105</v>
      </c>
      <c r="F107" s="176" t="s">
        <v>4106</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4104</v>
      </c>
      <c r="F108" s="176" t="s">
        <v>4095</v>
      </c>
      <c r="G108" s="177" t="s">
        <v>362</v>
      </c>
      <c r="H108" s="178">
        <v>45</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4107</v>
      </c>
      <c r="F109" s="176" t="s">
        <v>4108</v>
      </c>
      <c r="G109" s="177" t="s">
        <v>362</v>
      </c>
      <c r="H109" s="178">
        <v>45</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3017</v>
      </c>
      <c r="F110" s="176" t="s">
        <v>2745</v>
      </c>
      <c r="G110" s="177" t="s">
        <v>362</v>
      </c>
      <c r="H110" s="178">
        <v>2</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79</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3018</v>
      </c>
      <c r="F111" s="176" t="s">
        <v>2749</v>
      </c>
      <c r="G111" s="177" t="s">
        <v>490</v>
      </c>
      <c r="H111" s="178">
        <v>6</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79</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3141</v>
      </c>
      <c r="F112" s="176" t="s">
        <v>2747</v>
      </c>
      <c r="G112" s="177" t="s">
        <v>490</v>
      </c>
      <c r="H112" s="178">
        <v>4</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79</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3014</v>
      </c>
      <c r="F113" s="176" t="s">
        <v>2683</v>
      </c>
      <c r="G113" s="177" t="s">
        <v>490</v>
      </c>
      <c r="H113" s="178">
        <v>3</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79</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 customFormat="1" ht="16.5" customHeight="1" x14ac:dyDescent="0.15">
      <c r="B114" s="33"/>
      <c r="C114" s="174" t="s">
        <v>70</v>
      </c>
      <c r="D114" s="174" t="s">
        <v>288</v>
      </c>
      <c r="E114" s="175" t="s">
        <v>7</v>
      </c>
      <c r="F114" s="176" t="s">
        <v>2751</v>
      </c>
      <c r="G114" s="177" t="s">
        <v>490</v>
      </c>
      <c r="H114" s="178">
        <v>8</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79</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70</v>
      </c>
      <c r="D115" s="174" t="s">
        <v>288</v>
      </c>
      <c r="E115" s="175" t="s">
        <v>3021</v>
      </c>
      <c r="F115" s="176" t="s">
        <v>2753</v>
      </c>
      <c r="G115" s="177" t="s">
        <v>1845</v>
      </c>
      <c r="H115" s="178">
        <v>16</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79</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70</v>
      </c>
      <c r="D116" s="174" t="s">
        <v>288</v>
      </c>
      <c r="E116" s="175" t="s">
        <v>3076</v>
      </c>
      <c r="F116" s="176" t="s">
        <v>2739</v>
      </c>
      <c r="G116" s="177" t="s">
        <v>1845</v>
      </c>
      <c r="H116" s="178">
        <v>6</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79</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77</v>
      </c>
      <c r="D117" s="174" t="s">
        <v>288</v>
      </c>
      <c r="E117" s="175" t="s">
        <v>3198</v>
      </c>
      <c r="F117" s="176" t="s">
        <v>4020</v>
      </c>
      <c r="G117" s="177" t="s">
        <v>490</v>
      </c>
      <c r="H117" s="178">
        <v>1</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79</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5189</v>
      </c>
    </row>
    <row r="118" spans="2:65" s="10" customFormat="1" ht="26" customHeight="1" x14ac:dyDescent="0.2">
      <c r="B118" s="160"/>
      <c r="C118" s="161"/>
      <c r="D118" s="162" t="s">
        <v>69</v>
      </c>
      <c r="E118" s="163" t="s">
        <v>2135</v>
      </c>
      <c r="F118" s="163" t="s">
        <v>2757</v>
      </c>
      <c r="G118" s="161"/>
      <c r="H118" s="161"/>
      <c r="I118" s="164"/>
      <c r="J118" s="165">
        <f>BK118</f>
        <v>0</v>
      </c>
      <c r="K118" s="161"/>
      <c r="L118" s="166"/>
      <c r="M118" s="167"/>
      <c r="N118" s="168"/>
      <c r="O118" s="168"/>
      <c r="P118" s="169">
        <f>P119</f>
        <v>0</v>
      </c>
      <c r="Q118" s="168"/>
      <c r="R118" s="169">
        <f>R119</f>
        <v>0</v>
      </c>
      <c r="S118" s="168"/>
      <c r="T118" s="170">
        <f>T119</f>
        <v>0</v>
      </c>
      <c r="AR118" s="171" t="s">
        <v>77</v>
      </c>
      <c r="AT118" s="172" t="s">
        <v>69</v>
      </c>
      <c r="AU118" s="172" t="s">
        <v>70</v>
      </c>
      <c r="AY118" s="171" t="s">
        <v>287</v>
      </c>
      <c r="BK118" s="173">
        <f>BK119</f>
        <v>0</v>
      </c>
    </row>
    <row r="119" spans="2:65" s="10" customFormat="1" ht="22.75" customHeight="1" x14ac:dyDescent="0.15">
      <c r="B119" s="160"/>
      <c r="C119" s="161"/>
      <c r="D119" s="162" t="s">
        <v>69</v>
      </c>
      <c r="E119" s="239" t="s">
        <v>7</v>
      </c>
      <c r="F119" s="239" t="s">
        <v>5182</v>
      </c>
      <c r="G119" s="161"/>
      <c r="H119" s="161"/>
      <c r="I119" s="164"/>
      <c r="J119" s="240">
        <f>BK119</f>
        <v>0</v>
      </c>
      <c r="K119" s="161"/>
      <c r="L119" s="166"/>
      <c r="M119" s="167"/>
      <c r="N119" s="168"/>
      <c r="O119" s="168"/>
      <c r="P119" s="169">
        <f>SUM(P120:P135)</f>
        <v>0</v>
      </c>
      <c r="Q119" s="168"/>
      <c r="R119" s="169">
        <f>SUM(R120:R135)</f>
        <v>0</v>
      </c>
      <c r="S119" s="168"/>
      <c r="T119" s="170">
        <f>SUM(T120:T135)</f>
        <v>0</v>
      </c>
      <c r="AR119" s="171" t="s">
        <v>77</v>
      </c>
      <c r="AT119" s="172" t="s">
        <v>69</v>
      </c>
      <c r="AU119" s="172" t="s">
        <v>77</v>
      </c>
      <c r="AY119" s="171" t="s">
        <v>287</v>
      </c>
      <c r="BK119" s="173">
        <f>SUM(BK120:BK135)</f>
        <v>0</v>
      </c>
    </row>
    <row r="120" spans="2:65" s="1" customFormat="1" ht="16.5" customHeight="1" x14ac:dyDescent="0.15">
      <c r="B120" s="33"/>
      <c r="C120" s="174" t="s">
        <v>70</v>
      </c>
      <c r="D120" s="174" t="s">
        <v>288</v>
      </c>
      <c r="E120" s="175" t="s">
        <v>3078</v>
      </c>
      <c r="F120" s="176" t="s">
        <v>5190</v>
      </c>
      <c r="G120" s="177" t="s">
        <v>2614</v>
      </c>
      <c r="H120" s="178">
        <v>2</v>
      </c>
      <c r="I120" s="179"/>
      <c r="J120" s="178">
        <f t="shared" ref="J120:J135" si="10">ROUND(I120*H120,2)</f>
        <v>0</v>
      </c>
      <c r="K120" s="176" t="s">
        <v>1</v>
      </c>
      <c r="L120" s="37"/>
      <c r="M120" s="180" t="s">
        <v>1</v>
      </c>
      <c r="N120" s="181" t="s">
        <v>41</v>
      </c>
      <c r="O120" s="59"/>
      <c r="P120" s="182">
        <f t="shared" ref="P120:P135" si="11">O120*H120</f>
        <v>0</v>
      </c>
      <c r="Q120" s="182">
        <v>0</v>
      </c>
      <c r="R120" s="182">
        <f t="shared" ref="R120:R135" si="12">Q120*H120</f>
        <v>0</v>
      </c>
      <c r="S120" s="182">
        <v>0</v>
      </c>
      <c r="T120" s="183">
        <f t="shared" ref="T120:T135" si="13">S120*H120</f>
        <v>0</v>
      </c>
      <c r="AR120" s="16" t="s">
        <v>99</v>
      </c>
      <c r="AT120" s="16" t="s">
        <v>288</v>
      </c>
      <c r="AU120" s="16" t="s">
        <v>79</v>
      </c>
      <c r="AY120" s="16" t="s">
        <v>287</v>
      </c>
      <c r="BE120" s="184">
        <f t="shared" ref="BE120:BE135" si="14">IF(N120="základní",J120,0)</f>
        <v>0</v>
      </c>
      <c r="BF120" s="184">
        <f t="shared" ref="BF120:BF135" si="15">IF(N120="snížená",J120,0)</f>
        <v>0</v>
      </c>
      <c r="BG120" s="184">
        <f t="shared" ref="BG120:BG135" si="16">IF(N120="zákl. přenesená",J120,0)</f>
        <v>0</v>
      </c>
      <c r="BH120" s="184">
        <f t="shared" ref="BH120:BH135" si="17">IF(N120="sníž. přenesená",J120,0)</f>
        <v>0</v>
      </c>
      <c r="BI120" s="184">
        <f t="shared" ref="BI120:BI135" si="18">IF(N120="nulová",J120,0)</f>
        <v>0</v>
      </c>
      <c r="BJ120" s="16" t="s">
        <v>77</v>
      </c>
      <c r="BK120" s="184">
        <f t="shared" ref="BK120:BK135" si="19">ROUND(I120*H120,2)</f>
        <v>0</v>
      </c>
      <c r="BL120" s="16" t="s">
        <v>99</v>
      </c>
      <c r="BM120" s="16" t="s">
        <v>350</v>
      </c>
    </row>
    <row r="121" spans="2:65" s="1" customFormat="1" ht="16.5" customHeight="1" x14ac:dyDescent="0.15">
      <c r="B121" s="33"/>
      <c r="C121" s="174" t="s">
        <v>70</v>
      </c>
      <c r="D121" s="174" t="s">
        <v>288</v>
      </c>
      <c r="E121" s="175" t="s">
        <v>3085</v>
      </c>
      <c r="F121" s="176" t="s">
        <v>2812</v>
      </c>
      <c r="G121" s="177" t="s">
        <v>2802</v>
      </c>
      <c r="H121" s="178">
        <v>40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 customFormat="1" ht="16.5" customHeight="1" x14ac:dyDescent="0.15">
      <c r="B122" s="33"/>
      <c r="C122" s="174" t="s">
        <v>70</v>
      </c>
      <c r="D122" s="174" t="s">
        <v>288</v>
      </c>
      <c r="E122" s="175" t="s">
        <v>4141</v>
      </c>
      <c r="F122" s="176" t="s">
        <v>4142</v>
      </c>
      <c r="G122" s="177" t="s">
        <v>2614</v>
      </c>
      <c r="H122" s="178">
        <v>1</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79</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363</v>
      </c>
    </row>
    <row r="123" spans="2:65" s="1" customFormat="1" ht="16.5" customHeight="1" x14ac:dyDescent="0.15">
      <c r="B123" s="33"/>
      <c r="C123" s="174" t="s">
        <v>70</v>
      </c>
      <c r="D123" s="174" t="s">
        <v>288</v>
      </c>
      <c r="E123" s="175" t="s">
        <v>4139</v>
      </c>
      <c r="F123" s="176" t="s">
        <v>4140</v>
      </c>
      <c r="G123" s="177" t="s">
        <v>2802</v>
      </c>
      <c r="H123" s="178">
        <v>45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79</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367</v>
      </c>
    </row>
    <row r="124" spans="2:65" s="1" customFormat="1" ht="16.5" customHeight="1" x14ac:dyDescent="0.15">
      <c r="B124" s="33"/>
      <c r="C124" s="174" t="s">
        <v>70</v>
      </c>
      <c r="D124" s="174" t="s">
        <v>288</v>
      </c>
      <c r="E124" s="175" t="s">
        <v>4143</v>
      </c>
      <c r="F124" s="176" t="s">
        <v>4144</v>
      </c>
      <c r="G124" s="177" t="s">
        <v>2614</v>
      </c>
      <c r="H124" s="178">
        <v>4</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79</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371</v>
      </c>
    </row>
    <row r="125" spans="2:65" s="1" customFormat="1" ht="16.5" customHeight="1" x14ac:dyDescent="0.15">
      <c r="B125" s="33"/>
      <c r="C125" s="174" t="s">
        <v>70</v>
      </c>
      <c r="D125" s="174" t="s">
        <v>288</v>
      </c>
      <c r="E125" s="175" t="s">
        <v>3034</v>
      </c>
      <c r="F125" s="176" t="s">
        <v>2945</v>
      </c>
      <c r="G125" s="177" t="s">
        <v>2599</v>
      </c>
      <c r="H125" s="178">
        <v>45</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79</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377</v>
      </c>
    </row>
    <row r="126" spans="2:65" s="1" customFormat="1" ht="16.5" customHeight="1" x14ac:dyDescent="0.15">
      <c r="B126" s="33"/>
      <c r="C126" s="174" t="s">
        <v>70</v>
      </c>
      <c r="D126" s="174" t="s">
        <v>288</v>
      </c>
      <c r="E126" s="175" t="s">
        <v>4145</v>
      </c>
      <c r="F126" s="176" t="s">
        <v>4146</v>
      </c>
      <c r="G126" s="177" t="s">
        <v>2599</v>
      </c>
      <c r="H126" s="178">
        <v>2</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79</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382</v>
      </c>
    </row>
    <row r="127" spans="2:65" s="1" customFormat="1" ht="16.5" customHeight="1" x14ac:dyDescent="0.15">
      <c r="B127" s="33"/>
      <c r="C127" s="174" t="s">
        <v>70</v>
      </c>
      <c r="D127" s="174" t="s">
        <v>288</v>
      </c>
      <c r="E127" s="175" t="s">
        <v>3036</v>
      </c>
      <c r="F127" s="176" t="s">
        <v>2966</v>
      </c>
      <c r="G127" s="177" t="s">
        <v>2614</v>
      </c>
      <c r="H127" s="178">
        <v>2</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79</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389</v>
      </c>
    </row>
    <row r="128" spans="2:65" s="1" customFormat="1" ht="16.5" customHeight="1" x14ac:dyDescent="0.15">
      <c r="B128" s="33"/>
      <c r="C128" s="174" t="s">
        <v>70</v>
      </c>
      <c r="D128" s="174" t="s">
        <v>288</v>
      </c>
      <c r="E128" s="175" t="s">
        <v>3035</v>
      </c>
      <c r="F128" s="176" t="s">
        <v>2972</v>
      </c>
      <c r="G128" s="177" t="s">
        <v>2614</v>
      </c>
      <c r="H128" s="178">
        <v>4</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79</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397</v>
      </c>
    </row>
    <row r="129" spans="2:65" s="1" customFormat="1" ht="16.5" customHeight="1" x14ac:dyDescent="0.15">
      <c r="B129" s="33"/>
      <c r="C129" s="174" t="s">
        <v>70</v>
      </c>
      <c r="D129" s="174" t="s">
        <v>288</v>
      </c>
      <c r="E129" s="175" t="s">
        <v>3185</v>
      </c>
      <c r="F129" s="176" t="s">
        <v>2975</v>
      </c>
      <c r="G129" s="177" t="s">
        <v>2614</v>
      </c>
      <c r="H129" s="178">
        <v>4</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79</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404</v>
      </c>
    </row>
    <row r="130" spans="2:65" s="1" customFormat="1" ht="16.5" customHeight="1" x14ac:dyDescent="0.15">
      <c r="B130" s="33"/>
      <c r="C130" s="174" t="s">
        <v>70</v>
      </c>
      <c r="D130" s="174" t="s">
        <v>288</v>
      </c>
      <c r="E130" s="175" t="s">
        <v>4147</v>
      </c>
      <c r="F130" s="176" t="s">
        <v>5191</v>
      </c>
      <c r="G130" s="177" t="s">
        <v>2802</v>
      </c>
      <c r="H130" s="178">
        <v>2</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79</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408</v>
      </c>
    </row>
    <row r="131" spans="2:65" s="1" customFormat="1" ht="16.5" customHeight="1" x14ac:dyDescent="0.15">
      <c r="B131" s="33"/>
      <c r="C131" s="174" t="s">
        <v>70</v>
      </c>
      <c r="D131" s="174" t="s">
        <v>288</v>
      </c>
      <c r="E131" s="175" t="s">
        <v>3186</v>
      </c>
      <c r="F131" s="176" t="s">
        <v>2977</v>
      </c>
      <c r="G131" s="177" t="s">
        <v>2614</v>
      </c>
      <c r="H131" s="178">
        <v>1</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79</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415</v>
      </c>
    </row>
    <row r="132" spans="2:65" s="1" customFormat="1" ht="16.5" customHeight="1" x14ac:dyDescent="0.15">
      <c r="B132" s="33"/>
      <c r="C132" s="174" t="s">
        <v>70</v>
      </c>
      <c r="D132" s="174" t="s">
        <v>288</v>
      </c>
      <c r="E132" s="175" t="s">
        <v>3168</v>
      </c>
      <c r="F132" s="176" t="s">
        <v>3169</v>
      </c>
      <c r="G132" s="177" t="s">
        <v>2614</v>
      </c>
      <c r="H132" s="178">
        <v>1</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79</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419</v>
      </c>
    </row>
    <row r="133" spans="2:65" s="1" customFormat="1" ht="16.5" customHeight="1" x14ac:dyDescent="0.15">
      <c r="B133" s="33"/>
      <c r="C133" s="174" t="s">
        <v>70</v>
      </c>
      <c r="D133" s="174" t="s">
        <v>288</v>
      </c>
      <c r="E133" s="175" t="s">
        <v>3172</v>
      </c>
      <c r="F133" s="176" t="s">
        <v>2894</v>
      </c>
      <c r="G133" s="177" t="s">
        <v>2614</v>
      </c>
      <c r="H133" s="178">
        <v>10</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79</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424</v>
      </c>
    </row>
    <row r="134" spans="2:65" s="1" customFormat="1" ht="16.5" customHeight="1" x14ac:dyDescent="0.15">
      <c r="B134" s="33"/>
      <c r="C134" s="174" t="s">
        <v>70</v>
      </c>
      <c r="D134" s="174" t="s">
        <v>288</v>
      </c>
      <c r="E134" s="175" t="s">
        <v>363</v>
      </c>
      <c r="F134" s="176" t="s">
        <v>2927</v>
      </c>
      <c r="G134" s="177" t="s">
        <v>2614</v>
      </c>
      <c r="H134" s="178">
        <v>1</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79</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428</v>
      </c>
    </row>
    <row r="135" spans="2:65" s="1" customFormat="1" ht="16.5" customHeight="1" x14ac:dyDescent="0.15">
      <c r="B135" s="33"/>
      <c r="C135" s="174" t="s">
        <v>70</v>
      </c>
      <c r="D135" s="174" t="s">
        <v>288</v>
      </c>
      <c r="E135" s="175" t="s">
        <v>74</v>
      </c>
      <c r="F135" s="176" t="s">
        <v>4173</v>
      </c>
      <c r="G135" s="177" t="s">
        <v>2614</v>
      </c>
      <c r="H135" s="178">
        <v>1</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79</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434</v>
      </c>
    </row>
    <row r="136" spans="2:65" s="10" customFormat="1" ht="26" customHeight="1" x14ac:dyDescent="0.2">
      <c r="B136" s="160"/>
      <c r="C136" s="161"/>
      <c r="D136" s="162" t="s">
        <v>69</v>
      </c>
      <c r="E136" s="163" t="s">
        <v>2190</v>
      </c>
      <c r="F136" s="163" t="s">
        <v>3040</v>
      </c>
      <c r="G136" s="161"/>
      <c r="H136" s="161"/>
      <c r="I136" s="164"/>
      <c r="J136" s="165">
        <f>BK136</f>
        <v>0</v>
      </c>
      <c r="K136" s="161"/>
      <c r="L136" s="166"/>
      <c r="M136" s="167"/>
      <c r="N136" s="168"/>
      <c r="O136" s="168"/>
      <c r="P136" s="169">
        <f>P137</f>
        <v>0</v>
      </c>
      <c r="Q136" s="168"/>
      <c r="R136" s="169">
        <f>R137</f>
        <v>0</v>
      </c>
      <c r="S136" s="168"/>
      <c r="T136" s="170">
        <f>T137</f>
        <v>0</v>
      </c>
      <c r="AR136" s="171" t="s">
        <v>77</v>
      </c>
      <c r="AT136" s="172" t="s">
        <v>69</v>
      </c>
      <c r="AU136" s="172" t="s">
        <v>70</v>
      </c>
      <c r="AY136" s="171" t="s">
        <v>287</v>
      </c>
      <c r="BK136" s="173">
        <f>BK137</f>
        <v>0</v>
      </c>
    </row>
    <row r="137" spans="2:65" s="10" customFormat="1" ht="22.75" customHeight="1" x14ac:dyDescent="0.15">
      <c r="B137" s="160"/>
      <c r="C137" s="161"/>
      <c r="D137" s="162" t="s">
        <v>69</v>
      </c>
      <c r="E137" s="239" t="s">
        <v>7</v>
      </c>
      <c r="F137" s="239" t="s">
        <v>5182</v>
      </c>
      <c r="G137" s="161"/>
      <c r="H137" s="161"/>
      <c r="I137" s="164"/>
      <c r="J137" s="240">
        <f>BK137</f>
        <v>0</v>
      </c>
      <c r="K137" s="161"/>
      <c r="L137" s="166"/>
      <c r="M137" s="167"/>
      <c r="N137" s="168"/>
      <c r="O137" s="168"/>
      <c r="P137" s="169">
        <f>SUM(P138:P147)</f>
        <v>0</v>
      </c>
      <c r="Q137" s="168"/>
      <c r="R137" s="169">
        <f>SUM(R138:R147)</f>
        <v>0</v>
      </c>
      <c r="S137" s="168"/>
      <c r="T137" s="170">
        <f>SUM(T138:T147)</f>
        <v>0</v>
      </c>
      <c r="AR137" s="171" t="s">
        <v>77</v>
      </c>
      <c r="AT137" s="172" t="s">
        <v>69</v>
      </c>
      <c r="AU137" s="172" t="s">
        <v>77</v>
      </c>
      <c r="AY137" s="171" t="s">
        <v>287</v>
      </c>
      <c r="BK137" s="173">
        <f>SUM(BK138:BK147)</f>
        <v>0</v>
      </c>
    </row>
    <row r="138" spans="2:65" s="1" customFormat="1" ht="16.5" customHeight="1" x14ac:dyDescent="0.15">
      <c r="B138" s="33"/>
      <c r="C138" s="174" t="s">
        <v>70</v>
      </c>
      <c r="D138" s="174" t="s">
        <v>288</v>
      </c>
      <c r="E138" s="175" t="s">
        <v>4176</v>
      </c>
      <c r="F138" s="176" t="s">
        <v>4177</v>
      </c>
      <c r="G138" s="177" t="s">
        <v>308</v>
      </c>
      <c r="H138" s="178">
        <v>2</v>
      </c>
      <c r="I138" s="179"/>
      <c r="J138" s="178">
        <f t="shared" ref="J138:J147" si="20">ROUND(I138*H138,2)</f>
        <v>0</v>
      </c>
      <c r="K138" s="176" t="s">
        <v>1</v>
      </c>
      <c r="L138" s="37"/>
      <c r="M138" s="180" t="s">
        <v>1</v>
      </c>
      <c r="N138" s="181" t="s">
        <v>41</v>
      </c>
      <c r="O138" s="59"/>
      <c r="P138" s="182">
        <f t="shared" ref="P138:P147" si="21">O138*H138</f>
        <v>0</v>
      </c>
      <c r="Q138" s="182">
        <v>0</v>
      </c>
      <c r="R138" s="182">
        <f t="shared" ref="R138:R147" si="22">Q138*H138</f>
        <v>0</v>
      </c>
      <c r="S138" s="182">
        <v>0</v>
      </c>
      <c r="T138" s="183">
        <f t="shared" ref="T138:T147" si="23">S138*H138</f>
        <v>0</v>
      </c>
      <c r="AR138" s="16" t="s">
        <v>99</v>
      </c>
      <c r="AT138" s="16" t="s">
        <v>288</v>
      </c>
      <c r="AU138" s="16" t="s">
        <v>79</v>
      </c>
      <c r="AY138" s="16" t="s">
        <v>287</v>
      </c>
      <c r="BE138" s="184">
        <f t="shared" ref="BE138:BE147" si="24">IF(N138="základní",J138,0)</f>
        <v>0</v>
      </c>
      <c r="BF138" s="184">
        <f t="shared" ref="BF138:BF147" si="25">IF(N138="snížená",J138,0)</f>
        <v>0</v>
      </c>
      <c r="BG138" s="184">
        <f t="shared" ref="BG138:BG147" si="26">IF(N138="zákl. přenesená",J138,0)</f>
        <v>0</v>
      </c>
      <c r="BH138" s="184">
        <f t="shared" ref="BH138:BH147" si="27">IF(N138="sníž. přenesená",J138,0)</f>
        <v>0</v>
      </c>
      <c r="BI138" s="184">
        <f t="shared" ref="BI138:BI147" si="28">IF(N138="nulová",J138,0)</f>
        <v>0</v>
      </c>
      <c r="BJ138" s="16" t="s">
        <v>77</v>
      </c>
      <c r="BK138" s="184">
        <f t="shared" ref="BK138:BK147" si="29">ROUND(I138*H138,2)</f>
        <v>0</v>
      </c>
      <c r="BL138" s="16" t="s">
        <v>99</v>
      </c>
      <c r="BM138" s="16" t="s">
        <v>440</v>
      </c>
    </row>
    <row r="139" spans="2:65" s="1" customFormat="1" ht="16.5" customHeight="1" x14ac:dyDescent="0.15">
      <c r="B139" s="33"/>
      <c r="C139" s="174" t="s">
        <v>70</v>
      </c>
      <c r="D139" s="174" t="s">
        <v>288</v>
      </c>
      <c r="E139" s="175" t="s">
        <v>5192</v>
      </c>
      <c r="F139" s="176" t="s">
        <v>5193</v>
      </c>
      <c r="G139" s="177" t="s">
        <v>490</v>
      </c>
      <c r="H139" s="178">
        <v>2</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79</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445</v>
      </c>
    </row>
    <row r="140" spans="2:65" s="1" customFormat="1" ht="16.5" customHeight="1" x14ac:dyDescent="0.15">
      <c r="B140" s="33"/>
      <c r="C140" s="174" t="s">
        <v>70</v>
      </c>
      <c r="D140" s="174" t="s">
        <v>288</v>
      </c>
      <c r="E140" s="175" t="s">
        <v>4052</v>
      </c>
      <c r="F140" s="176" t="s">
        <v>4053</v>
      </c>
      <c r="G140" s="177" t="s">
        <v>362</v>
      </c>
      <c r="H140" s="178">
        <v>40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79</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449</v>
      </c>
    </row>
    <row r="141" spans="2:65" s="1" customFormat="1" ht="16.5" customHeight="1" x14ac:dyDescent="0.15">
      <c r="B141" s="33"/>
      <c r="C141" s="174" t="s">
        <v>70</v>
      </c>
      <c r="D141" s="174" t="s">
        <v>288</v>
      </c>
      <c r="E141" s="175" t="s">
        <v>3054</v>
      </c>
      <c r="F141" s="176" t="s">
        <v>3055</v>
      </c>
      <c r="G141" s="177" t="s">
        <v>362</v>
      </c>
      <c r="H141" s="178">
        <v>80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79</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455</v>
      </c>
    </row>
    <row r="142" spans="2:65" s="1" customFormat="1" ht="16.5" customHeight="1" x14ac:dyDescent="0.15">
      <c r="B142" s="33"/>
      <c r="C142" s="174" t="s">
        <v>70</v>
      </c>
      <c r="D142" s="174" t="s">
        <v>288</v>
      </c>
      <c r="E142" s="175" t="s">
        <v>3056</v>
      </c>
      <c r="F142" s="176" t="s">
        <v>3057</v>
      </c>
      <c r="G142" s="177" t="s">
        <v>362</v>
      </c>
      <c r="H142" s="178">
        <v>40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79</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473</v>
      </c>
    </row>
    <row r="143" spans="2:65" s="1" customFormat="1" ht="16.5" customHeight="1" x14ac:dyDescent="0.15">
      <c r="B143" s="33"/>
      <c r="C143" s="174" t="s">
        <v>70</v>
      </c>
      <c r="D143" s="174" t="s">
        <v>288</v>
      </c>
      <c r="E143" s="175" t="s">
        <v>4054</v>
      </c>
      <c r="F143" s="176" t="s">
        <v>4055</v>
      </c>
      <c r="G143" s="177" t="s">
        <v>362</v>
      </c>
      <c r="H143" s="178">
        <v>40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79</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478</v>
      </c>
    </row>
    <row r="144" spans="2:65" s="1" customFormat="1" ht="16.5" customHeight="1" x14ac:dyDescent="0.15">
      <c r="B144" s="33"/>
      <c r="C144" s="174" t="s">
        <v>70</v>
      </c>
      <c r="D144" s="174" t="s">
        <v>288</v>
      </c>
      <c r="E144" s="175" t="s">
        <v>4056</v>
      </c>
      <c r="F144" s="176" t="s">
        <v>4057</v>
      </c>
      <c r="G144" s="177" t="s">
        <v>308</v>
      </c>
      <c r="H144" s="178">
        <v>2</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79</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484</v>
      </c>
    </row>
    <row r="145" spans="2:65" s="1" customFormat="1" ht="16.5" customHeight="1" x14ac:dyDescent="0.15">
      <c r="B145" s="33"/>
      <c r="C145" s="174" t="s">
        <v>70</v>
      </c>
      <c r="D145" s="174" t="s">
        <v>288</v>
      </c>
      <c r="E145" s="175" t="s">
        <v>3060</v>
      </c>
      <c r="F145" s="176" t="s">
        <v>3061</v>
      </c>
      <c r="G145" s="177" t="s">
        <v>291</v>
      </c>
      <c r="H145" s="178">
        <v>20</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79</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491</v>
      </c>
    </row>
    <row r="146" spans="2:65" s="1" customFormat="1" ht="16.5" customHeight="1" x14ac:dyDescent="0.15">
      <c r="B146" s="33"/>
      <c r="C146" s="174" t="s">
        <v>70</v>
      </c>
      <c r="D146" s="174" t="s">
        <v>288</v>
      </c>
      <c r="E146" s="175" t="s">
        <v>5031</v>
      </c>
      <c r="F146" s="176" t="s">
        <v>5032</v>
      </c>
      <c r="G146" s="177" t="s">
        <v>291</v>
      </c>
      <c r="H146" s="178">
        <v>20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79</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496</v>
      </c>
    </row>
    <row r="147" spans="2:65" s="1" customFormat="1" ht="16.5" customHeight="1" x14ac:dyDescent="0.15">
      <c r="B147" s="33"/>
      <c r="C147" s="174" t="s">
        <v>70</v>
      </c>
      <c r="D147" s="174" t="s">
        <v>288</v>
      </c>
      <c r="E147" s="175" t="s">
        <v>377</v>
      </c>
      <c r="F147" s="176" t="s">
        <v>3064</v>
      </c>
      <c r="G147" s="177" t="s">
        <v>490</v>
      </c>
      <c r="H147" s="178">
        <v>1</v>
      </c>
      <c r="I147" s="179"/>
      <c r="J147" s="178">
        <f t="shared" si="20"/>
        <v>0</v>
      </c>
      <c r="K147" s="176" t="s">
        <v>1</v>
      </c>
      <c r="L147" s="37"/>
      <c r="M147" s="220" t="s">
        <v>1</v>
      </c>
      <c r="N147" s="221" t="s">
        <v>41</v>
      </c>
      <c r="O147" s="222"/>
      <c r="P147" s="223">
        <f t="shared" si="21"/>
        <v>0</v>
      </c>
      <c r="Q147" s="223">
        <v>0</v>
      </c>
      <c r="R147" s="223">
        <f t="shared" si="22"/>
        <v>0</v>
      </c>
      <c r="S147" s="223">
        <v>0</v>
      </c>
      <c r="T147" s="224">
        <f t="shared" si="23"/>
        <v>0</v>
      </c>
      <c r="AR147" s="16" t="s">
        <v>99</v>
      </c>
      <c r="AT147" s="16" t="s">
        <v>288</v>
      </c>
      <c r="AU147" s="16" t="s">
        <v>79</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500</v>
      </c>
    </row>
    <row r="148" spans="2:65" s="1" customFormat="1" ht="7" customHeight="1" x14ac:dyDescent="0.15">
      <c r="B148" s="45"/>
      <c r="C148" s="46"/>
      <c r="D148" s="46"/>
      <c r="E148" s="46"/>
      <c r="F148" s="46"/>
      <c r="G148" s="46"/>
      <c r="H148" s="46"/>
      <c r="I148" s="133"/>
      <c r="J148" s="46"/>
      <c r="K148" s="46"/>
      <c r="L148" s="37"/>
    </row>
  </sheetData>
  <sheetProtection algorithmName="SHA-512" hashValue="ah3y+3D1jaJ1ujGJlxxDRzqhabHhjO0hb5vZWdJP5cXRQZC9FHehytTPHuLVsFjI00jt12zvgI7MGalIX9QeAA==" saltValue="ObwZMSMZyBZie1dsCXmvMiNkmwmqaEMQ+cjb2+c6d+vqeENj2+x7tE9oWLnMpT3R1x3jgnk7GEu/T8Ag6FJ8RA==" spinCount="100000" sheet="1" objects="1" scenarios="1" formatColumns="0" formatRows="0" autoFilter="0"/>
  <autoFilter ref="C96:K147"/>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209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238</v>
      </c>
      <c r="F9" s="276"/>
      <c r="G9" s="276"/>
      <c r="H9" s="276"/>
      <c r="L9" s="19"/>
    </row>
    <row r="10" spans="2:46" ht="12" customHeight="1" x14ac:dyDescent="0.15">
      <c r="B10" s="19"/>
      <c r="D10" s="110" t="s">
        <v>239</v>
      </c>
      <c r="L10" s="19"/>
    </row>
    <row r="11" spans="2:46" s="1" customFormat="1" ht="16.5" customHeight="1" x14ac:dyDescent="0.15">
      <c r="B11" s="37"/>
      <c r="E11" s="296" t="s">
        <v>3550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5194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ROUND((SUM(BE96:BE153)),  2)</f>
        <v>0</v>
      </c>
      <c r="I37" s="122">
        <v>0.21</v>
      </c>
      <c r="J37" s="121">
        <f>ROUND(((SUM(BE96:BE153))*I37),  2)</f>
        <v>0</v>
      </c>
      <c r="L37" s="37"/>
    </row>
    <row r="38" spans="2:12" s="1" customFormat="1" ht="14.5" customHeight="1" x14ac:dyDescent="0.15">
      <c r="B38" s="37"/>
      <c r="E38" s="110" t="s">
        <v>42</v>
      </c>
      <c r="F38" s="121">
        <f>ROUND((SUM(BF96:BF153)),  2)</f>
        <v>0</v>
      </c>
      <c r="I38" s="122">
        <v>0.15</v>
      </c>
      <c r="J38" s="121">
        <f>ROUND(((SUM(BF96:BF153))*I38),  2)</f>
        <v>0</v>
      </c>
      <c r="L38" s="37"/>
    </row>
    <row r="39" spans="2:12" s="1" customFormat="1" ht="14.5" hidden="1" customHeight="1" x14ac:dyDescent="0.15">
      <c r="B39" s="37"/>
      <c r="E39" s="110" t="s">
        <v>43</v>
      </c>
      <c r="F39" s="121">
        <f>ROUND((SUM(BG96:BG153)),  2)</f>
        <v>0</v>
      </c>
      <c r="I39" s="122">
        <v>0.21</v>
      </c>
      <c r="J39" s="121">
        <f>0</f>
        <v>0</v>
      </c>
      <c r="L39" s="37"/>
    </row>
    <row r="40" spans="2:12" s="1" customFormat="1" ht="14.5" hidden="1" customHeight="1" x14ac:dyDescent="0.15">
      <c r="B40" s="37"/>
      <c r="E40" s="110" t="s">
        <v>44</v>
      </c>
      <c r="F40" s="121">
        <f>ROUND((SUM(BH96:BH153)),  2)</f>
        <v>0</v>
      </c>
      <c r="I40" s="122">
        <v>0.15</v>
      </c>
      <c r="J40" s="121">
        <f>0</f>
        <v>0</v>
      </c>
      <c r="L40" s="37"/>
    </row>
    <row r="41" spans="2:12" s="1" customFormat="1" ht="14.5" hidden="1" customHeight="1" x14ac:dyDescent="0.15">
      <c r="B41" s="37"/>
      <c r="E41" s="110" t="s">
        <v>45</v>
      </c>
      <c r="F41" s="121">
        <f>ROUND((SUM(BI96:BI153)),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238</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3550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IO18.3 - Dočasné opravy povrchu komunikace</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3552</v>
      </c>
      <c r="E69" s="145"/>
      <c r="F69" s="145"/>
      <c r="G69" s="145"/>
      <c r="H69" s="145"/>
      <c r="I69" s="146"/>
      <c r="J69" s="147">
        <f>J116</f>
        <v>0</v>
      </c>
      <c r="K69" s="143"/>
      <c r="L69" s="148"/>
    </row>
    <row r="70" spans="2:47" s="8" customFormat="1" ht="25" customHeight="1" x14ac:dyDescent="0.15">
      <c r="B70" s="142"/>
      <c r="C70" s="143"/>
      <c r="D70" s="144" t="s">
        <v>3553</v>
      </c>
      <c r="E70" s="145"/>
      <c r="F70" s="145"/>
      <c r="G70" s="145"/>
      <c r="H70" s="145"/>
      <c r="I70" s="146"/>
      <c r="J70" s="147">
        <f>J135</f>
        <v>0</v>
      </c>
      <c r="K70" s="143"/>
      <c r="L70" s="148"/>
    </row>
    <row r="71" spans="2:47" s="8" customFormat="1" ht="25" customHeight="1" x14ac:dyDescent="0.15">
      <c r="B71" s="142"/>
      <c r="C71" s="143"/>
      <c r="D71" s="144" t="s">
        <v>259</v>
      </c>
      <c r="E71" s="145"/>
      <c r="F71" s="145"/>
      <c r="G71" s="145"/>
      <c r="H71" s="145"/>
      <c r="I71" s="146"/>
      <c r="J71" s="147">
        <f>J142</f>
        <v>0</v>
      </c>
      <c r="K71" s="143"/>
      <c r="L71" s="148"/>
    </row>
    <row r="72" spans="2:47" s="8" customFormat="1" ht="25" customHeight="1" x14ac:dyDescent="0.15">
      <c r="B72" s="142"/>
      <c r="C72" s="143"/>
      <c r="D72" s="144" t="s">
        <v>272</v>
      </c>
      <c r="E72" s="145"/>
      <c r="F72" s="145"/>
      <c r="G72" s="145"/>
      <c r="H72" s="145"/>
      <c r="I72" s="146"/>
      <c r="J72" s="147">
        <f>J144</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302" t="str">
        <f>E7</f>
        <v>Terminál Benešov I.Etapa</v>
      </c>
      <c r="F82" s="303"/>
      <c r="G82" s="303"/>
      <c r="H82" s="303"/>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302" t="s">
        <v>238</v>
      </c>
      <c r="F84" s="259"/>
      <c r="G84" s="259"/>
      <c r="H84" s="259"/>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3" t="s">
        <v>3550</v>
      </c>
      <c r="F86" s="284"/>
      <c r="G86" s="284"/>
      <c r="H86" s="284"/>
      <c r="I86" s="111"/>
      <c r="J86" s="34"/>
      <c r="K86" s="34"/>
      <c r="L86" s="37"/>
    </row>
    <row r="87" spans="2:63" s="1" customFormat="1" ht="12" customHeight="1" x14ac:dyDescent="0.15">
      <c r="B87" s="33"/>
      <c r="C87" s="28" t="s">
        <v>241</v>
      </c>
      <c r="D87" s="34"/>
      <c r="E87" s="34"/>
      <c r="F87" s="34"/>
      <c r="G87" s="34"/>
      <c r="H87" s="34"/>
      <c r="I87" s="111"/>
      <c r="J87" s="34"/>
      <c r="K87" s="34"/>
      <c r="L87" s="37"/>
    </row>
    <row r="88" spans="2:63" s="1" customFormat="1" ht="16.5" customHeight="1" x14ac:dyDescent="0.15">
      <c r="B88" s="33"/>
      <c r="C88" s="34"/>
      <c r="D88" s="34"/>
      <c r="E88" s="285" t="str">
        <f>E13</f>
        <v>IO18.3 - Dočasné opravy povrchu komunikace</v>
      </c>
      <c r="F88" s="284"/>
      <c r="G88" s="284"/>
      <c r="H88" s="284"/>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P97+P116+P135+P142+P144</f>
        <v>0</v>
      </c>
      <c r="Q96" s="67"/>
      <c r="R96" s="157">
        <f>R97+R116+R135+R142+R144</f>
        <v>0</v>
      </c>
      <c r="S96" s="67"/>
      <c r="T96" s="158">
        <f>T97+T116+T135+T142+T144</f>
        <v>0</v>
      </c>
      <c r="AT96" s="16" t="s">
        <v>69</v>
      </c>
      <c r="AU96" s="16" t="s">
        <v>246</v>
      </c>
      <c r="BK96" s="159">
        <f>BK97+BK116+BK135+BK142+BK144</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SUM(P98:P115)</f>
        <v>0</v>
      </c>
      <c r="Q97" s="168"/>
      <c r="R97" s="169">
        <f>SUM(R98:R115)</f>
        <v>0</v>
      </c>
      <c r="S97" s="168"/>
      <c r="T97" s="170">
        <f>SUM(T98:T115)</f>
        <v>0</v>
      </c>
      <c r="AR97" s="171" t="s">
        <v>77</v>
      </c>
      <c r="AT97" s="172" t="s">
        <v>69</v>
      </c>
      <c r="AU97" s="172" t="s">
        <v>70</v>
      </c>
      <c r="AY97" s="171" t="s">
        <v>287</v>
      </c>
      <c r="BK97" s="173">
        <f>SUM(BK98:BK115)</f>
        <v>0</v>
      </c>
    </row>
    <row r="98" spans="2:65" s="1" customFormat="1" ht="22.5" customHeight="1" x14ac:dyDescent="0.15">
      <c r="B98" s="33"/>
      <c r="C98" s="174" t="s">
        <v>77</v>
      </c>
      <c r="D98" s="174" t="s">
        <v>288</v>
      </c>
      <c r="E98" s="175" t="s">
        <v>3558</v>
      </c>
      <c r="F98" s="176" t="s">
        <v>5195</v>
      </c>
      <c r="G98" s="177" t="s">
        <v>291</v>
      </c>
      <c r="H98" s="178">
        <v>90</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1" customFormat="1" ht="11" x14ac:dyDescent="0.15">
      <c r="B99" s="185"/>
      <c r="C99" s="186"/>
      <c r="D99" s="187" t="s">
        <v>356</v>
      </c>
      <c r="E99" s="188" t="s">
        <v>1</v>
      </c>
      <c r="F99" s="189" t="s">
        <v>5196</v>
      </c>
      <c r="G99" s="186"/>
      <c r="H99" s="190">
        <v>90</v>
      </c>
      <c r="I99" s="191"/>
      <c r="J99" s="186"/>
      <c r="K99" s="186"/>
      <c r="L99" s="192"/>
      <c r="M99" s="193"/>
      <c r="N99" s="194"/>
      <c r="O99" s="194"/>
      <c r="P99" s="194"/>
      <c r="Q99" s="194"/>
      <c r="R99" s="194"/>
      <c r="S99" s="194"/>
      <c r="T99" s="195"/>
      <c r="AT99" s="196" t="s">
        <v>356</v>
      </c>
      <c r="AU99" s="196" t="s">
        <v>77</v>
      </c>
      <c r="AV99" s="11" t="s">
        <v>79</v>
      </c>
      <c r="AW99" s="11" t="s">
        <v>33</v>
      </c>
      <c r="AX99" s="11" t="s">
        <v>70</v>
      </c>
      <c r="AY99" s="196" t="s">
        <v>287</v>
      </c>
    </row>
    <row r="100" spans="2:65" s="12" customFormat="1" ht="11" x14ac:dyDescent="0.15">
      <c r="B100" s="197"/>
      <c r="C100" s="198"/>
      <c r="D100" s="187" t="s">
        <v>356</v>
      </c>
      <c r="E100" s="199" t="s">
        <v>1</v>
      </c>
      <c r="F100" s="200" t="s">
        <v>359</v>
      </c>
      <c r="G100" s="198"/>
      <c r="H100" s="201">
        <v>90</v>
      </c>
      <c r="I100" s="202"/>
      <c r="J100" s="198"/>
      <c r="K100" s="198"/>
      <c r="L100" s="203"/>
      <c r="M100" s="204"/>
      <c r="N100" s="205"/>
      <c r="O100" s="205"/>
      <c r="P100" s="205"/>
      <c r="Q100" s="205"/>
      <c r="R100" s="205"/>
      <c r="S100" s="205"/>
      <c r="T100" s="206"/>
      <c r="AT100" s="207" t="s">
        <v>356</v>
      </c>
      <c r="AU100" s="207" t="s">
        <v>77</v>
      </c>
      <c r="AV100" s="12" t="s">
        <v>99</v>
      </c>
      <c r="AW100" s="12" t="s">
        <v>33</v>
      </c>
      <c r="AX100" s="12" t="s">
        <v>77</v>
      </c>
      <c r="AY100" s="207" t="s">
        <v>287</v>
      </c>
    </row>
    <row r="101" spans="2:65" s="1" customFormat="1" ht="16.5" customHeight="1" x14ac:dyDescent="0.15">
      <c r="B101" s="33"/>
      <c r="C101" s="174" t="s">
        <v>79</v>
      </c>
      <c r="D101" s="174" t="s">
        <v>288</v>
      </c>
      <c r="E101" s="175" t="s">
        <v>5197</v>
      </c>
      <c r="F101" s="176" t="s">
        <v>5198</v>
      </c>
      <c r="G101" s="177" t="s">
        <v>291</v>
      </c>
      <c r="H101" s="178">
        <v>270</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1" customFormat="1" ht="11" x14ac:dyDescent="0.15">
      <c r="B102" s="185"/>
      <c r="C102" s="186"/>
      <c r="D102" s="187" t="s">
        <v>356</v>
      </c>
      <c r="E102" s="188" t="s">
        <v>1</v>
      </c>
      <c r="F102" s="189" t="s">
        <v>5199</v>
      </c>
      <c r="G102" s="186"/>
      <c r="H102" s="190">
        <v>270</v>
      </c>
      <c r="I102" s="191"/>
      <c r="J102" s="186"/>
      <c r="K102" s="186"/>
      <c r="L102" s="192"/>
      <c r="M102" s="193"/>
      <c r="N102" s="194"/>
      <c r="O102" s="194"/>
      <c r="P102" s="194"/>
      <c r="Q102" s="194"/>
      <c r="R102" s="194"/>
      <c r="S102" s="194"/>
      <c r="T102" s="195"/>
      <c r="AT102" s="196" t="s">
        <v>356</v>
      </c>
      <c r="AU102" s="196" t="s">
        <v>77</v>
      </c>
      <c r="AV102" s="11" t="s">
        <v>79</v>
      </c>
      <c r="AW102" s="11" t="s">
        <v>33</v>
      </c>
      <c r="AX102" s="11" t="s">
        <v>70</v>
      </c>
      <c r="AY102" s="196" t="s">
        <v>287</v>
      </c>
    </row>
    <row r="103" spans="2:65" s="12" customFormat="1" ht="11" x14ac:dyDescent="0.15">
      <c r="B103" s="197"/>
      <c r="C103" s="198"/>
      <c r="D103" s="187" t="s">
        <v>356</v>
      </c>
      <c r="E103" s="199" t="s">
        <v>1</v>
      </c>
      <c r="F103" s="200" t="s">
        <v>359</v>
      </c>
      <c r="G103" s="198"/>
      <c r="H103" s="201">
        <v>270</v>
      </c>
      <c r="I103" s="202"/>
      <c r="J103" s="198"/>
      <c r="K103" s="198"/>
      <c r="L103" s="203"/>
      <c r="M103" s="204"/>
      <c r="N103" s="205"/>
      <c r="O103" s="205"/>
      <c r="P103" s="205"/>
      <c r="Q103" s="205"/>
      <c r="R103" s="205"/>
      <c r="S103" s="205"/>
      <c r="T103" s="206"/>
      <c r="AT103" s="207" t="s">
        <v>356</v>
      </c>
      <c r="AU103" s="207" t="s">
        <v>77</v>
      </c>
      <c r="AV103" s="12" t="s">
        <v>99</v>
      </c>
      <c r="AW103" s="12" t="s">
        <v>33</v>
      </c>
      <c r="AX103" s="12" t="s">
        <v>77</v>
      </c>
      <c r="AY103" s="207" t="s">
        <v>287</v>
      </c>
    </row>
    <row r="104" spans="2:65" s="1" customFormat="1" ht="16.5" customHeight="1" x14ac:dyDescent="0.15">
      <c r="B104" s="33"/>
      <c r="C104" s="174" t="s">
        <v>87</v>
      </c>
      <c r="D104" s="174" t="s">
        <v>288</v>
      </c>
      <c r="E104" s="175" t="s">
        <v>5200</v>
      </c>
      <c r="F104" s="176" t="s">
        <v>5201</v>
      </c>
      <c r="G104" s="177" t="s">
        <v>291</v>
      </c>
      <c r="H104" s="178">
        <v>620</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296</v>
      </c>
    </row>
    <row r="105" spans="2:65" s="11" customFormat="1" ht="11" x14ac:dyDescent="0.15">
      <c r="B105" s="185"/>
      <c r="C105" s="186"/>
      <c r="D105" s="187" t="s">
        <v>356</v>
      </c>
      <c r="E105" s="188" t="s">
        <v>1</v>
      </c>
      <c r="F105" s="189" t="s">
        <v>5202</v>
      </c>
      <c r="G105" s="186"/>
      <c r="H105" s="190">
        <v>620</v>
      </c>
      <c r="I105" s="191"/>
      <c r="J105" s="186"/>
      <c r="K105" s="186"/>
      <c r="L105" s="192"/>
      <c r="M105" s="193"/>
      <c r="N105" s="194"/>
      <c r="O105" s="194"/>
      <c r="P105" s="194"/>
      <c r="Q105" s="194"/>
      <c r="R105" s="194"/>
      <c r="S105" s="194"/>
      <c r="T105" s="195"/>
      <c r="AT105" s="196" t="s">
        <v>356</v>
      </c>
      <c r="AU105" s="196" t="s">
        <v>77</v>
      </c>
      <c r="AV105" s="11" t="s">
        <v>79</v>
      </c>
      <c r="AW105" s="11" t="s">
        <v>33</v>
      </c>
      <c r="AX105" s="11" t="s">
        <v>70</v>
      </c>
      <c r="AY105" s="196" t="s">
        <v>287</v>
      </c>
    </row>
    <row r="106" spans="2:65" s="12" customFormat="1" ht="11" x14ac:dyDescent="0.15">
      <c r="B106" s="197"/>
      <c r="C106" s="198"/>
      <c r="D106" s="187" t="s">
        <v>356</v>
      </c>
      <c r="E106" s="199" t="s">
        <v>1</v>
      </c>
      <c r="F106" s="200" t="s">
        <v>359</v>
      </c>
      <c r="G106" s="198"/>
      <c r="H106" s="201">
        <v>620</v>
      </c>
      <c r="I106" s="202"/>
      <c r="J106" s="198"/>
      <c r="K106" s="198"/>
      <c r="L106" s="203"/>
      <c r="M106" s="204"/>
      <c r="N106" s="205"/>
      <c r="O106" s="205"/>
      <c r="P106" s="205"/>
      <c r="Q106" s="205"/>
      <c r="R106" s="205"/>
      <c r="S106" s="205"/>
      <c r="T106" s="206"/>
      <c r="AT106" s="207" t="s">
        <v>356</v>
      </c>
      <c r="AU106" s="207" t="s">
        <v>77</v>
      </c>
      <c r="AV106" s="12" t="s">
        <v>99</v>
      </c>
      <c r="AW106" s="12" t="s">
        <v>33</v>
      </c>
      <c r="AX106" s="12" t="s">
        <v>77</v>
      </c>
      <c r="AY106" s="207" t="s">
        <v>287</v>
      </c>
    </row>
    <row r="107" spans="2:65" s="1" customFormat="1" ht="16.5" customHeight="1" x14ac:dyDescent="0.15">
      <c r="B107" s="33"/>
      <c r="C107" s="174" t="s">
        <v>99</v>
      </c>
      <c r="D107" s="174" t="s">
        <v>288</v>
      </c>
      <c r="E107" s="175" t="s">
        <v>5203</v>
      </c>
      <c r="F107" s="176" t="s">
        <v>5204</v>
      </c>
      <c r="G107" s="177" t="s">
        <v>291</v>
      </c>
      <c r="H107" s="178">
        <v>180</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300</v>
      </c>
    </row>
    <row r="108" spans="2:65" s="11" customFormat="1" ht="11" x14ac:dyDescent="0.15">
      <c r="B108" s="185"/>
      <c r="C108" s="186"/>
      <c r="D108" s="187" t="s">
        <v>356</v>
      </c>
      <c r="E108" s="188" t="s">
        <v>1</v>
      </c>
      <c r="F108" s="189" t="s">
        <v>5205</v>
      </c>
      <c r="G108" s="186"/>
      <c r="H108" s="190">
        <v>180</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180</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301</v>
      </c>
      <c r="D110" s="174" t="s">
        <v>288</v>
      </c>
      <c r="E110" s="175" t="s">
        <v>5206</v>
      </c>
      <c r="F110" s="176" t="s">
        <v>5207</v>
      </c>
      <c r="G110" s="177" t="s">
        <v>291</v>
      </c>
      <c r="H110" s="178">
        <v>620</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305</v>
      </c>
    </row>
    <row r="111" spans="2:65" s="11" customFormat="1" ht="11" x14ac:dyDescent="0.15">
      <c r="B111" s="185"/>
      <c r="C111" s="186"/>
      <c r="D111" s="187" t="s">
        <v>356</v>
      </c>
      <c r="E111" s="188" t="s">
        <v>1</v>
      </c>
      <c r="F111" s="189" t="s">
        <v>5202</v>
      </c>
      <c r="G111" s="186"/>
      <c r="H111" s="190">
        <v>620</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620</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296</v>
      </c>
      <c r="D113" s="174" t="s">
        <v>288</v>
      </c>
      <c r="E113" s="175" t="s">
        <v>3798</v>
      </c>
      <c r="F113" s="176" t="s">
        <v>3799</v>
      </c>
      <c r="G113" s="177" t="s">
        <v>291</v>
      </c>
      <c r="H113" s="178">
        <v>90</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1" customFormat="1" ht="11" x14ac:dyDescent="0.15">
      <c r="B114" s="185"/>
      <c r="C114" s="186"/>
      <c r="D114" s="187" t="s">
        <v>356</v>
      </c>
      <c r="E114" s="188" t="s">
        <v>1</v>
      </c>
      <c r="F114" s="189" t="s">
        <v>5196</v>
      </c>
      <c r="G114" s="186"/>
      <c r="H114" s="190">
        <v>90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90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0" customFormat="1" ht="26" customHeight="1" x14ac:dyDescent="0.2">
      <c r="B116" s="160"/>
      <c r="C116" s="161"/>
      <c r="D116" s="162" t="s">
        <v>69</v>
      </c>
      <c r="E116" s="163" t="s">
        <v>301</v>
      </c>
      <c r="F116" s="163" t="s">
        <v>3591</v>
      </c>
      <c r="G116" s="161"/>
      <c r="H116" s="161"/>
      <c r="I116" s="164"/>
      <c r="J116" s="165">
        <f>BK116</f>
        <v>0</v>
      </c>
      <c r="K116" s="161"/>
      <c r="L116" s="166"/>
      <c r="M116" s="167"/>
      <c r="N116" s="168"/>
      <c r="O116" s="168"/>
      <c r="P116" s="169">
        <f>SUM(P117:P134)</f>
        <v>0</v>
      </c>
      <c r="Q116" s="168"/>
      <c r="R116" s="169">
        <f>SUM(R117:R134)</f>
        <v>0</v>
      </c>
      <c r="S116" s="168"/>
      <c r="T116" s="170">
        <f>SUM(T117:T134)</f>
        <v>0</v>
      </c>
      <c r="AR116" s="171" t="s">
        <v>77</v>
      </c>
      <c r="AT116" s="172" t="s">
        <v>69</v>
      </c>
      <c r="AU116" s="172" t="s">
        <v>70</v>
      </c>
      <c r="AY116" s="171" t="s">
        <v>287</v>
      </c>
      <c r="BK116" s="173">
        <f>SUM(BK117:BK134)</f>
        <v>0</v>
      </c>
    </row>
    <row r="117" spans="2:65" s="1" customFormat="1" ht="16.5" customHeight="1" x14ac:dyDescent="0.15">
      <c r="B117" s="33"/>
      <c r="C117" s="174" t="s">
        <v>310</v>
      </c>
      <c r="D117" s="174" t="s">
        <v>288</v>
      </c>
      <c r="E117" s="175" t="s">
        <v>5208</v>
      </c>
      <c r="F117" s="176" t="s">
        <v>5209</v>
      </c>
      <c r="G117" s="177" t="s">
        <v>388</v>
      </c>
      <c r="H117" s="178">
        <v>646.25</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313</v>
      </c>
    </row>
    <row r="118" spans="2:65" s="11" customFormat="1" ht="11" x14ac:dyDescent="0.15">
      <c r="B118" s="185"/>
      <c r="C118" s="186"/>
      <c r="D118" s="187" t="s">
        <v>356</v>
      </c>
      <c r="E118" s="188" t="s">
        <v>1</v>
      </c>
      <c r="F118" s="189" t="s">
        <v>5210</v>
      </c>
      <c r="G118" s="186"/>
      <c r="H118" s="190">
        <v>527</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5211</v>
      </c>
      <c r="G119" s="186"/>
      <c r="H119" s="190">
        <v>119.25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646.25</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300</v>
      </c>
      <c r="D121" s="174" t="s">
        <v>288</v>
      </c>
      <c r="E121" s="175" t="s">
        <v>5212</v>
      </c>
      <c r="F121" s="176" t="s">
        <v>5213</v>
      </c>
      <c r="G121" s="177" t="s">
        <v>308</v>
      </c>
      <c r="H121" s="178">
        <v>62</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316</v>
      </c>
    </row>
    <row r="122" spans="2:65" s="11" customFormat="1" ht="11" x14ac:dyDescent="0.15">
      <c r="B122" s="185"/>
      <c r="C122" s="186"/>
      <c r="D122" s="187" t="s">
        <v>356</v>
      </c>
      <c r="E122" s="188" t="s">
        <v>1</v>
      </c>
      <c r="F122" s="189" t="s">
        <v>5214</v>
      </c>
      <c r="G122" s="186"/>
      <c r="H122" s="190">
        <v>62</v>
      </c>
      <c r="I122" s="191"/>
      <c r="J122" s="186"/>
      <c r="K122" s="186"/>
      <c r="L122" s="192"/>
      <c r="M122" s="193"/>
      <c r="N122" s="194"/>
      <c r="O122" s="194"/>
      <c r="P122" s="194"/>
      <c r="Q122" s="194"/>
      <c r="R122" s="194"/>
      <c r="S122" s="194"/>
      <c r="T122" s="195"/>
      <c r="AT122" s="196" t="s">
        <v>356</v>
      </c>
      <c r="AU122" s="196" t="s">
        <v>77</v>
      </c>
      <c r="AV122" s="11" t="s">
        <v>79</v>
      </c>
      <c r="AW122" s="11" t="s">
        <v>33</v>
      </c>
      <c r="AX122" s="11" t="s">
        <v>70</v>
      </c>
      <c r="AY122" s="196" t="s">
        <v>287</v>
      </c>
    </row>
    <row r="123" spans="2:65" s="12" customFormat="1" ht="11" x14ac:dyDescent="0.15">
      <c r="B123" s="197"/>
      <c r="C123" s="198"/>
      <c r="D123" s="187" t="s">
        <v>356</v>
      </c>
      <c r="E123" s="199" t="s">
        <v>1</v>
      </c>
      <c r="F123" s="200" t="s">
        <v>359</v>
      </c>
      <c r="G123" s="198"/>
      <c r="H123" s="201">
        <v>62</v>
      </c>
      <c r="I123" s="202"/>
      <c r="J123" s="198"/>
      <c r="K123" s="198"/>
      <c r="L123" s="203"/>
      <c r="M123" s="204"/>
      <c r="N123" s="205"/>
      <c r="O123" s="205"/>
      <c r="P123" s="205"/>
      <c r="Q123" s="205"/>
      <c r="R123" s="205"/>
      <c r="S123" s="205"/>
      <c r="T123" s="206"/>
      <c r="AT123" s="207" t="s">
        <v>356</v>
      </c>
      <c r="AU123" s="207" t="s">
        <v>77</v>
      </c>
      <c r="AV123" s="12" t="s">
        <v>99</v>
      </c>
      <c r="AW123" s="12" t="s">
        <v>33</v>
      </c>
      <c r="AX123" s="12" t="s">
        <v>77</v>
      </c>
      <c r="AY123" s="207" t="s">
        <v>287</v>
      </c>
    </row>
    <row r="124" spans="2:65" s="1" customFormat="1" ht="16.5" customHeight="1" x14ac:dyDescent="0.15">
      <c r="B124" s="33"/>
      <c r="C124" s="174" t="s">
        <v>317</v>
      </c>
      <c r="D124" s="174" t="s">
        <v>288</v>
      </c>
      <c r="E124" s="175" t="s">
        <v>5215</v>
      </c>
      <c r="F124" s="176" t="s">
        <v>5216</v>
      </c>
      <c r="G124" s="177" t="s">
        <v>291</v>
      </c>
      <c r="H124" s="178">
        <v>800</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320</v>
      </c>
    </row>
    <row r="125" spans="2:65" s="11" customFormat="1" ht="11" x14ac:dyDescent="0.15">
      <c r="B125" s="185"/>
      <c r="C125" s="186"/>
      <c r="D125" s="187" t="s">
        <v>356</v>
      </c>
      <c r="E125" s="188" t="s">
        <v>1</v>
      </c>
      <c r="F125" s="189" t="s">
        <v>5202</v>
      </c>
      <c r="G125" s="186"/>
      <c r="H125" s="190">
        <v>620</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1" customFormat="1" ht="11" x14ac:dyDescent="0.15">
      <c r="B126" s="185"/>
      <c r="C126" s="186"/>
      <c r="D126" s="187" t="s">
        <v>356</v>
      </c>
      <c r="E126" s="188" t="s">
        <v>1</v>
      </c>
      <c r="F126" s="189" t="s">
        <v>5205</v>
      </c>
      <c r="G126" s="186"/>
      <c r="H126" s="190">
        <v>180</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2" customFormat="1" ht="11" x14ac:dyDescent="0.15">
      <c r="B127" s="197"/>
      <c r="C127" s="198"/>
      <c r="D127" s="187" t="s">
        <v>356</v>
      </c>
      <c r="E127" s="199" t="s">
        <v>1</v>
      </c>
      <c r="F127" s="200" t="s">
        <v>359</v>
      </c>
      <c r="G127" s="198"/>
      <c r="H127" s="201">
        <v>800</v>
      </c>
      <c r="I127" s="202"/>
      <c r="J127" s="198"/>
      <c r="K127" s="198"/>
      <c r="L127" s="203"/>
      <c r="M127" s="204"/>
      <c r="N127" s="205"/>
      <c r="O127" s="205"/>
      <c r="P127" s="205"/>
      <c r="Q127" s="205"/>
      <c r="R127" s="205"/>
      <c r="S127" s="205"/>
      <c r="T127" s="206"/>
      <c r="AT127" s="207" t="s">
        <v>356</v>
      </c>
      <c r="AU127" s="207" t="s">
        <v>77</v>
      </c>
      <c r="AV127" s="12" t="s">
        <v>99</v>
      </c>
      <c r="AW127" s="12" t="s">
        <v>33</v>
      </c>
      <c r="AX127" s="12" t="s">
        <v>77</v>
      </c>
      <c r="AY127" s="207" t="s">
        <v>287</v>
      </c>
    </row>
    <row r="128" spans="2:65" s="1" customFormat="1" ht="16.5" customHeight="1" x14ac:dyDescent="0.15">
      <c r="B128" s="33"/>
      <c r="C128" s="174" t="s">
        <v>305</v>
      </c>
      <c r="D128" s="174" t="s">
        <v>288</v>
      </c>
      <c r="E128" s="175" t="s">
        <v>5217</v>
      </c>
      <c r="F128" s="176" t="s">
        <v>5218</v>
      </c>
      <c r="G128" s="177" t="s">
        <v>291</v>
      </c>
      <c r="H128" s="178">
        <v>90</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323</v>
      </c>
    </row>
    <row r="129" spans="2:65" s="1" customFormat="1" ht="30" x14ac:dyDescent="0.15">
      <c r="B129" s="33"/>
      <c r="C129" s="34"/>
      <c r="D129" s="187" t="s">
        <v>383</v>
      </c>
      <c r="E129" s="34"/>
      <c r="F129" s="208" t="s">
        <v>5219</v>
      </c>
      <c r="G129" s="34"/>
      <c r="H129" s="34"/>
      <c r="I129" s="111"/>
      <c r="J129" s="34"/>
      <c r="K129" s="34"/>
      <c r="L129" s="37"/>
      <c r="M129" s="209"/>
      <c r="N129" s="59"/>
      <c r="O129" s="59"/>
      <c r="P129" s="59"/>
      <c r="Q129" s="59"/>
      <c r="R129" s="59"/>
      <c r="S129" s="59"/>
      <c r="T129" s="60"/>
      <c r="AT129" s="16" t="s">
        <v>383</v>
      </c>
      <c r="AU129" s="16" t="s">
        <v>77</v>
      </c>
    </row>
    <row r="130" spans="2:65" s="11" customFormat="1" ht="11" x14ac:dyDescent="0.15">
      <c r="B130" s="185"/>
      <c r="C130" s="186"/>
      <c r="D130" s="187" t="s">
        <v>356</v>
      </c>
      <c r="E130" s="188" t="s">
        <v>1</v>
      </c>
      <c r="F130" s="189" t="s">
        <v>5196</v>
      </c>
      <c r="G130" s="186"/>
      <c r="H130" s="190">
        <v>90</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90</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 customFormat="1" ht="16.5" customHeight="1" x14ac:dyDescent="0.15">
      <c r="B132" s="33"/>
      <c r="C132" s="174" t="s">
        <v>324</v>
      </c>
      <c r="D132" s="174" t="s">
        <v>288</v>
      </c>
      <c r="E132" s="175" t="s">
        <v>5220</v>
      </c>
      <c r="F132" s="176" t="s">
        <v>5221</v>
      </c>
      <c r="G132" s="177" t="s">
        <v>291</v>
      </c>
      <c r="H132" s="178">
        <v>27</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327</v>
      </c>
    </row>
    <row r="133" spans="2:65" s="11" customFormat="1" ht="11" x14ac:dyDescent="0.15">
      <c r="B133" s="185"/>
      <c r="C133" s="186"/>
      <c r="D133" s="187" t="s">
        <v>356</v>
      </c>
      <c r="E133" s="188" t="s">
        <v>1</v>
      </c>
      <c r="F133" s="189" t="s">
        <v>5222</v>
      </c>
      <c r="G133" s="186"/>
      <c r="H133" s="190">
        <v>27</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27</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0" customFormat="1" ht="26" customHeight="1" x14ac:dyDescent="0.2">
      <c r="B135" s="160"/>
      <c r="C135" s="161"/>
      <c r="D135" s="162" t="s">
        <v>69</v>
      </c>
      <c r="E135" s="163" t="s">
        <v>728</v>
      </c>
      <c r="F135" s="163" t="s">
        <v>3680</v>
      </c>
      <c r="G135" s="161"/>
      <c r="H135" s="161"/>
      <c r="I135" s="164"/>
      <c r="J135" s="165">
        <f>BK135</f>
        <v>0</v>
      </c>
      <c r="K135" s="161"/>
      <c r="L135" s="166"/>
      <c r="M135" s="167"/>
      <c r="N135" s="168"/>
      <c r="O135" s="168"/>
      <c r="P135" s="169">
        <f>SUM(P136:P141)</f>
        <v>0</v>
      </c>
      <c r="Q135" s="168"/>
      <c r="R135" s="169">
        <f>SUM(R136:R141)</f>
        <v>0</v>
      </c>
      <c r="S135" s="168"/>
      <c r="T135" s="170">
        <f>SUM(T136:T141)</f>
        <v>0</v>
      </c>
      <c r="AR135" s="171" t="s">
        <v>77</v>
      </c>
      <c r="AT135" s="172" t="s">
        <v>69</v>
      </c>
      <c r="AU135" s="172" t="s">
        <v>70</v>
      </c>
      <c r="AY135" s="171" t="s">
        <v>287</v>
      </c>
      <c r="BK135" s="173">
        <f>SUM(BK136:BK141)</f>
        <v>0</v>
      </c>
    </row>
    <row r="136" spans="2:65" s="1" customFormat="1" ht="16.5" customHeight="1" x14ac:dyDescent="0.15">
      <c r="B136" s="33"/>
      <c r="C136" s="174" t="s">
        <v>309</v>
      </c>
      <c r="D136" s="174" t="s">
        <v>288</v>
      </c>
      <c r="E136" s="175" t="s">
        <v>5223</v>
      </c>
      <c r="F136" s="176" t="s">
        <v>5224</v>
      </c>
      <c r="G136" s="177" t="s">
        <v>362</v>
      </c>
      <c r="H136" s="178">
        <v>720</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334</v>
      </c>
    </row>
    <row r="137" spans="2:65" s="11" customFormat="1" ht="11" x14ac:dyDescent="0.15">
      <c r="B137" s="185"/>
      <c r="C137" s="186"/>
      <c r="D137" s="187" t="s">
        <v>356</v>
      </c>
      <c r="E137" s="188" t="s">
        <v>1</v>
      </c>
      <c r="F137" s="189" t="s">
        <v>5225</v>
      </c>
      <c r="G137" s="186"/>
      <c r="H137" s="190">
        <v>720</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720</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331</v>
      </c>
      <c r="D139" s="174" t="s">
        <v>288</v>
      </c>
      <c r="E139" s="175" t="s">
        <v>1417</v>
      </c>
      <c r="F139" s="176" t="s">
        <v>1418</v>
      </c>
      <c r="G139" s="177" t="s">
        <v>362</v>
      </c>
      <c r="H139" s="178">
        <v>1560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337</v>
      </c>
    </row>
    <row r="140" spans="2:65" s="11" customFormat="1" ht="11" x14ac:dyDescent="0.15">
      <c r="B140" s="185"/>
      <c r="C140" s="186"/>
      <c r="D140" s="187" t="s">
        <v>356</v>
      </c>
      <c r="E140" s="188" t="s">
        <v>1</v>
      </c>
      <c r="F140" s="189" t="s">
        <v>5226</v>
      </c>
      <c r="G140" s="186"/>
      <c r="H140" s="190">
        <v>1560</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1560</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0" customFormat="1" ht="26" customHeight="1" x14ac:dyDescent="0.2">
      <c r="B142" s="160"/>
      <c r="C142" s="161"/>
      <c r="D142" s="162" t="s">
        <v>69</v>
      </c>
      <c r="E142" s="163" t="s">
        <v>790</v>
      </c>
      <c r="F142" s="163" t="s">
        <v>893</v>
      </c>
      <c r="G142" s="161"/>
      <c r="H142" s="161"/>
      <c r="I142" s="164"/>
      <c r="J142" s="165">
        <f>BK142</f>
        <v>0</v>
      </c>
      <c r="K142" s="161"/>
      <c r="L142" s="166"/>
      <c r="M142" s="167"/>
      <c r="N142" s="168"/>
      <c r="O142" s="168"/>
      <c r="P142" s="169">
        <f>P143</f>
        <v>0</v>
      </c>
      <c r="Q142" s="168"/>
      <c r="R142" s="169">
        <f>R143</f>
        <v>0</v>
      </c>
      <c r="S142" s="168"/>
      <c r="T142" s="170">
        <f>T143</f>
        <v>0</v>
      </c>
      <c r="AR142" s="171" t="s">
        <v>77</v>
      </c>
      <c r="AT142" s="172" t="s">
        <v>69</v>
      </c>
      <c r="AU142" s="172" t="s">
        <v>70</v>
      </c>
      <c r="AY142" s="171" t="s">
        <v>287</v>
      </c>
      <c r="BK142" s="173">
        <f>BK143</f>
        <v>0</v>
      </c>
    </row>
    <row r="143" spans="2:65" s="1" customFormat="1" ht="16.5" customHeight="1" x14ac:dyDescent="0.15">
      <c r="B143" s="33"/>
      <c r="C143" s="174" t="s">
        <v>313</v>
      </c>
      <c r="D143" s="174" t="s">
        <v>288</v>
      </c>
      <c r="E143" s="175" t="s">
        <v>3802</v>
      </c>
      <c r="F143" s="176" t="s">
        <v>3803</v>
      </c>
      <c r="G143" s="177" t="s">
        <v>388</v>
      </c>
      <c r="H143" s="178">
        <v>985.47</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0" customFormat="1" ht="26" customHeight="1" x14ac:dyDescent="0.2">
      <c r="B144" s="160"/>
      <c r="C144" s="161"/>
      <c r="D144" s="162" t="s">
        <v>69</v>
      </c>
      <c r="E144" s="163" t="s">
        <v>1196</v>
      </c>
      <c r="F144" s="163" t="s">
        <v>1197</v>
      </c>
      <c r="G144" s="161"/>
      <c r="H144" s="161"/>
      <c r="I144" s="164"/>
      <c r="J144" s="165">
        <f>BK144</f>
        <v>0</v>
      </c>
      <c r="K144" s="161"/>
      <c r="L144" s="166"/>
      <c r="M144" s="167"/>
      <c r="N144" s="168"/>
      <c r="O144" s="168"/>
      <c r="P144" s="169">
        <f>SUM(P145:P153)</f>
        <v>0</v>
      </c>
      <c r="Q144" s="168"/>
      <c r="R144" s="169">
        <f>SUM(R145:R153)</f>
        <v>0</v>
      </c>
      <c r="S144" s="168"/>
      <c r="T144" s="170">
        <f>SUM(T145:T153)</f>
        <v>0</v>
      </c>
      <c r="AR144" s="171" t="s">
        <v>77</v>
      </c>
      <c r="AT144" s="172" t="s">
        <v>69</v>
      </c>
      <c r="AU144" s="172" t="s">
        <v>70</v>
      </c>
      <c r="AY144" s="171" t="s">
        <v>287</v>
      </c>
      <c r="BK144" s="173">
        <f>SUM(BK145:BK153)</f>
        <v>0</v>
      </c>
    </row>
    <row r="145" spans="2:65" s="1" customFormat="1" ht="16.5" customHeight="1" x14ac:dyDescent="0.15">
      <c r="B145" s="33"/>
      <c r="C145" s="174" t="s">
        <v>8</v>
      </c>
      <c r="D145" s="174" t="s">
        <v>288</v>
      </c>
      <c r="E145" s="175" t="s">
        <v>1198</v>
      </c>
      <c r="F145" s="176" t="s">
        <v>1199</v>
      </c>
      <c r="G145" s="177" t="s">
        <v>388</v>
      </c>
      <c r="H145" s="178">
        <v>684.65</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343</v>
      </c>
    </row>
    <row r="146" spans="2:65" s="11" customFormat="1" ht="11" x14ac:dyDescent="0.15">
      <c r="B146" s="185"/>
      <c r="C146" s="186"/>
      <c r="D146" s="187" t="s">
        <v>356</v>
      </c>
      <c r="E146" s="188" t="s">
        <v>1</v>
      </c>
      <c r="F146" s="189" t="s">
        <v>5227</v>
      </c>
      <c r="G146" s="186"/>
      <c r="H146" s="190">
        <v>684.65</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2" customFormat="1" ht="11" x14ac:dyDescent="0.15">
      <c r="B147" s="197"/>
      <c r="C147" s="198"/>
      <c r="D147" s="187" t="s">
        <v>356</v>
      </c>
      <c r="E147" s="199" t="s">
        <v>1</v>
      </c>
      <c r="F147" s="200" t="s">
        <v>359</v>
      </c>
      <c r="G147" s="198"/>
      <c r="H147" s="201">
        <v>684.65</v>
      </c>
      <c r="I147" s="202"/>
      <c r="J147" s="198"/>
      <c r="K147" s="198"/>
      <c r="L147" s="203"/>
      <c r="M147" s="204"/>
      <c r="N147" s="205"/>
      <c r="O147" s="205"/>
      <c r="P147" s="205"/>
      <c r="Q147" s="205"/>
      <c r="R147" s="205"/>
      <c r="S147" s="205"/>
      <c r="T147" s="206"/>
      <c r="AT147" s="207" t="s">
        <v>356</v>
      </c>
      <c r="AU147" s="207" t="s">
        <v>77</v>
      </c>
      <c r="AV147" s="12" t="s">
        <v>99</v>
      </c>
      <c r="AW147" s="12" t="s">
        <v>33</v>
      </c>
      <c r="AX147" s="12" t="s">
        <v>77</v>
      </c>
      <c r="AY147" s="207" t="s">
        <v>287</v>
      </c>
    </row>
    <row r="148" spans="2:65" s="1" customFormat="1" ht="16.5" customHeight="1" x14ac:dyDescent="0.15">
      <c r="B148" s="33"/>
      <c r="C148" s="174" t="s">
        <v>316</v>
      </c>
      <c r="D148" s="174" t="s">
        <v>288</v>
      </c>
      <c r="E148" s="175" t="s">
        <v>1203</v>
      </c>
      <c r="F148" s="176" t="s">
        <v>1204</v>
      </c>
      <c r="G148" s="177" t="s">
        <v>388</v>
      </c>
      <c r="H148" s="178">
        <v>173.8</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347</v>
      </c>
    </row>
    <row r="149" spans="2:65" s="11" customFormat="1" ht="11" x14ac:dyDescent="0.15">
      <c r="B149" s="185"/>
      <c r="C149" s="186"/>
      <c r="D149" s="187" t="s">
        <v>356</v>
      </c>
      <c r="E149" s="188" t="s">
        <v>1</v>
      </c>
      <c r="F149" s="189" t="s">
        <v>5228</v>
      </c>
      <c r="G149" s="186"/>
      <c r="H149" s="190">
        <v>173.8</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2" customFormat="1" ht="11" x14ac:dyDescent="0.15">
      <c r="B150" s="197"/>
      <c r="C150" s="198"/>
      <c r="D150" s="187" t="s">
        <v>356</v>
      </c>
      <c r="E150" s="199" t="s">
        <v>1</v>
      </c>
      <c r="F150" s="200" t="s">
        <v>359</v>
      </c>
      <c r="G150" s="198"/>
      <c r="H150" s="201">
        <v>173.8</v>
      </c>
      <c r="I150" s="202"/>
      <c r="J150" s="198"/>
      <c r="K150" s="198"/>
      <c r="L150" s="203"/>
      <c r="M150" s="204"/>
      <c r="N150" s="205"/>
      <c r="O150" s="205"/>
      <c r="P150" s="205"/>
      <c r="Q150" s="205"/>
      <c r="R150" s="205"/>
      <c r="S150" s="205"/>
      <c r="T150" s="206"/>
      <c r="AT150" s="207" t="s">
        <v>356</v>
      </c>
      <c r="AU150" s="207" t="s">
        <v>77</v>
      </c>
      <c r="AV150" s="12" t="s">
        <v>99</v>
      </c>
      <c r="AW150" s="12" t="s">
        <v>33</v>
      </c>
      <c r="AX150" s="12" t="s">
        <v>77</v>
      </c>
      <c r="AY150" s="207" t="s">
        <v>287</v>
      </c>
    </row>
    <row r="151" spans="2:65" s="1" customFormat="1" ht="16.5" customHeight="1" x14ac:dyDescent="0.15">
      <c r="B151" s="33"/>
      <c r="C151" s="174" t="s">
        <v>344</v>
      </c>
      <c r="D151" s="174" t="s">
        <v>288</v>
      </c>
      <c r="E151" s="175" t="s">
        <v>1207</v>
      </c>
      <c r="F151" s="176" t="s">
        <v>1208</v>
      </c>
      <c r="G151" s="177" t="s">
        <v>388</v>
      </c>
      <c r="H151" s="178">
        <v>858.45</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350</v>
      </c>
    </row>
    <row r="152" spans="2:65" s="1" customFormat="1" ht="16.5" customHeight="1" x14ac:dyDescent="0.15">
      <c r="B152" s="33"/>
      <c r="C152" s="174" t="s">
        <v>320</v>
      </c>
      <c r="D152" s="174" t="s">
        <v>288</v>
      </c>
      <c r="E152" s="175" t="s">
        <v>1211</v>
      </c>
      <c r="F152" s="176" t="s">
        <v>1212</v>
      </c>
      <c r="G152" s="177" t="s">
        <v>388</v>
      </c>
      <c r="H152" s="178">
        <v>7726.05</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355</v>
      </c>
    </row>
    <row r="153" spans="2:65" s="1" customFormat="1" ht="16.5" customHeight="1" x14ac:dyDescent="0.15">
      <c r="B153" s="33"/>
      <c r="C153" s="174" t="s">
        <v>352</v>
      </c>
      <c r="D153" s="174" t="s">
        <v>288</v>
      </c>
      <c r="E153" s="175" t="s">
        <v>1214</v>
      </c>
      <c r="F153" s="176" t="s">
        <v>1215</v>
      </c>
      <c r="G153" s="177" t="s">
        <v>388</v>
      </c>
      <c r="H153" s="178">
        <v>858.45</v>
      </c>
      <c r="I153" s="179"/>
      <c r="J153" s="178">
        <f>ROUND(I153*H153,2)</f>
        <v>0</v>
      </c>
      <c r="K153" s="176" t="s">
        <v>1</v>
      </c>
      <c r="L153" s="37"/>
      <c r="M153" s="220" t="s">
        <v>1</v>
      </c>
      <c r="N153" s="221" t="s">
        <v>41</v>
      </c>
      <c r="O153" s="222"/>
      <c r="P153" s="223">
        <f>O153*H153</f>
        <v>0</v>
      </c>
      <c r="Q153" s="223">
        <v>0</v>
      </c>
      <c r="R153" s="223">
        <f>Q153*H153</f>
        <v>0</v>
      </c>
      <c r="S153" s="223">
        <v>0</v>
      </c>
      <c r="T153" s="224">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363</v>
      </c>
    </row>
    <row r="154" spans="2:65" s="1" customFormat="1" ht="7" customHeight="1" x14ac:dyDescent="0.15">
      <c r="B154" s="45"/>
      <c r="C154" s="46"/>
      <c r="D154" s="46"/>
      <c r="E154" s="46"/>
      <c r="F154" s="46"/>
      <c r="G154" s="46"/>
      <c r="H154" s="46"/>
      <c r="I154" s="133"/>
      <c r="J154" s="46"/>
      <c r="K154" s="46"/>
      <c r="L154" s="37"/>
    </row>
  </sheetData>
  <sheetProtection algorithmName="SHA-512" hashValue="roczWBnT9sJJ5nwS+NB6jNBAB5aehZgc/XLVVLH/cgOB7D9Jo+XeLsXro0+sj3CzSUUEviV1rYHgGVk14LvxBQ==" saltValue="A7yguVy/ZPhAbRmrw7tBBlCMAZ1GwOfyykYGSiSATe6PyCUcqmNMaWCwul53CjYsBlps3Q7j01/fodg1uwXzkg==" spinCount="100000" sheet="1" objects="1" scenarios="1" formatColumns="0" formatRows="0" autoFilter="0"/>
  <autoFilter ref="C95:K153"/>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211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238</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5229</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ROUND(J87,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ROUND((SUM(BE87:BE144)),  2)</f>
        <v>0</v>
      </c>
      <c r="I35" s="122">
        <v>0.21</v>
      </c>
      <c r="J35" s="121">
        <f>ROUND(((SUM(BE87:BE144))*I35),  2)</f>
        <v>0</v>
      </c>
      <c r="L35" s="37"/>
    </row>
    <row r="36" spans="2:12" s="1" customFormat="1" ht="14.5" customHeight="1" x14ac:dyDescent="0.15">
      <c r="B36" s="37"/>
      <c r="E36" s="110" t="s">
        <v>42</v>
      </c>
      <c r="F36" s="121">
        <f>ROUND((SUM(BF87:BF144)),  2)</f>
        <v>0</v>
      </c>
      <c r="I36" s="122">
        <v>0.15</v>
      </c>
      <c r="J36" s="121">
        <f>ROUND(((SUM(BF87:BF144))*I36),  2)</f>
        <v>0</v>
      </c>
      <c r="L36" s="37"/>
    </row>
    <row r="37" spans="2:12" s="1" customFormat="1" ht="14.5" hidden="1" customHeight="1" x14ac:dyDescent="0.15">
      <c r="B37" s="37"/>
      <c r="E37" s="110" t="s">
        <v>43</v>
      </c>
      <c r="F37" s="121">
        <f>ROUND((SUM(BG87:BG144)),  2)</f>
        <v>0</v>
      </c>
      <c r="I37" s="122">
        <v>0.21</v>
      </c>
      <c r="J37" s="121">
        <f>0</f>
        <v>0</v>
      </c>
      <c r="L37" s="37"/>
    </row>
    <row r="38" spans="2:12" s="1" customFormat="1" ht="14.5" hidden="1" customHeight="1" x14ac:dyDescent="0.15">
      <c r="B38" s="37"/>
      <c r="E38" s="110" t="s">
        <v>44</v>
      </c>
      <c r="F38" s="121">
        <f>ROUND((SUM(BH87:BH144)),  2)</f>
        <v>0</v>
      </c>
      <c r="I38" s="122">
        <v>0.15</v>
      </c>
      <c r="J38" s="121">
        <f>0</f>
        <v>0</v>
      </c>
      <c r="L38" s="37"/>
    </row>
    <row r="39" spans="2:12" s="1" customFormat="1" ht="14.5" hidden="1" customHeight="1" x14ac:dyDescent="0.15">
      <c r="B39" s="37"/>
      <c r="E39" s="110" t="s">
        <v>45</v>
      </c>
      <c r="F39" s="121">
        <f>ROUND((SUM(BI87:BI144)),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238</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03 - Vedlejší a ostatní rozpočtové náklady</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J87</f>
        <v>0</v>
      </c>
      <c r="K63" s="34"/>
      <c r="L63" s="37"/>
      <c r="AU63" s="16" t="s">
        <v>246</v>
      </c>
    </row>
    <row r="64" spans="2:47" s="8" customFormat="1" ht="25" customHeight="1" x14ac:dyDescent="0.15">
      <c r="B64" s="142"/>
      <c r="C64" s="143"/>
      <c r="D64" s="144" t="s">
        <v>5230</v>
      </c>
      <c r="E64" s="145"/>
      <c r="F64" s="145"/>
      <c r="G64" s="145"/>
      <c r="H64" s="145"/>
      <c r="I64" s="146"/>
      <c r="J64" s="147">
        <f>J88</f>
        <v>0</v>
      </c>
      <c r="K64" s="143"/>
      <c r="L64" s="148"/>
    </row>
    <row r="65" spans="2:12" s="8" customFormat="1" ht="25" customHeight="1" x14ac:dyDescent="0.15">
      <c r="B65" s="142"/>
      <c r="C65" s="143"/>
      <c r="D65" s="144" t="s">
        <v>5231</v>
      </c>
      <c r="E65" s="145"/>
      <c r="F65" s="145"/>
      <c r="G65" s="145"/>
      <c r="H65" s="145"/>
      <c r="I65" s="146"/>
      <c r="J65" s="147">
        <f>J99</f>
        <v>0</v>
      </c>
      <c r="K65" s="143"/>
      <c r="L65" s="148"/>
    </row>
    <row r="66" spans="2:12" s="1" customFormat="1" ht="21.75" customHeight="1" x14ac:dyDescent="0.15">
      <c r="B66" s="33"/>
      <c r="C66" s="34"/>
      <c r="D66" s="34"/>
      <c r="E66" s="34"/>
      <c r="F66" s="34"/>
      <c r="G66" s="34"/>
      <c r="H66" s="34"/>
      <c r="I66" s="111"/>
      <c r="J66" s="34"/>
      <c r="K66" s="34"/>
      <c r="L66" s="37"/>
    </row>
    <row r="67" spans="2:12" s="1" customFormat="1" ht="7" customHeight="1" x14ac:dyDescent="0.15">
      <c r="B67" s="45"/>
      <c r="C67" s="46"/>
      <c r="D67" s="46"/>
      <c r="E67" s="46"/>
      <c r="F67" s="46"/>
      <c r="G67" s="46"/>
      <c r="H67" s="46"/>
      <c r="I67" s="133"/>
      <c r="J67" s="46"/>
      <c r="K67" s="46"/>
      <c r="L67" s="37"/>
    </row>
    <row r="71" spans="2:12" s="1" customFormat="1" ht="7" customHeight="1" x14ac:dyDescent="0.15">
      <c r="B71" s="47"/>
      <c r="C71" s="48"/>
      <c r="D71" s="48"/>
      <c r="E71" s="48"/>
      <c r="F71" s="48"/>
      <c r="G71" s="48"/>
      <c r="H71" s="48"/>
      <c r="I71" s="136"/>
      <c r="J71" s="48"/>
      <c r="K71" s="48"/>
      <c r="L71" s="37"/>
    </row>
    <row r="72" spans="2:12" s="1" customFormat="1" ht="25" customHeight="1" x14ac:dyDescent="0.15">
      <c r="B72" s="33"/>
      <c r="C72" s="22" t="s">
        <v>273</v>
      </c>
      <c r="D72" s="34"/>
      <c r="E72" s="34"/>
      <c r="F72" s="34"/>
      <c r="G72" s="34"/>
      <c r="H72" s="34"/>
      <c r="I72" s="111"/>
      <c r="J72" s="34"/>
      <c r="K72" s="34"/>
      <c r="L72" s="37"/>
    </row>
    <row r="73" spans="2:12" s="1" customFormat="1" ht="7" customHeight="1" x14ac:dyDescent="0.15">
      <c r="B73" s="33"/>
      <c r="C73" s="34"/>
      <c r="D73" s="34"/>
      <c r="E73" s="34"/>
      <c r="F73" s="34"/>
      <c r="G73" s="34"/>
      <c r="H73" s="34"/>
      <c r="I73" s="111"/>
      <c r="J73" s="34"/>
      <c r="K73" s="34"/>
      <c r="L73" s="37"/>
    </row>
    <row r="74" spans="2:12" s="1" customFormat="1" ht="12" customHeight="1" x14ac:dyDescent="0.15">
      <c r="B74" s="33"/>
      <c r="C74" s="28" t="s">
        <v>15</v>
      </c>
      <c r="D74" s="34"/>
      <c r="E74" s="34"/>
      <c r="F74" s="34"/>
      <c r="G74" s="34"/>
      <c r="H74" s="34"/>
      <c r="I74" s="111"/>
      <c r="J74" s="34"/>
      <c r="K74" s="34"/>
      <c r="L74" s="37"/>
    </row>
    <row r="75" spans="2:12" s="1" customFormat="1" ht="16.5" customHeight="1" x14ac:dyDescent="0.15">
      <c r="B75" s="33"/>
      <c r="C75" s="34"/>
      <c r="D75" s="34"/>
      <c r="E75" s="302" t="str">
        <f>E7</f>
        <v>Terminál Benešov I.Etapa</v>
      </c>
      <c r="F75" s="303"/>
      <c r="G75" s="303"/>
      <c r="H75" s="303"/>
      <c r="I75" s="111"/>
      <c r="J75" s="34"/>
      <c r="K75" s="34"/>
      <c r="L75" s="37"/>
    </row>
    <row r="76" spans="2:12" ht="12" customHeight="1" x14ac:dyDescent="0.15">
      <c r="B76" s="20"/>
      <c r="C76" s="28" t="s">
        <v>237</v>
      </c>
      <c r="D76" s="21"/>
      <c r="E76" s="21"/>
      <c r="F76" s="21"/>
      <c r="G76" s="21"/>
      <c r="H76" s="21"/>
      <c r="J76" s="21"/>
      <c r="K76" s="21"/>
      <c r="L76" s="19"/>
    </row>
    <row r="77" spans="2:12" s="1" customFormat="1" ht="16.5" customHeight="1" x14ac:dyDescent="0.15">
      <c r="B77" s="33"/>
      <c r="C77" s="34"/>
      <c r="D77" s="34"/>
      <c r="E77" s="302" t="s">
        <v>238</v>
      </c>
      <c r="F77" s="284"/>
      <c r="G77" s="284"/>
      <c r="H77" s="284"/>
      <c r="I77" s="111"/>
      <c r="J77" s="34"/>
      <c r="K77" s="34"/>
      <c r="L77" s="37"/>
    </row>
    <row r="78" spans="2:12" s="1" customFormat="1" ht="12" customHeight="1" x14ac:dyDescent="0.15">
      <c r="B78" s="33"/>
      <c r="C78" s="28" t="s">
        <v>239</v>
      </c>
      <c r="D78" s="34"/>
      <c r="E78" s="34"/>
      <c r="F78" s="34"/>
      <c r="G78" s="34"/>
      <c r="H78" s="34"/>
      <c r="I78" s="111"/>
      <c r="J78" s="34"/>
      <c r="K78" s="34"/>
      <c r="L78" s="37"/>
    </row>
    <row r="79" spans="2:12" s="1" customFormat="1" ht="16.5" customHeight="1" x14ac:dyDescent="0.15">
      <c r="B79" s="33"/>
      <c r="C79" s="34"/>
      <c r="D79" s="34"/>
      <c r="E79" s="285" t="str">
        <f>E11</f>
        <v>03 - Vedlejší a ostatní rozpočtové náklady</v>
      </c>
      <c r="F79" s="284"/>
      <c r="G79" s="284"/>
      <c r="H79" s="284"/>
      <c r="I79" s="111"/>
      <c r="J79" s="34"/>
      <c r="K79" s="34"/>
      <c r="L79" s="37"/>
    </row>
    <row r="80" spans="2:12" s="1" customFormat="1" ht="7" customHeight="1" x14ac:dyDescent="0.15">
      <c r="B80" s="33"/>
      <c r="C80" s="34"/>
      <c r="D80" s="34"/>
      <c r="E80" s="34"/>
      <c r="F80" s="34"/>
      <c r="G80" s="34"/>
      <c r="H80" s="34"/>
      <c r="I80" s="111"/>
      <c r="J80" s="34"/>
      <c r="K80" s="34"/>
      <c r="L80" s="37"/>
    </row>
    <row r="81" spans="2:65" s="1" customFormat="1" ht="12" customHeight="1" x14ac:dyDescent="0.15">
      <c r="B81" s="33"/>
      <c r="C81" s="28" t="s">
        <v>20</v>
      </c>
      <c r="D81" s="34"/>
      <c r="E81" s="34"/>
      <c r="F81" s="26" t="str">
        <f>F14</f>
        <v xml:space="preserve"> </v>
      </c>
      <c r="G81" s="34"/>
      <c r="H81" s="34"/>
      <c r="I81" s="112" t="s">
        <v>22</v>
      </c>
      <c r="J81" s="54" t="str">
        <f>IF(J14="","",J14)</f>
        <v>13. 8. 2018</v>
      </c>
      <c r="K81" s="34"/>
      <c r="L81" s="37"/>
    </row>
    <row r="82" spans="2:65" s="1" customFormat="1" ht="7" customHeight="1" x14ac:dyDescent="0.15">
      <c r="B82" s="33"/>
      <c r="C82" s="34"/>
      <c r="D82" s="34"/>
      <c r="E82" s="34"/>
      <c r="F82" s="34"/>
      <c r="G82" s="34"/>
      <c r="H82" s="34"/>
      <c r="I82" s="111"/>
      <c r="J82" s="34"/>
      <c r="K82" s="34"/>
      <c r="L82" s="37"/>
    </row>
    <row r="83" spans="2:65" s="1" customFormat="1" ht="13.75" customHeight="1" x14ac:dyDescent="0.15">
      <c r="B83" s="33"/>
      <c r="C83" s="28" t="s">
        <v>24</v>
      </c>
      <c r="D83" s="34"/>
      <c r="E83" s="34"/>
      <c r="F83" s="26" t="str">
        <f>E17</f>
        <v>Město Benešov</v>
      </c>
      <c r="G83" s="34"/>
      <c r="H83" s="34"/>
      <c r="I83" s="112" t="s">
        <v>31</v>
      </c>
      <c r="J83" s="31" t="str">
        <f>E23</f>
        <v xml:space="preserve"> </v>
      </c>
      <c r="K83" s="34"/>
      <c r="L83" s="37"/>
    </row>
    <row r="84" spans="2:65" s="1" customFormat="1" ht="13.75" customHeight="1" x14ac:dyDescent="0.15">
      <c r="B84" s="33"/>
      <c r="C84" s="28" t="s">
        <v>29</v>
      </c>
      <c r="D84" s="34"/>
      <c r="E84" s="34"/>
      <c r="F84" s="26" t="str">
        <f>IF(E20="","",E20)</f>
        <v>Vyplň údaj</v>
      </c>
      <c r="G84" s="34"/>
      <c r="H84" s="34"/>
      <c r="I84" s="112" t="s">
        <v>34</v>
      </c>
      <c r="J84" s="31" t="str">
        <f>E26</f>
        <v xml:space="preserve"> </v>
      </c>
      <c r="K84" s="34"/>
      <c r="L84" s="37"/>
    </row>
    <row r="85" spans="2:65" s="1" customFormat="1" ht="10.25" customHeight="1" x14ac:dyDescent="0.15">
      <c r="B85" s="33"/>
      <c r="C85" s="34"/>
      <c r="D85" s="34"/>
      <c r="E85" s="34"/>
      <c r="F85" s="34"/>
      <c r="G85" s="34"/>
      <c r="H85" s="34"/>
      <c r="I85" s="111"/>
      <c r="J85" s="34"/>
      <c r="K85" s="34"/>
      <c r="L85" s="37"/>
    </row>
    <row r="86" spans="2:65" s="9" customFormat="1" ht="29.25" customHeight="1" x14ac:dyDescent="0.15">
      <c r="B86" s="149"/>
      <c r="C86" s="150" t="s">
        <v>274</v>
      </c>
      <c r="D86" s="151" t="s">
        <v>55</v>
      </c>
      <c r="E86" s="151" t="s">
        <v>51</v>
      </c>
      <c r="F86" s="151" t="s">
        <v>52</v>
      </c>
      <c r="G86" s="151" t="s">
        <v>275</v>
      </c>
      <c r="H86" s="151" t="s">
        <v>276</v>
      </c>
      <c r="I86" s="152" t="s">
        <v>277</v>
      </c>
      <c r="J86" s="153" t="s">
        <v>244</v>
      </c>
      <c r="K86" s="154" t="s">
        <v>278</v>
      </c>
      <c r="L86" s="155"/>
      <c r="M86" s="63" t="s">
        <v>1</v>
      </c>
      <c r="N86" s="64" t="s">
        <v>40</v>
      </c>
      <c r="O86" s="64" t="s">
        <v>279</v>
      </c>
      <c r="P86" s="64" t="s">
        <v>280</v>
      </c>
      <c r="Q86" s="64" t="s">
        <v>281</v>
      </c>
      <c r="R86" s="64" t="s">
        <v>282</v>
      </c>
      <c r="S86" s="64" t="s">
        <v>283</v>
      </c>
      <c r="T86" s="65" t="s">
        <v>284</v>
      </c>
    </row>
    <row r="87" spans="2:65" s="1" customFormat="1" ht="22.75" customHeight="1" x14ac:dyDescent="0.2">
      <c r="B87" s="33"/>
      <c r="C87" s="70" t="s">
        <v>285</v>
      </c>
      <c r="D87" s="34"/>
      <c r="E87" s="34"/>
      <c r="F87" s="34"/>
      <c r="G87" s="34"/>
      <c r="H87" s="34"/>
      <c r="I87" s="111"/>
      <c r="J87" s="156">
        <f>BK87</f>
        <v>0</v>
      </c>
      <c r="K87" s="34"/>
      <c r="L87" s="37"/>
      <c r="M87" s="66"/>
      <c r="N87" s="67"/>
      <c r="O87" s="67"/>
      <c r="P87" s="157">
        <f>P88+P99</f>
        <v>0</v>
      </c>
      <c r="Q87" s="67"/>
      <c r="R87" s="157">
        <f>R88+R99</f>
        <v>0</v>
      </c>
      <c r="S87" s="67"/>
      <c r="T87" s="158">
        <f>T88+T99</f>
        <v>0</v>
      </c>
      <c r="AT87" s="16" t="s">
        <v>69</v>
      </c>
      <c r="AU87" s="16" t="s">
        <v>246</v>
      </c>
      <c r="BK87" s="159">
        <f>BK88+BK99</f>
        <v>0</v>
      </c>
    </row>
    <row r="88" spans="2:65" s="10" customFormat="1" ht="26" customHeight="1" x14ac:dyDescent="0.2">
      <c r="B88" s="160"/>
      <c r="C88" s="161"/>
      <c r="D88" s="162" t="s">
        <v>69</v>
      </c>
      <c r="E88" s="163" t="s">
        <v>5232</v>
      </c>
      <c r="F88" s="163" t="s">
        <v>5233</v>
      </c>
      <c r="G88" s="161"/>
      <c r="H88" s="161"/>
      <c r="I88" s="164"/>
      <c r="J88" s="165">
        <f>BK88</f>
        <v>0</v>
      </c>
      <c r="K88" s="161"/>
      <c r="L88" s="166"/>
      <c r="M88" s="167"/>
      <c r="N88" s="168"/>
      <c r="O88" s="168"/>
      <c r="P88" s="169">
        <f>SUM(P89:P98)</f>
        <v>0</v>
      </c>
      <c r="Q88" s="168"/>
      <c r="R88" s="169">
        <f>SUM(R89:R98)</f>
        <v>0</v>
      </c>
      <c r="S88" s="168"/>
      <c r="T88" s="170">
        <f>SUM(T89:T98)</f>
        <v>0</v>
      </c>
      <c r="AR88" s="171" t="s">
        <v>77</v>
      </c>
      <c r="AT88" s="172" t="s">
        <v>69</v>
      </c>
      <c r="AU88" s="172" t="s">
        <v>70</v>
      </c>
      <c r="AY88" s="171" t="s">
        <v>287</v>
      </c>
      <c r="BK88" s="173">
        <f>SUM(BK89:BK98)</f>
        <v>0</v>
      </c>
    </row>
    <row r="89" spans="2:65" s="1" customFormat="1" ht="16.5" customHeight="1" x14ac:dyDescent="0.15">
      <c r="B89" s="33"/>
      <c r="C89" s="174" t="s">
        <v>77</v>
      </c>
      <c r="D89" s="174" t="s">
        <v>288</v>
      </c>
      <c r="E89" s="175" t="s">
        <v>5234</v>
      </c>
      <c r="F89" s="176" t="s">
        <v>5235</v>
      </c>
      <c r="G89" s="177" t="s">
        <v>5236</v>
      </c>
      <c r="H89" s="178">
        <v>1</v>
      </c>
      <c r="I89" s="179"/>
      <c r="J89" s="178">
        <f>ROUND(I89*H89,2)</f>
        <v>0</v>
      </c>
      <c r="K89" s="176" t="s">
        <v>1517</v>
      </c>
      <c r="L89" s="37"/>
      <c r="M89" s="180" t="s">
        <v>1</v>
      </c>
      <c r="N89" s="181" t="s">
        <v>41</v>
      </c>
      <c r="O89" s="59"/>
      <c r="P89" s="182">
        <f>O89*H89</f>
        <v>0</v>
      </c>
      <c r="Q89" s="182">
        <v>0</v>
      </c>
      <c r="R89" s="182">
        <f>Q89*H89</f>
        <v>0</v>
      </c>
      <c r="S89" s="182">
        <v>0</v>
      </c>
      <c r="T89" s="183">
        <f>S89*H89</f>
        <v>0</v>
      </c>
      <c r="AR89" s="16" t="s">
        <v>99</v>
      </c>
      <c r="AT89" s="16" t="s">
        <v>288</v>
      </c>
      <c r="AU89" s="16" t="s">
        <v>77</v>
      </c>
      <c r="AY89" s="16" t="s">
        <v>287</v>
      </c>
      <c r="BE89" s="184">
        <f>IF(N89="základní",J89,0)</f>
        <v>0</v>
      </c>
      <c r="BF89" s="184">
        <f>IF(N89="snížená",J89,0)</f>
        <v>0</v>
      </c>
      <c r="BG89" s="184">
        <f>IF(N89="zákl. přenesená",J89,0)</f>
        <v>0</v>
      </c>
      <c r="BH89" s="184">
        <f>IF(N89="sníž. přenesená",J89,0)</f>
        <v>0</v>
      </c>
      <c r="BI89" s="184">
        <f>IF(N89="nulová",J89,0)</f>
        <v>0</v>
      </c>
      <c r="BJ89" s="16" t="s">
        <v>77</v>
      </c>
      <c r="BK89" s="184">
        <f>ROUND(I89*H89,2)</f>
        <v>0</v>
      </c>
      <c r="BL89" s="16" t="s">
        <v>99</v>
      </c>
      <c r="BM89" s="16" t="s">
        <v>79</v>
      </c>
    </row>
    <row r="90" spans="2:65" s="1" customFormat="1" ht="50" x14ac:dyDescent="0.15">
      <c r="B90" s="33"/>
      <c r="C90" s="34"/>
      <c r="D90" s="187" t="s">
        <v>383</v>
      </c>
      <c r="E90" s="34"/>
      <c r="F90" s="208" t="s">
        <v>5237</v>
      </c>
      <c r="G90" s="34"/>
      <c r="H90" s="34"/>
      <c r="I90" s="111"/>
      <c r="J90" s="34"/>
      <c r="K90" s="34"/>
      <c r="L90" s="37"/>
      <c r="M90" s="209"/>
      <c r="N90" s="59"/>
      <c r="O90" s="59"/>
      <c r="P90" s="59"/>
      <c r="Q90" s="59"/>
      <c r="R90" s="59"/>
      <c r="S90" s="59"/>
      <c r="T90" s="60"/>
      <c r="AT90" s="16" t="s">
        <v>383</v>
      </c>
      <c r="AU90" s="16" t="s">
        <v>77</v>
      </c>
    </row>
    <row r="91" spans="2:65" s="1" customFormat="1" ht="16.5" customHeight="1" x14ac:dyDescent="0.15">
      <c r="B91" s="33"/>
      <c r="C91" s="174" t="s">
        <v>79</v>
      </c>
      <c r="D91" s="174" t="s">
        <v>288</v>
      </c>
      <c r="E91" s="175" t="s">
        <v>5238</v>
      </c>
      <c r="F91" s="176" t="s">
        <v>5239</v>
      </c>
      <c r="G91" s="177" t="s">
        <v>5236</v>
      </c>
      <c r="H91" s="178">
        <v>1</v>
      </c>
      <c r="I91" s="179"/>
      <c r="J91" s="178">
        <f>ROUND(I91*H91,2)</f>
        <v>0</v>
      </c>
      <c r="K91" s="176" t="s">
        <v>1517</v>
      </c>
      <c r="L91" s="37"/>
      <c r="M91" s="180" t="s">
        <v>1</v>
      </c>
      <c r="N91" s="181" t="s">
        <v>41</v>
      </c>
      <c r="O91" s="59"/>
      <c r="P91" s="182">
        <f>O91*H91</f>
        <v>0</v>
      </c>
      <c r="Q91" s="182">
        <v>0</v>
      </c>
      <c r="R91" s="182">
        <f>Q91*H91</f>
        <v>0</v>
      </c>
      <c r="S91" s="182">
        <v>0</v>
      </c>
      <c r="T91" s="183">
        <f>S91*H91</f>
        <v>0</v>
      </c>
      <c r="AR91" s="16" t="s">
        <v>99</v>
      </c>
      <c r="AT91" s="16" t="s">
        <v>288</v>
      </c>
      <c r="AU91" s="16" t="s">
        <v>77</v>
      </c>
      <c r="AY91" s="16" t="s">
        <v>287</v>
      </c>
      <c r="BE91" s="184">
        <f>IF(N91="základní",J91,0)</f>
        <v>0</v>
      </c>
      <c r="BF91" s="184">
        <f>IF(N91="snížená",J91,0)</f>
        <v>0</v>
      </c>
      <c r="BG91" s="184">
        <f>IF(N91="zákl. přenesená",J91,0)</f>
        <v>0</v>
      </c>
      <c r="BH91" s="184">
        <f>IF(N91="sníž. přenesená",J91,0)</f>
        <v>0</v>
      </c>
      <c r="BI91" s="184">
        <f>IF(N91="nulová",J91,0)</f>
        <v>0</v>
      </c>
      <c r="BJ91" s="16" t="s">
        <v>77</v>
      </c>
      <c r="BK91" s="184">
        <f>ROUND(I91*H91,2)</f>
        <v>0</v>
      </c>
      <c r="BL91" s="16" t="s">
        <v>99</v>
      </c>
      <c r="BM91" s="16" t="s">
        <v>99</v>
      </c>
    </row>
    <row r="92" spans="2:65" s="1" customFormat="1" ht="50" x14ac:dyDescent="0.15">
      <c r="B92" s="33"/>
      <c r="C92" s="34"/>
      <c r="D92" s="187" t="s">
        <v>383</v>
      </c>
      <c r="E92" s="34"/>
      <c r="F92" s="208" t="s">
        <v>5240</v>
      </c>
      <c r="G92" s="34"/>
      <c r="H92" s="34"/>
      <c r="I92" s="111"/>
      <c r="J92" s="34"/>
      <c r="K92" s="34"/>
      <c r="L92" s="37"/>
      <c r="M92" s="209"/>
      <c r="N92" s="59"/>
      <c r="O92" s="59"/>
      <c r="P92" s="59"/>
      <c r="Q92" s="59"/>
      <c r="R92" s="59"/>
      <c r="S92" s="59"/>
      <c r="T92" s="60"/>
      <c r="AT92" s="16" t="s">
        <v>383</v>
      </c>
      <c r="AU92" s="16" t="s">
        <v>77</v>
      </c>
    </row>
    <row r="93" spans="2:65" s="1" customFormat="1" ht="16.5" customHeight="1" x14ac:dyDescent="0.15">
      <c r="B93" s="33"/>
      <c r="C93" s="174" t="s">
        <v>87</v>
      </c>
      <c r="D93" s="174" t="s">
        <v>288</v>
      </c>
      <c r="E93" s="175" t="s">
        <v>5241</v>
      </c>
      <c r="F93" s="176" t="s">
        <v>5242</v>
      </c>
      <c r="G93" s="177" t="s">
        <v>5236</v>
      </c>
      <c r="H93" s="178">
        <v>1</v>
      </c>
      <c r="I93" s="179"/>
      <c r="J93" s="178">
        <f>ROUND(I93*H93,2)</f>
        <v>0</v>
      </c>
      <c r="K93" s="176" t="s">
        <v>1517</v>
      </c>
      <c r="L93" s="37"/>
      <c r="M93" s="180" t="s">
        <v>1</v>
      </c>
      <c r="N93" s="181" t="s">
        <v>41</v>
      </c>
      <c r="O93" s="59"/>
      <c r="P93" s="182">
        <f>O93*H93</f>
        <v>0</v>
      </c>
      <c r="Q93" s="182">
        <v>0</v>
      </c>
      <c r="R93" s="182">
        <f>Q93*H93</f>
        <v>0</v>
      </c>
      <c r="S93" s="182">
        <v>0</v>
      </c>
      <c r="T93" s="183">
        <f>S93*H93</f>
        <v>0</v>
      </c>
      <c r="AR93" s="16" t="s">
        <v>99</v>
      </c>
      <c r="AT93" s="16" t="s">
        <v>288</v>
      </c>
      <c r="AU93" s="16" t="s">
        <v>77</v>
      </c>
      <c r="AY93" s="16" t="s">
        <v>287</v>
      </c>
      <c r="BE93" s="184">
        <f>IF(N93="základní",J93,0)</f>
        <v>0</v>
      </c>
      <c r="BF93" s="184">
        <f>IF(N93="snížená",J93,0)</f>
        <v>0</v>
      </c>
      <c r="BG93" s="184">
        <f>IF(N93="zákl. přenesená",J93,0)</f>
        <v>0</v>
      </c>
      <c r="BH93" s="184">
        <f>IF(N93="sníž. přenesená",J93,0)</f>
        <v>0</v>
      </c>
      <c r="BI93" s="184">
        <f>IF(N93="nulová",J93,0)</f>
        <v>0</v>
      </c>
      <c r="BJ93" s="16" t="s">
        <v>77</v>
      </c>
      <c r="BK93" s="184">
        <f>ROUND(I93*H93,2)</f>
        <v>0</v>
      </c>
      <c r="BL93" s="16" t="s">
        <v>99</v>
      </c>
      <c r="BM93" s="16" t="s">
        <v>296</v>
      </c>
    </row>
    <row r="94" spans="2:65" s="1" customFormat="1" ht="40" x14ac:dyDescent="0.15">
      <c r="B94" s="33"/>
      <c r="C94" s="34"/>
      <c r="D94" s="187" t="s">
        <v>383</v>
      </c>
      <c r="E94" s="34"/>
      <c r="F94" s="208" t="s">
        <v>5243</v>
      </c>
      <c r="G94" s="34"/>
      <c r="H94" s="34"/>
      <c r="I94" s="111"/>
      <c r="J94" s="34"/>
      <c r="K94" s="34"/>
      <c r="L94" s="37"/>
      <c r="M94" s="209"/>
      <c r="N94" s="59"/>
      <c r="O94" s="59"/>
      <c r="P94" s="59"/>
      <c r="Q94" s="59"/>
      <c r="R94" s="59"/>
      <c r="S94" s="59"/>
      <c r="T94" s="60"/>
      <c r="AT94" s="16" t="s">
        <v>383</v>
      </c>
      <c r="AU94" s="16" t="s">
        <v>77</v>
      </c>
    </row>
    <row r="95" spans="2:65" s="1" customFormat="1" ht="16.5" customHeight="1" x14ac:dyDescent="0.15">
      <c r="B95" s="33"/>
      <c r="C95" s="174" t="s">
        <v>99</v>
      </c>
      <c r="D95" s="174" t="s">
        <v>288</v>
      </c>
      <c r="E95" s="175" t="s">
        <v>5244</v>
      </c>
      <c r="F95" s="176" t="s">
        <v>5245</v>
      </c>
      <c r="G95" s="177" t="s">
        <v>5236</v>
      </c>
      <c r="H95" s="178">
        <v>1</v>
      </c>
      <c r="I95" s="179"/>
      <c r="J95" s="178">
        <f>ROUND(I95*H95,2)</f>
        <v>0</v>
      </c>
      <c r="K95" s="176" t="s">
        <v>1517</v>
      </c>
      <c r="L95" s="37"/>
      <c r="M95" s="180" t="s">
        <v>1</v>
      </c>
      <c r="N95" s="181" t="s">
        <v>41</v>
      </c>
      <c r="O95" s="59"/>
      <c r="P95" s="182">
        <f>O95*H95</f>
        <v>0</v>
      </c>
      <c r="Q95" s="182">
        <v>0</v>
      </c>
      <c r="R95" s="182">
        <f>Q95*H95</f>
        <v>0</v>
      </c>
      <c r="S95" s="182">
        <v>0</v>
      </c>
      <c r="T95" s="183">
        <f>S95*H95</f>
        <v>0</v>
      </c>
      <c r="AR95" s="16" t="s">
        <v>99</v>
      </c>
      <c r="AT95" s="16" t="s">
        <v>288</v>
      </c>
      <c r="AU95" s="16" t="s">
        <v>77</v>
      </c>
      <c r="AY95" s="16" t="s">
        <v>287</v>
      </c>
      <c r="BE95" s="184">
        <f>IF(N95="základní",J95,0)</f>
        <v>0</v>
      </c>
      <c r="BF95" s="184">
        <f>IF(N95="snížená",J95,0)</f>
        <v>0</v>
      </c>
      <c r="BG95" s="184">
        <f>IF(N95="zákl. přenesená",J95,0)</f>
        <v>0</v>
      </c>
      <c r="BH95" s="184">
        <f>IF(N95="sníž. přenesená",J95,0)</f>
        <v>0</v>
      </c>
      <c r="BI95" s="184">
        <f>IF(N95="nulová",J95,0)</f>
        <v>0</v>
      </c>
      <c r="BJ95" s="16" t="s">
        <v>77</v>
      </c>
      <c r="BK95" s="184">
        <f>ROUND(I95*H95,2)</f>
        <v>0</v>
      </c>
      <c r="BL95" s="16" t="s">
        <v>99</v>
      </c>
      <c r="BM95" s="16" t="s">
        <v>300</v>
      </c>
    </row>
    <row r="96" spans="2:65" s="1" customFormat="1" ht="50" x14ac:dyDescent="0.15">
      <c r="B96" s="33"/>
      <c r="C96" s="34"/>
      <c r="D96" s="187" t="s">
        <v>383</v>
      </c>
      <c r="E96" s="34"/>
      <c r="F96" s="208" t="s">
        <v>5246</v>
      </c>
      <c r="G96" s="34"/>
      <c r="H96" s="34"/>
      <c r="I96" s="111"/>
      <c r="J96" s="34"/>
      <c r="K96" s="34"/>
      <c r="L96" s="37"/>
      <c r="M96" s="209"/>
      <c r="N96" s="59"/>
      <c r="O96" s="59"/>
      <c r="P96" s="59"/>
      <c r="Q96" s="59"/>
      <c r="R96" s="59"/>
      <c r="S96" s="59"/>
      <c r="T96" s="60"/>
      <c r="AT96" s="16" t="s">
        <v>383</v>
      </c>
      <c r="AU96" s="16" t="s">
        <v>77</v>
      </c>
    </row>
    <row r="97" spans="2:65" s="1" customFormat="1" ht="16.5" customHeight="1" x14ac:dyDescent="0.15">
      <c r="B97" s="33"/>
      <c r="C97" s="174" t="s">
        <v>301</v>
      </c>
      <c r="D97" s="174" t="s">
        <v>288</v>
      </c>
      <c r="E97" s="175" t="s">
        <v>5247</v>
      </c>
      <c r="F97" s="176" t="s">
        <v>5248</v>
      </c>
      <c r="G97" s="177" t="s">
        <v>5236</v>
      </c>
      <c r="H97" s="178">
        <v>1</v>
      </c>
      <c r="I97" s="179"/>
      <c r="J97" s="178">
        <f>ROUND(I97*H97,2)</f>
        <v>0</v>
      </c>
      <c r="K97" s="176" t="s">
        <v>1517</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305</v>
      </c>
    </row>
    <row r="98" spans="2:65" s="1" customFormat="1" ht="16.5" customHeight="1" x14ac:dyDescent="0.15">
      <c r="B98" s="33"/>
      <c r="C98" s="174" t="s">
        <v>296</v>
      </c>
      <c r="D98" s="174" t="s">
        <v>288</v>
      </c>
      <c r="E98" s="175" t="s">
        <v>5249</v>
      </c>
      <c r="F98" s="176" t="s">
        <v>5250</v>
      </c>
      <c r="G98" s="177" t="s">
        <v>5236</v>
      </c>
      <c r="H98" s="178">
        <v>1</v>
      </c>
      <c r="I98" s="179"/>
      <c r="J98" s="178">
        <f>ROUND(I98*H98,2)</f>
        <v>0</v>
      </c>
      <c r="K98" s="176" t="s">
        <v>1517</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309</v>
      </c>
    </row>
    <row r="99" spans="2:65" s="10" customFormat="1" ht="26" customHeight="1" x14ac:dyDescent="0.2">
      <c r="B99" s="160"/>
      <c r="C99" s="161"/>
      <c r="D99" s="162" t="s">
        <v>69</v>
      </c>
      <c r="E99" s="163" t="s">
        <v>5251</v>
      </c>
      <c r="F99" s="163" t="s">
        <v>5252</v>
      </c>
      <c r="G99" s="161"/>
      <c r="H99" s="161"/>
      <c r="I99" s="164"/>
      <c r="J99" s="165">
        <f>BK99</f>
        <v>0</v>
      </c>
      <c r="K99" s="161"/>
      <c r="L99" s="166"/>
      <c r="M99" s="167"/>
      <c r="N99" s="168"/>
      <c r="O99" s="168"/>
      <c r="P99" s="169">
        <f>SUM(P100:P144)</f>
        <v>0</v>
      </c>
      <c r="Q99" s="168"/>
      <c r="R99" s="169">
        <f>SUM(R100:R144)</f>
        <v>0</v>
      </c>
      <c r="S99" s="168"/>
      <c r="T99" s="170">
        <f>SUM(T100:T144)</f>
        <v>0</v>
      </c>
      <c r="AR99" s="171" t="s">
        <v>77</v>
      </c>
      <c r="AT99" s="172" t="s">
        <v>69</v>
      </c>
      <c r="AU99" s="172" t="s">
        <v>70</v>
      </c>
      <c r="AY99" s="171" t="s">
        <v>287</v>
      </c>
      <c r="BK99" s="173">
        <f>SUM(BK100:BK144)</f>
        <v>0</v>
      </c>
    </row>
    <row r="100" spans="2:65" s="1" customFormat="1" ht="16.5" customHeight="1" x14ac:dyDescent="0.15">
      <c r="B100" s="33"/>
      <c r="C100" s="174" t="s">
        <v>310</v>
      </c>
      <c r="D100" s="174" t="s">
        <v>288</v>
      </c>
      <c r="E100" s="175" t="s">
        <v>5253</v>
      </c>
      <c r="F100" s="176" t="s">
        <v>5254</v>
      </c>
      <c r="G100" s="177" t="s">
        <v>5236</v>
      </c>
      <c r="H100" s="178">
        <v>1</v>
      </c>
      <c r="I100" s="179"/>
      <c r="J100" s="178">
        <f>ROUND(I100*H100,2)</f>
        <v>0</v>
      </c>
      <c r="K100" s="176" t="s">
        <v>1517</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313</v>
      </c>
    </row>
    <row r="101" spans="2:65" s="1" customFormat="1" ht="30" x14ac:dyDescent="0.15">
      <c r="B101" s="33"/>
      <c r="C101" s="34"/>
      <c r="D101" s="187" t="s">
        <v>383</v>
      </c>
      <c r="E101" s="34"/>
      <c r="F101" s="208" t="s">
        <v>5255</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300</v>
      </c>
      <c r="D102" s="174" t="s">
        <v>288</v>
      </c>
      <c r="E102" s="175" t="s">
        <v>5256</v>
      </c>
      <c r="F102" s="176" t="s">
        <v>5257</v>
      </c>
      <c r="G102" s="177" t="s">
        <v>5236</v>
      </c>
      <c r="H102" s="178">
        <v>1</v>
      </c>
      <c r="I102" s="179"/>
      <c r="J102" s="178">
        <f>ROUND(I102*H102,2)</f>
        <v>0</v>
      </c>
      <c r="K102" s="176" t="s">
        <v>1517</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316</v>
      </c>
    </row>
    <row r="103" spans="2:65" s="1" customFormat="1" ht="30" x14ac:dyDescent="0.15">
      <c r="B103" s="33"/>
      <c r="C103" s="34"/>
      <c r="D103" s="187" t="s">
        <v>383</v>
      </c>
      <c r="E103" s="34"/>
      <c r="F103" s="208" t="s">
        <v>5258</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317</v>
      </c>
      <c r="D104" s="174" t="s">
        <v>288</v>
      </c>
      <c r="E104" s="175" t="s">
        <v>5259</v>
      </c>
      <c r="F104" s="176" t="s">
        <v>5260</v>
      </c>
      <c r="G104" s="177" t="s">
        <v>5236</v>
      </c>
      <c r="H104" s="178">
        <v>1</v>
      </c>
      <c r="I104" s="179"/>
      <c r="J104" s="178">
        <f>ROUND(I104*H104,2)</f>
        <v>0</v>
      </c>
      <c r="K104" s="176" t="s">
        <v>1517</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320</v>
      </c>
    </row>
    <row r="105" spans="2:65" s="1" customFormat="1" ht="50" x14ac:dyDescent="0.15">
      <c r="B105" s="33"/>
      <c r="C105" s="34"/>
      <c r="D105" s="187" t="s">
        <v>383</v>
      </c>
      <c r="E105" s="34"/>
      <c r="F105" s="208" t="s">
        <v>5261</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305</v>
      </c>
      <c r="D106" s="174" t="s">
        <v>288</v>
      </c>
      <c r="E106" s="175" t="s">
        <v>5262</v>
      </c>
      <c r="F106" s="176" t="s">
        <v>5263</v>
      </c>
      <c r="G106" s="177" t="s">
        <v>5236</v>
      </c>
      <c r="H106" s="178">
        <v>1</v>
      </c>
      <c r="I106" s="179"/>
      <c r="J106" s="178">
        <f>ROUND(I106*H106,2)</f>
        <v>0</v>
      </c>
      <c r="K106" s="176" t="s">
        <v>1517</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323</v>
      </c>
    </row>
    <row r="107" spans="2:65" s="1" customFormat="1" ht="50" x14ac:dyDescent="0.15">
      <c r="B107" s="33"/>
      <c r="C107" s="34"/>
      <c r="D107" s="187" t="s">
        <v>383</v>
      </c>
      <c r="E107" s="34"/>
      <c r="F107" s="208" t="s">
        <v>5264</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324</v>
      </c>
      <c r="D108" s="174" t="s">
        <v>288</v>
      </c>
      <c r="E108" s="175" t="s">
        <v>5265</v>
      </c>
      <c r="F108" s="176" t="s">
        <v>5266</v>
      </c>
      <c r="G108" s="177" t="s">
        <v>5236</v>
      </c>
      <c r="H108" s="178">
        <v>1</v>
      </c>
      <c r="I108" s="179"/>
      <c r="J108" s="178">
        <f>ROUND(I108*H108,2)</f>
        <v>0</v>
      </c>
      <c r="K108" s="176" t="s">
        <v>1517</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327</v>
      </c>
    </row>
    <row r="109" spans="2:65" s="1" customFormat="1" ht="50" x14ac:dyDescent="0.15">
      <c r="B109" s="33"/>
      <c r="C109" s="34"/>
      <c r="D109" s="187" t="s">
        <v>383</v>
      </c>
      <c r="E109" s="34"/>
      <c r="F109" s="208" t="s">
        <v>5267</v>
      </c>
      <c r="G109" s="34"/>
      <c r="H109" s="34"/>
      <c r="I109" s="111"/>
      <c r="J109" s="34"/>
      <c r="K109" s="34"/>
      <c r="L109" s="37"/>
      <c r="M109" s="209"/>
      <c r="N109" s="59"/>
      <c r="O109" s="59"/>
      <c r="P109" s="59"/>
      <c r="Q109" s="59"/>
      <c r="R109" s="59"/>
      <c r="S109" s="59"/>
      <c r="T109" s="60"/>
      <c r="AT109" s="16" t="s">
        <v>383</v>
      </c>
      <c r="AU109" s="16" t="s">
        <v>77</v>
      </c>
    </row>
    <row r="110" spans="2:65" s="1" customFormat="1" ht="22.5" customHeight="1" x14ac:dyDescent="0.15">
      <c r="B110" s="33"/>
      <c r="C110" s="174" t="s">
        <v>309</v>
      </c>
      <c r="D110" s="174" t="s">
        <v>288</v>
      </c>
      <c r="E110" s="175" t="s">
        <v>5268</v>
      </c>
      <c r="F110" s="176" t="s">
        <v>5269</v>
      </c>
      <c r="G110" s="177" t="s">
        <v>3661</v>
      </c>
      <c r="H110" s="178">
        <v>1</v>
      </c>
      <c r="I110" s="179"/>
      <c r="J110" s="178">
        <f>ROUND(I110*H110,2)</f>
        <v>0</v>
      </c>
      <c r="K110" s="176" t="s">
        <v>1517</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330</v>
      </c>
    </row>
    <row r="111" spans="2:65" s="1" customFormat="1" ht="16.5" customHeight="1" x14ac:dyDescent="0.15">
      <c r="B111" s="33"/>
      <c r="C111" s="174" t="s">
        <v>331</v>
      </c>
      <c r="D111" s="174" t="s">
        <v>288</v>
      </c>
      <c r="E111" s="175" t="s">
        <v>5270</v>
      </c>
      <c r="F111" s="176" t="s">
        <v>5271</v>
      </c>
      <c r="G111" s="177" t="s">
        <v>5236</v>
      </c>
      <c r="H111" s="178">
        <v>1</v>
      </c>
      <c r="I111" s="179"/>
      <c r="J111" s="178">
        <f>ROUND(I111*H111,2)</f>
        <v>0</v>
      </c>
      <c r="K111" s="176" t="s">
        <v>1517</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334</v>
      </c>
    </row>
    <row r="112" spans="2:65" s="1" customFormat="1" ht="30" x14ac:dyDescent="0.15">
      <c r="B112" s="33"/>
      <c r="C112" s="34"/>
      <c r="D112" s="187" t="s">
        <v>383</v>
      </c>
      <c r="E112" s="34"/>
      <c r="F112" s="208" t="s">
        <v>5272</v>
      </c>
      <c r="G112" s="34"/>
      <c r="H112" s="34"/>
      <c r="I112" s="111"/>
      <c r="J112" s="34"/>
      <c r="K112" s="34"/>
      <c r="L112" s="37"/>
      <c r="M112" s="209"/>
      <c r="N112" s="59"/>
      <c r="O112" s="59"/>
      <c r="P112" s="59"/>
      <c r="Q112" s="59"/>
      <c r="R112" s="59"/>
      <c r="S112" s="59"/>
      <c r="T112" s="60"/>
      <c r="AT112" s="16" t="s">
        <v>383</v>
      </c>
      <c r="AU112" s="16" t="s">
        <v>77</v>
      </c>
    </row>
    <row r="113" spans="2:65" s="1" customFormat="1" ht="22.5" customHeight="1" x14ac:dyDescent="0.15">
      <c r="B113" s="33"/>
      <c r="C113" s="174" t="s">
        <v>313</v>
      </c>
      <c r="D113" s="174" t="s">
        <v>288</v>
      </c>
      <c r="E113" s="175" t="s">
        <v>5273</v>
      </c>
      <c r="F113" s="176" t="s">
        <v>5274</v>
      </c>
      <c r="G113" s="177" t="s">
        <v>1845</v>
      </c>
      <c r="H113" s="178">
        <v>150</v>
      </c>
      <c r="I113" s="179"/>
      <c r="J113" s="178">
        <f t="shared" ref="J113:J127" si="0">ROUND(I113*H113,2)</f>
        <v>0</v>
      </c>
      <c r="K113" s="176" t="s">
        <v>1517</v>
      </c>
      <c r="L113" s="37"/>
      <c r="M113" s="180" t="s">
        <v>1</v>
      </c>
      <c r="N113" s="181" t="s">
        <v>41</v>
      </c>
      <c r="O113" s="59"/>
      <c r="P113" s="182">
        <f t="shared" ref="P113:P127" si="1">O113*H113</f>
        <v>0</v>
      </c>
      <c r="Q113" s="182">
        <v>0</v>
      </c>
      <c r="R113" s="182">
        <f t="shared" ref="R113:R127" si="2">Q113*H113</f>
        <v>0</v>
      </c>
      <c r="S113" s="182">
        <v>0</v>
      </c>
      <c r="T113" s="183">
        <f t="shared" ref="T113:T127" si="3">S113*H113</f>
        <v>0</v>
      </c>
      <c r="AR113" s="16" t="s">
        <v>99</v>
      </c>
      <c r="AT113" s="16" t="s">
        <v>288</v>
      </c>
      <c r="AU113" s="16" t="s">
        <v>77</v>
      </c>
      <c r="AY113" s="16" t="s">
        <v>287</v>
      </c>
      <c r="BE113" s="184">
        <f t="shared" ref="BE113:BE127" si="4">IF(N113="základní",J113,0)</f>
        <v>0</v>
      </c>
      <c r="BF113" s="184">
        <f t="shared" ref="BF113:BF127" si="5">IF(N113="snížená",J113,0)</f>
        <v>0</v>
      </c>
      <c r="BG113" s="184">
        <f t="shared" ref="BG113:BG127" si="6">IF(N113="zákl. přenesená",J113,0)</f>
        <v>0</v>
      </c>
      <c r="BH113" s="184">
        <f t="shared" ref="BH113:BH127" si="7">IF(N113="sníž. přenesená",J113,0)</f>
        <v>0</v>
      </c>
      <c r="BI113" s="184">
        <f t="shared" ref="BI113:BI127" si="8">IF(N113="nulová",J113,0)</f>
        <v>0</v>
      </c>
      <c r="BJ113" s="16" t="s">
        <v>77</v>
      </c>
      <c r="BK113" s="184">
        <f t="shared" ref="BK113:BK127" si="9">ROUND(I113*H113,2)</f>
        <v>0</v>
      </c>
      <c r="BL113" s="16" t="s">
        <v>99</v>
      </c>
      <c r="BM113" s="16" t="s">
        <v>337</v>
      </c>
    </row>
    <row r="114" spans="2:65" s="1" customFormat="1" ht="16.5" customHeight="1" x14ac:dyDescent="0.15">
      <c r="B114" s="33"/>
      <c r="C114" s="174" t="s">
        <v>8</v>
      </c>
      <c r="D114" s="174" t="s">
        <v>288</v>
      </c>
      <c r="E114" s="175" t="s">
        <v>5275</v>
      </c>
      <c r="F114" s="176" t="s">
        <v>5276</v>
      </c>
      <c r="G114" s="177" t="s">
        <v>3661</v>
      </c>
      <c r="H114" s="178">
        <v>1</v>
      </c>
      <c r="I114" s="179"/>
      <c r="J114" s="178">
        <f t="shared" si="0"/>
        <v>0</v>
      </c>
      <c r="K114" s="176" t="s">
        <v>1517</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316</v>
      </c>
      <c r="D115" s="174" t="s">
        <v>288</v>
      </c>
      <c r="E115" s="175" t="s">
        <v>5277</v>
      </c>
      <c r="F115" s="176" t="s">
        <v>5278</v>
      </c>
      <c r="G115" s="177" t="s">
        <v>3661</v>
      </c>
      <c r="H115" s="178">
        <v>1</v>
      </c>
      <c r="I115" s="179"/>
      <c r="J115" s="178">
        <f t="shared" si="0"/>
        <v>0</v>
      </c>
      <c r="K115" s="176" t="s">
        <v>1517</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344</v>
      </c>
      <c r="D116" s="174" t="s">
        <v>288</v>
      </c>
      <c r="E116" s="175" t="s">
        <v>5279</v>
      </c>
      <c r="F116" s="176" t="s">
        <v>5280</v>
      </c>
      <c r="G116" s="177" t="s">
        <v>1845</v>
      </c>
      <c r="H116" s="178">
        <v>50</v>
      </c>
      <c r="I116" s="179"/>
      <c r="J116" s="178">
        <f t="shared" si="0"/>
        <v>0</v>
      </c>
      <c r="K116" s="176" t="s">
        <v>1517</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320</v>
      </c>
      <c r="D117" s="174" t="s">
        <v>288</v>
      </c>
      <c r="E117" s="175" t="s">
        <v>5281</v>
      </c>
      <c r="F117" s="176" t="s">
        <v>5282</v>
      </c>
      <c r="G117" s="177" t="s">
        <v>1845</v>
      </c>
      <c r="H117" s="178">
        <v>50</v>
      </c>
      <c r="I117" s="179"/>
      <c r="J117" s="178">
        <f t="shared" si="0"/>
        <v>0</v>
      </c>
      <c r="K117" s="176" t="s">
        <v>1517</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350</v>
      </c>
    </row>
    <row r="118" spans="2:65" s="1" customFormat="1" ht="16.5" customHeight="1" x14ac:dyDescent="0.15">
      <c r="B118" s="33"/>
      <c r="C118" s="174" t="s">
        <v>352</v>
      </c>
      <c r="D118" s="174" t="s">
        <v>288</v>
      </c>
      <c r="E118" s="175" t="s">
        <v>5283</v>
      </c>
      <c r="F118" s="176" t="s">
        <v>5284</v>
      </c>
      <c r="G118" s="177" t="s">
        <v>5236</v>
      </c>
      <c r="H118" s="178">
        <v>1</v>
      </c>
      <c r="I118" s="179"/>
      <c r="J118" s="178">
        <f t="shared" si="0"/>
        <v>0</v>
      </c>
      <c r="K118" s="176" t="s">
        <v>1517</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355</v>
      </c>
    </row>
    <row r="119" spans="2:65" s="1" customFormat="1" ht="16.5" customHeight="1" x14ac:dyDescent="0.15">
      <c r="B119" s="33"/>
      <c r="C119" s="174" t="s">
        <v>323</v>
      </c>
      <c r="D119" s="174" t="s">
        <v>288</v>
      </c>
      <c r="E119" s="175" t="s">
        <v>5285</v>
      </c>
      <c r="F119" s="176" t="s">
        <v>5286</v>
      </c>
      <c r="G119" s="177" t="s">
        <v>5236</v>
      </c>
      <c r="H119" s="178">
        <v>1</v>
      </c>
      <c r="I119" s="179"/>
      <c r="J119" s="178">
        <f t="shared" si="0"/>
        <v>0</v>
      </c>
      <c r="K119" s="176" t="s">
        <v>1517</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363</v>
      </c>
    </row>
    <row r="120" spans="2:65" s="1" customFormat="1" ht="22.5" customHeight="1" x14ac:dyDescent="0.15">
      <c r="B120" s="33"/>
      <c r="C120" s="174" t="s">
        <v>7</v>
      </c>
      <c r="D120" s="174" t="s">
        <v>288</v>
      </c>
      <c r="E120" s="175" t="s">
        <v>5287</v>
      </c>
      <c r="F120" s="176" t="s">
        <v>5288</v>
      </c>
      <c r="G120" s="177" t="s">
        <v>1845</v>
      </c>
      <c r="H120" s="178">
        <v>900</v>
      </c>
      <c r="I120" s="179"/>
      <c r="J120" s="178">
        <f t="shared" si="0"/>
        <v>0</v>
      </c>
      <c r="K120" s="176" t="s">
        <v>1517</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367</v>
      </c>
    </row>
    <row r="121" spans="2:65" s="1" customFormat="1" ht="16.5" customHeight="1" x14ac:dyDescent="0.15">
      <c r="B121" s="33"/>
      <c r="C121" s="174" t="s">
        <v>327</v>
      </c>
      <c r="D121" s="174" t="s">
        <v>288</v>
      </c>
      <c r="E121" s="175" t="s">
        <v>5289</v>
      </c>
      <c r="F121" s="176" t="s">
        <v>5290</v>
      </c>
      <c r="G121" s="177" t="s">
        <v>5236</v>
      </c>
      <c r="H121" s="178">
        <v>1</v>
      </c>
      <c r="I121" s="179"/>
      <c r="J121" s="178">
        <f t="shared" si="0"/>
        <v>0</v>
      </c>
      <c r="K121" s="176" t="s">
        <v>1517</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371</v>
      </c>
    </row>
    <row r="122" spans="2:65" s="1" customFormat="1" ht="16.5" customHeight="1" x14ac:dyDescent="0.15">
      <c r="B122" s="33"/>
      <c r="C122" s="174" t="s">
        <v>374</v>
      </c>
      <c r="D122" s="174" t="s">
        <v>288</v>
      </c>
      <c r="E122" s="175" t="s">
        <v>5291</v>
      </c>
      <c r="F122" s="176" t="s">
        <v>5292</v>
      </c>
      <c r="G122" s="177" t="s">
        <v>5236</v>
      </c>
      <c r="H122" s="178">
        <v>1</v>
      </c>
      <c r="I122" s="179"/>
      <c r="J122" s="178">
        <f t="shared" si="0"/>
        <v>0</v>
      </c>
      <c r="K122" s="176" t="s">
        <v>1517</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377</v>
      </c>
    </row>
    <row r="123" spans="2:65" s="1" customFormat="1" ht="16.5" customHeight="1" x14ac:dyDescent="0.15">
      <c r="B123" s="33"/>
      <c r="C123" s="174" t="s">
        <v>330</v>
      </c>
      <c r="D123" s="174" t="s">
        <v>288</v>
      </c>
      <c r="E123" s="175" t="s">
        <v>5293</v>
      </c>
      <c r="F123" s="176" t="s">
        <v>5294</v>
      </c>
      <c r="G123" s="177" t="s">
        <v>5236</v>
      </c>
      <c r="H123" s="178">
        <v>1</v>
      </c>
      <c r="I123" s="179"/>
      <c r="J123" s="178">
        <f t="shared" si="0"/>
        <v>0</v>
      </c>
      <c r="K123" s="176" t="s">
        <v>1517</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382</v>
      </c>
    </row>
    <row r="124" spans="2:65" s="1" customFormat="1" ht="16.5" customHeight="1" x14ac:dyDescent="0.15">
      <c r="B124" s="33"/>
      <c r="C124" s="174" t="s">
        <v>385</v>
      </c>
      <c r="D124" s="174" t="s">
        <v>288</v>
      </c>
      <c r="E124" s="175" t="s">
        <v>5295</v>
      </c>
      <c r="F124" s="176" t="s">
        <v>5296</v>
      </c>
      <c r="G124" s="177" t="s">
        <v>5236</v>
      </c>
      <c r="H124" s="178">
        <v>1</v>
      </c>
      <c r="I124" s="179"/>
      <c r="J124" s="178">
        <f t="shared" si="0"/>
        <v>0</v>
      </c>
      <c r="K124" s="176" t="s">
        <v>1517</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389</v>
      </c>
    </row>
    <row r="125" spans="2:65" s="1" customFormat="1" ht="16.5" customHeight="1" x14ac:dyDescent="0.15">
      <c r="B125" s="33"/>
      <c r="C125" s="174" t="s">
        <v>334</v>
      </c>
      <c r="D125" s="174" t="s">
        <v>288</v>
      </c>
      <c r="E125" s="175" t="s">
        <v>5297</v>
      </c>
      <c r="F125" s="176" t="s">
        <v>5298</v>
      </c>
      <c r="G125" s="177" t="s">
        <v>5236</v>
      </c>
      <c r="H125" s="178">
        <v>1</v>
      </c>
      <c r="I125" s="179"/>
      <c r="J125" s="178">
        <f t="shared" si="0"/>
        <v>0</v>
      </c>
      <c r="K125" s="176" t="s">
        <v>1517</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397</v>
      </c>
    </row>
    <row r="126" spans="2:65" s="1" customFormat="1" ht="22.5" customHeight="1" x14ac:dyDescent="0.15">
      <c r="B126" s="33"/>
      <c r="C126" s="174" t="s">
        <v>401</v>
      </c>
      <c r="D126" s="174" t="s">
        <v>288</v>
      </c>
      <c r="E126" s="175" t="s">
        <v>5299</v>
      </c>
      <c r="F126" s="176" t="s">
        <v>5300</v>
      </c>
      <c r="G126" s="177" t="s">
        <v>5236</v>
      </c>
      <c r="H126" s="178">
        <v>1</v>
      </c>
      <c r="I126" s="179"/>
      <c r="J126" s="178">
        <f t="shared" si="0"/>
        <v>0</v>
      </c>
      <c r="K126" s="176" t="s">
        <v>1517</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404</v>
      </c>
    </row>
    <row r="127" spans="2:65" s="1" customFormat="1" ht="22.5" customHeight="1" x14ac:dyDescent="0.15">
      <c r="B127" s="33"/>
      <c r="C127" s="174" t="s">
        <v>337</v>
      </c>
      <c r="D127" s="174" t="s">
        <v>288</v>
      </c>
      <c r="E127" s="175" t="s">
        <v>5301</v>
      </c>
      <c r="F127" s="176" t="s">
        <v>5302</v>
      </c>
      <c r="G127" s="177" t="s">
        <v>5236</v>
      </c>
      <c r="H127" s="178">
        <v>1</v>
      </c>
      <c r="I127" s="179"/>
      <c r="J127" s="178">
        <f t="shared" si="0"/>
        <v>0</v>
      </c>
      <c r="K127" s="176" t="s">
        <v>1517</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408</v>
      </c>
    </row>
    <row r="128" spans="2:65" s="1" customFormat="1" ht="30" x14ac:dyDescent="0.15">
      <c r="B128" s="33"/>
      <c r="C128" s="34"/>
      <c r="D128" s="187" t="s">
        <v>383</v>
      </c>
      <c r="E128" s="34"/>
      <c r="F128" s="208" t="s">
        <v>5303</v>
      </c>
      <c r="G128" s="34"/>
      <c r="H128" s="34"/>
      <c r="I128" s="111"/>
      <c r="J128" s="34"/>
      <c r="K128" s="34"/>
      <c r="L128" s="37"/>
      <c r="M128" s="209"/>
      <c r="N128" s="59"/>
      <c r="O128" s="59"/>
      <c r="P128" s="59"/>
      <c r="Q128" s="59"/>
      <c r="R128" s="59"/>
      <c r="S128" s="59"/>
      <c r="T128" s="60"/>
      <c r="AT128" s="16" t="s">
        <v>383</v>
      </c>
      <c r="AU128" s="16" t="s">
        <v>77</v>
      </c>
    </row>
    <row r="129" spans="2:65" s="1" customFormat="1" ht="22.5" customHeight="1" x14ac:dyDescent="0.15">
      <c r="B129" s="33"/>
      <c r="C129" s="174" t="s">
        <v>412</v>
      </c>
      <c r="D129" s="174" t="s">
        <v>288</v>
      </c>
      <c r="E129" s="175" t="s">
        <v>5304</v>
      </c>
      <c r="F129" s="176" t="s">
        <v>5305</v>
      </c>
      <c r="G129" s="177" t="s">
        <v>5236</v>
      </c>
      <c r="H129" s="178">
        <v>1</v>
      </c>
      <c r="I129" s="179"/>
      <c r="J129" s="178">
        <f>ROUND(I129*H129,2)</f>
        <v>0</v>
      </c>
      <c r="K129" s="176" t="s">
        <v>1517</v>
      </c>
      <c r="L129" s="37"/>
      <c r="M129" s="180" t="s">
        <v>1</v>
      </c>
      <c r="N129" s="181" t="s">
        <v>41</v>
      </c>
      <c r="O129" s="59"/>
      <c r="P129" s="182">
        <f>O129*H129</f>
        <v>0</v>
      </c>
      <c r="Q129" s="182">
        <v>0</v>
      </c>
      <c r="R129" s="182">
        <f>Q129*H129</f>
        <v>0</v>
      </c>
      <c r="S129" s="182">
        <v>0</v>
      </c>
      <c r="T129" s="183">
        <f>S129*H129</f>
        <v>0</v>
      </c>
      <c r="AR129" s="16" t="s">
        <v>99</v>
      </c>
      <c r="AT129" s="16" t="s">
        <v>288</v>
      </c>
      <c r="AU129" s="16" t="s">
        <v>77</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415</v>
      </c>
    </row>
    <row r="130" spans="2:65" s="1" customFormat="1" ht="22.5" customHeight="1" x14ac:dyDescent="0.15">
      <c r="B130" s="33"/>
      <c r="C130" s="174" t="s">
        <v>340</v>
      </c>
      <c r="D130" s="174" t="s">
        <v>288</v>
      </c>
      <c r="E130" s="175" t="s">
        <v>5306</v>
      </c>
      <c r="F130" s="176" t="s">
        <v>5307</v>
      </c>
      <c r="G130" s="177" t="s">
        <v>5236</v>
      </c>
      <c r="H130" s="178">
        <v>1</v>
      </c>
      <c r="I130" s="179"/>
      <c r="J130" s="178">
        <f>ROUND(I130*H130,2)</f>
        <v>0</v>
      </c>
      <c r="K130" s="176" t="s">
        <v>1517</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419</v>
      </c>
    </row>
    <row r="131" spans="2:65" s="1" customFormat="1" ht="16.5" customHeight="1" x14ac:dyDescent="0.15">
      <c r="B131" s="33"/>
      <c r="C131" s="174" t="s">
        <v>421</v>
      </c>
      <c r="D131" s="174" t="s">
        <v>288</v>
      </c>
      <c r="E131" s="175" t="s">
        <v>5308</v>
      </c>
      <c r="F131" s="176" t="s">
        <v>5309</v>
      </c>
      <c r="G131" s="177" t="s">
        <v>5236</v>
      </c>
      <c r="H131" s="178">
        <v>1</v>
      </c>
      <c r="I131" s="179"/>
      <c r="J131" s="178">
        <f>ROUND(I131*H131,2)</f>
        <v>0</v>
      </c>
      <c r="K131" s="176" t="s">
        <v>1517</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424</v>
      </c>
    </row>
    <row r="132" spans="2:65" s="1" customFormat="1" ht="22.5" customHeight="1" x14ac:dyDescent="0.15">
      <c r="B132" s="33"/>
      <c r="C132" s="174" t="s">
        <v>343</v>
      </c>
      <c r="D132" s="174" t="s">
        <v>288</v>
      </c>
      <c r="E132" s="175" t="s">
        <v>5310</v>
      </c>
      <c r="F132" s="176" t="s">
        <v>5311</v>
      </c>
      <c r="G132" s="177" t="s">
        <v>5236</v>
      </c>
      <c r="H132" s="178">
        <v>1</v>
      </c>
      <c r="I132" s="179"/>
      <c r="J132" s="178">
        <f>ROUND(I132*H132,2)</f>
        <v>0</v>
      </c>
      <c r="K132" s="176" t="s">
        <v>1517</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428</v>
      </c>
    </row>
    <row r="133" spans="2:65" s="1" customFormat="1" ht="30" x14ac:dyDescent="0.15">
      <c r="B133" s="33"/>
      <c r="C133" s="34"/>
      <c r="D133" s="187" t="s">
        <v>383</v>
      </c>
      <c r="E133" s="34"/>
      <c r="F133" s="208" t="s">
        <v>5312</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431</v>
      </c>
      <c r="D134" s="174" t="s">
        <v>288</v>
      </c>
      <c r="E134" s="175" t="s">
        <v>5313</v>
      </c>
      <c r="F134" s="176" t="s">
        <v>5314</v>
      </c>
      <c r="G134" s="177" t="s">
        <v>5236</v>
      </c>
      <c r="H134" s="178">
        <v>1</v>
      </c>
      <c r="I134" s="179"/>
      <c r="J134" s="178">
        <f>ROUND(I134*H134,2)</f>
        <v>0</v>
      </c>
      <c r="K134" s="176" t="s">
        <v>1517</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434</v>
      </c>
    </row>
    <row r="135" spans="2:65" s="1" customFormat="1" ht="22.5" customHeight="1" x14ac:dyDescent="0.15">
      <c r="B135" s="33"/>
      <c r="C135" s="174" t="s">
        <v>347</v>
      </c>
      <c r="D135" s="174" t="s">
        <v>288</v>
      </c>
      <c r="E135" s="175" t="s">
        <v>5315</v>
      </c>
      <c r="F135" s="176" t="s">
        <v>5316</v>
      </c>
      <c r="G135" s="177" t="s">
        <v>5236</v>
      </c>
      <c r="H135" s="178">
        <v>1</v>
      </c>
      <c r="I135" s="179"/>
      <c r="J135" s="178">
        <f>ROUND(I135*H135,2)</f>
        <v>0</v>
      </c>
      <c r="K135" s="176" t="s">
        <v>1517</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440</v>
      </c>
    </row>
    <row r="136" spans="2:65" s="1" customFormat="1" ht="30" x14ac:dyDescent="0.15">
      <c r="B136" s="33"/>
      <c r="C136" s="34"/>
      <c r="D136" s="187" t="s">
        <v>383</v>
      </c>
      <c r="E136" s="34"/>
      <c r="F136" s="208" t="s">
        <v>5317</v>
      </c>
      <c r="G136" s="34"/>
      <c r="H136" s="34"/>
      <c r="I136" s="111"/>
      <c r="J136" s="34"/>
      <c r="K136" s="34"/>
      <c r="L136" s="37"/>
      <c r="M136" s="209"/>
      <c r="N136" s="59"/>
      <c r="O136" s="59"/>
      <c r="P136" s="59"/>
      <c r="Q136" s="59"/>
      <c r="R136" s="59"/>
      <c r="S136" s="59"/>
      <c r="T136" s="60"/>
      <c r="AT136" s="16" t="s">
        <v>383</v>
      </c>
      <c r="AU136" s="16" t="s">
        <v>77</v>
      </c>
    </row>
    <row r="137" spans="2:65" s="1" customFormat="1" ht="16.5" customHeight="1" x14ac:dyDescent="0.15">
      <c r="B137" s="33"/>
      <c r="C137" s="174" t="s">
        <v>442</v>
      </c>
      <c r="D137" s="174" t="s">
        <v>288</v>
      </c>
      <c r="E137" s="175" t="s">
        <v>5318</v>
      </c>
      <c r="F137" s="176" t="s">
        <v>5319</v>
      </c>
      <c r="G137" s="177" t="s">
        <v>5236</v>
      </c>
      <c r="H137" s="178">
        <v>1</v>
      </c>
      <c r="I137" s="179"/>
      <c r="J137" s="178">
        <f>ROUND(I137*H137,2)</f>
        <v>0</v>
      </c>
      <c r="K137" s="176" t="s">
        <v>1517</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445</v>
      </c>
    </row>
    <row r="138" spans="2:65" s="1" customFormat="1" ht="16.5" customHeight="1" x14ac:dyDescent="0.15">
      <c r="B138" s="33"/>
      <c r="C138" s="174" t="s">
        <v>350</v>
      </c>
      <c r="D138" s="174" t="s">
        <v>288</v>
      </c>
      <c r="E138" s="175" t="s">
        <v>5320</v>
      </c>
      <c r="F138" s="176" t="s">
        <v>5321</v>
      </c>
      <c r="G138" s="177" t="s">
        <v>5236</v>
      </c>
      <c r="H138" s="178">
        <v>1</v>
      </c>
      <c r="I138" s="179"/>
      <c r="J138" s="178">
        <f>ROUND(I138*H138,2)</f>
        <v>0</v>
      </c>
      <c r="K138" s="176" t="s">
        <v>1517</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449</v>
      </c>
    </row>
    <row r="139" spans="2:65" s="1" customFormat="1" ht="22.5" customHeight="1" x14ac:dyDescent="0.15">
      <c r="B139" s="33"/>
      <c r="C139" s="174" t="s">
        <v>452</v>
      </c>
      <c r="D139" s="174" t="s">
        <v>288</v>
      </c>
      <c r="E139" s="175" t="s">
        <v>5322</v>
      </c>
      <c r="F139" s="176" t="s">
        <v>5323</v>
      </c>
      <c r="G139" s="177" t="s">
        <v>5236</v>
      </c>
      <c r="H139" s="178">
        <v>1</v>
      </c>
      <c r="I139" s="179"/>
      <c r="J139" s="178">
        <f>ROUND(I139*H139,2)</f>
        <v>0</v>
      </c>
      <c r="K139" s="176" t="s">
        <v>1517</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455</v>
      </c>
    </row>
    <row r="140" spans="2:65" s="1" customFormat="1" ht="30" x14ac:dyDescent="0.15">
      <c r="B140" s="33"/>
      <c r="C140" s="34"/>
      <c r="D140" s="187" t="s">
        <v>383</v>
      </c>
      <c r="E140" s="34"/>
      <c r="F140" s="208" t="s">
        <v>5324</v>
      </c>
      <c r="G140" s="34"/>
      <c r="H140" s="34"/>
      <c r="I140" s="111"/>
      <c r="J140" s="34"/>
      <c r="K140" s="34"/>
      <c r="L140" s="37"/>
      <c r="M140" s="209"/>
      <c r="N140" s="59"/>
      <c r="O140" s="59"/>
      <c r="P140" s="59"/>
      <c r="Q140" s="59"/>
      <c r="R140" s="59"/>
      <c r="S140" s="59"/>
      <c r="T140" s="60"/>
      <c r="AT140" s="16" t="s">
        <v>383</v>
      </c>
      <c r="AU140" s="16" t="s">
        <v>77</v>
      </c>
    </row>
    <row r="141" spans="2:65" s="1" customFormat="1" ht="16.5" customHeight="1" x14ac:dyDescent="0.15">
      <c r="B141" s="33"/>
      <c r="C141" s="174" t="s">
        <v>355</v>
      </c>
      <c r="D141" s="174" t="s">
        <v>288</v>
      </c>
      <c r="E141" s="175" t="s">
        <v>5325</v>
      </c>
      <c r="F141" s="176" t="s">
        <v>5326</v>
      </c>
      <c r="G141" s="177" t="s">
        <v>5236</v>
      </c>
      <c r="H141" s="178">
        <v>1</v>
      </c>
      <c r="I141" s="179"/>
      <c r="J141" s="178">
        <f>ROUND(I141*H141,2)</f>
        <v>0</v>
      </c>
      <c r="K141" s="176" t="s">
        <v>1517</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473</v>
      </c>
    </row>
    <row r="142" spans="2:65" s="1" customFormat="1" ht="16.5" customHeight="1" x14ac:dyDescent="0.15">
      <c r="B142" s="33"/>
      <c r="C142" s="174" t="s">
        <v>475</v>
      </c>
      <c r="D142" s="174" t="s">
        <v>288</v>
      </c>
      <c r="E142" s="175" t="s">
        <v>5327</v>
      </c>
      <c r="F142" s="176" t="s">
        <v>5328</v>
      </c>
      <c r="G142" s="177" t="s">
        <v>5236</v>
      </c>
      <c r="H142" s="178">
        <v>1</v>
      </c>
      <c r="I142" s="179"/>
      <c r="J142" s="178">
        <f>ROUND(I142*H142,2)</f>
        <v>0</v>
      </c>
      <c r="K142" s="176" t="s">
        <v>1517</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478</v>
      </c>
    </row>
    <row r="143" spans="2:65" s="1" customFormat="1" ht="22.5" customHeight="1" x14ac:dyDescent="0.15">
      <c r="B143" s="33"/>
      <c r="C143" s="174" t="s">
        <v>363</v>
      </c>
      <c r="D143" s="174" t="s">
        <v>288</v>
      </c>
      <c r="E143" s="175" t="s">
        <v>5329</v>
      </c>
      <c r="F143" s="176" t="s">
        <v>5330</v>
      </c>
      <c r="G143" s="177" t="s">
        <v>1845</v>
      </c>
      <c r="H143" s="178">
        <v>500</v>
      </c>
      <c r="I143" s="179"/>
      <c r="J143" s="178">
        <f>ROUND(I143*H143,2)</f>
        <v>0</v>
      </c>
      <c r="K143" s="176" t="s">
        <v>1517</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484</v>
      </c>
    </row>
    <row r="144" spans="2:65" s="1" customFormat="1" ht="30" x14ac:dyDescent="0.15">
      <c r="B144" s="33"/>
      <c r="C144" s="34"/>
      <c r="D144" s="187" t="s">
        <v>383</v>
      </c>
      <c r="E144" s="34"/>
      <c r="F144" s="208" t="s">
        <v>5331</v>
      </c>
      <c r="G144" s="34"/>
      <c r="H144" s="34"/>
      <c r="I144" s="111"/>
      <c r="J144" s="34"/>
      <c r="K144" s="34"/>
      <c r="L144" s="37"/>
      <c r="M144" s="225"/>
      <c r="N144" s="222"/>
      <c r="O144" s="222"/>
      <c r="P144" s="222"/>
      <c r="Q144" s="222"/>
      <c r="R144" s="222"/>
      <c r="S144" s="222"/>
      <c r="T144" s="226"/>
      <c r="AT144" s="16" t="s">
        <v>383</v>
      </c>
      <c r="AU144" s="16" t="s">
        <v>77</v>
      </c>
    </row>
    <row r="145" spans="2:12" s="1" customFormat="1" ht="7" customHeight="1" x14ac:dyDescent="0.15">
      <c r="B145" s="45"/>
      <c r="C145" s="46"/>
      <c r="D145" s="46"/>
      <c r="E145" s="46"/>
      <c r="F145" s="46"/>
      <c r="G145" s="46"/>
      <c r="H145" s="46"/>
      <c r="I145" s="133"/>
      <c r="J145" s="46"/>
      <c r="K145" s="46"/>
      <c r="L145" s="37"/>
    </row>
  </sheetData>
  <sheetProtection algorithmName="SHA-512" hashValue="EDWxs6cfQ6M49C2TefDonX1FxSKzKpPynfbGBJWfJiA3Pe1mhUjve/2ZMkYuAc/Epov0K2tZ1vKtlg8VHfnrtg==" saltValue="4rQ6ybE305lqlPwkIPOxcQc6bSOjrsFJeB0ZUTfCb9Sm/mrccQdC/CdmpRmAPrtMeoJSLWOF7KCRpXOfpt6KVA==" spinCount="100000" sheet="1" objects="1" scenarios="1" formatColumns="0" formatRows="0" autoFilter="0"/>
  <autoFilter ref="C86:K14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4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217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5333</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5334</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ROUND((SUM(BE103:BE243)),  2)</f>
        <v>0</v>
      </c>
      <c r="I37" s="122">
        <v>0.21</v>
      </c>
      <c r="J37" s="121">
        <f>ROUND(((SUM(BE103:BE243))*I37),  2)</f>
        <v>0</v>
      </c>
      <c r="L37" s="37"/>
    </row>
    <row r="38" spans="2:12" s="1" customFormat="1" ht="14.5" customHeight="1" x14ac:dyDescent="0.15">
      <c r="B38" s="37"/>
      <c r="E38" s="110" t="s">
        <v>42</v>
      </c>
      <c r="F38" s="121">
        <f>ROUND((SUM(BF103:BF243)),  2)</f>
        <v>0</v>
      </c>
      <c r="I38" s="122">
        <v>0.15</v>
      </c>
      <c r="J38" s="121">
        <f>ROUND(((SUM(BF103:BF243))*I38),  2)</f>
        <v>0</v>
      </c>
      <c r="L38" s="37"/>
    </row>
    <row r="39" spans="2:12" s="1" customFormat="1" ht="14.5" hidden="1" customHeight="1" x14ac:dyDescent="0.15">
      <c r="B39" s="37"/>
      <c r="E39" s="110" t="s">
        <v>43</v>
      </c>
      <c r="F39" s="121">
        <f>ROUND((SUM(BG103:BG243)),  2)</f>
        <v>0</v>
      </c>
      <c r="I39" s="122">
        <v>0.21</v>
      </c>
      <c r="J39" s="121">
        <f>0</f>
        <v>0</v>
      </c>
      <c r="L39" s="37"/>
    </row>
    <row r="40" spans="2:12" s="1" customFormat="1" ht="14.5" hidden="1" customHeight="1" x14ac:dyDescent="0.15">
      <c r="B40" s="37"/>
      <c r="E40" s="110" t="s">
        <v>44</v>
      </c>
      <c r="F40" s="121">
        <f>ROUND((SUM(BH103:BH243)),  2)</f>
        <v>0</v>
      </c>
      <c r="I40" s="122">
        <v>0.15</v>
      </c>
      <c r="J40" s="121">
        <f>0</f>
        <v>0</v>
      </c>
      <c r="L40" s="37"/>
    </row>
    <row r="41" spans="2:12" s="1" customFormat="1" ht="14.5" hidden="1" customHeight="1" x14ac:dyDescent="0.15">
      <c r="B41" s="37"/>
      <c r="E41" s="110" t="s">
        <v>45</v>
      </c>
      <c r="F41" s="121">
        <f>ROUND((SUM(BI103:BI243)),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5333</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01 - Nádražní, Jiráskova, Žižkova ulice, plocha nádraží BUS 43 %</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J123</f>
        <v>0</v>
      </c>
      <c r="K69" s="143"/>
      <c r="L69" s="148"/>
    </row>
    <row r="70" spans="2:47" s="8" customFormat="1" ht="25" customHeight="1" x14ac:dyDescent="0.15">
      <c r="B70" s="142"/>
      <c r="C70" s="143"/>
      <c r="D70" s="144" t="s">
        <v>3552</v>
      </c>
      <c r="E70" s="145"/>
      <c r="F70" s="145"/>
      <c r="G70" s="145"/>
      <c r="H70" s="145"/>
      <c r="I70" s="146"/>
      <c r="J70" s="147">
        <f>J129</f>
        <v>0</v>
      </c>
      <c r="K70" s="143"/>
      <c r="L70" s="148"/>
    </row>
    <row r="71" spans="2:47" s="8" customFormat="1" ht="25" customHeight="1" x14ac:dyDescent="0.15">
      <c r="B71" s="142"/>
      <c r="C71" s="143"/>
      <c r="D71" s="144" t="s">
        <v>255</v>
      </c>
      <c r="E71" s="145"/>
      <c r="F71" s="145"/>
      <c r="G71" s="145"/>
      <c r="H71" s="145"/>
      <c r="I71" s="146"/>
      <c r="J71" s="147">
        <f>J170</f>
        <v>0</v>
      </c>
      <c r="K71" s="143"/>
      <c r="L71" s="148"/>
    </row>
    <row r="72" spans="2:47" s="8" customFormat="1" ht="25" customHeight="1" x14ac:dyDescent="0.15">
      <c r="B72" s="142"/>
      <c r="C72" s="143"/>
      <c r="D72" s="144" t="s">
        <v>3553</v>
      </c>
      <c r="E72" s="145"/>
      <c r="F72" s="145"/>
      <c r="G72" s="145"/>
      <c r="H72" s="145"/>
      <c r="I72" s="146"/>
      <c r="J72" s="147">
        <f>J178</f>
        <v>0</v>
      </c>
      <c r="K72" s="143"/>
      <c r="L72" s="148"/>
    </row>
    <row r="73" spans="2:47" s="8" customFormat="1" ht="25" customHeight="1" x14ac:dyDescent="0.15">
      <c r="B73" s="142"/>
      <c r="C73" s="143"/>
      <c r="D73" s="144" t="s">
        <v>1303</v>
      </c>
      <c r="E73" s="145"/>
      <c r="F73" s="145"/>
      <c r="G73" s="145"/>
      <c r="H73" s="145"/>
      <c r="I73" s="146"/>
      <c r="J73" s="147">
        <f>J216</f>
        <v>0</v>
      </c>
      <c r="K73" s="143"/>
      <c r="L73" s="148"/>
    </row>
    <row r="74" spans="2:47" s="8" customFormat="1" ht="25" customHeight="1" x14ac:dyDescent="0.15">
      <c r="B74" s="142"/>
      <c r="C74" s="143"/>
      <c r="D74" s="144" t="s">
        <v>3554</v>
      </c>
      <c r="E74" s="145"/>
      <c r="F74" s="145"/>
      <c r="G74" s="145"/>
      <c r="H74" s="145"/>
      <c r="I74" s="146"/>
      <c r="J74" s="147">
        <f>J219</f>
        <v>0</v>
      </c>
      <c r="K74" s="143"/>
      <c r="L74" s="148"/>
    </row>
    <row r="75" spans="2:47" s="8" customFormat="1" ht="25" customHeight="1" x14ac:dyDescent="0.15">
      <c r="B75" s="142"/>
      <c r="C75" s="143"/>
      <c r="D75" s="144" t="s">
        <v>3555</v>
      </c>
      <c r="E75" s="145"/>
      <c r="F75" s="145"/>
      <c r="G75" s="145"/>
      <c r="H75" s="145"/>
      <c r="I75" s="146"/>
      <c r="J75" s="147">
        <f>J224</f>
        <v>0</v>
      </c>
      <c r="K75" s="143"/>
      <c r="L75" s="148"/>
    </row>
    <row r="76" spans="2:47" s="8" customFormat="1" ht="25" customHeight="1" x14ac:dyDescent="0.15">
      <c r="B76" s="142"/>
      <c r="C76" s="143"/>
      <c r="D76" s="144" t="s">
        <v>3556</v>
      </c>
      <c r="E76" s="145"/>
      <c r="F76" s="145"/>
      <c r="G76" s="145"/>
      <c r="H76" s="145"/>
      <c r="I76" s="146"/>
      <c r="J76" s="147">
        <f>J230</f>
        <v>0</v>
      </c>
      <c r="K76" s="143"/>
      <c r="L76" s="148"/>
    </row>
    <row r="77" spans="2:47" s="8" customFormat="1" ht="25" customHeight="1" x14ac:dyDescent="0.15">
      <c r="B77" s="142"/>
      <c r="C77" s="143"/>
      <c r="D77" s="144" t="s">
        <v>259</v>
      </c>
      <c r="E77" s="145"/>
      <c r="F77" s="145"/>
      <c r="G77" s="145"/>
      <c r="H77" s="145"/>
      <c r="I77" s="146"/>
      <c r="J77" s="147">
        <f>J234</f>
        <v>0</v>
      </c>
      <c r="K77" s="143"/>
      <c r="L77" s="148"/>
    </row>
    <row r="78" spans="2:47" s="8" customFormat="1" ht="25" customHeight="1" x14ac:dyDescent="0.15">
      <c r="B78" s="142"/>
      <c r="C78" s="143"/>
      <c r="D78" s="144" t="s">
        <v>3557</v>
      </c>
      <c r="E78" s="145"/>
      <c r="F78" s="145"/>
      <c r="G78" s="145"/>
      <c r="H78" s="145"/>
      <c r="I78" s="146"/>
      <c r="J78" s="147">
        <f>J236</f>
        <v>0</v>
      </c>
      <c r="K78" s="143"/>
      <c r="L78" s="148"/>
    </row>
    <row r="79" spans="2:47" s="8" customFormat="1" ht="25" customHeight="1" x14ac:dyDescent="0.15">
      <c r="B79" s="142"/>
      <c r="C79" s="143"/>
      <c r="D79" s="144" t="s">
        <v>272</v>
      </c>
      <c r="E79" s="145"/>
      <c r="F79" s="145"/>
      <c r="G79" s="145"/>
      <c r="H79" s="145"/>
      <c r="I79" s="146"/>
      <c r="J79" s="147">
        <f>J239</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302" t="str">
        <f>E7</f>
        <v>Terminál Benešov I.Etapa</v>
      </c>
      <c r="F89" s="303"/>
      <c r="G89" s="303"/>
      <c r="H89" s="303"/>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302" t="s">
        <v>5332</v>
      </c>
      <c r="F91" s="259"/>
      <c r="G91" s="259"/>
      <c r="H91" s="259"/>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3" t="s">
        <v>5333</v>
      </c>
      <c r="F93" s="284"/>
      <c r="G93" s="284"/>
      <c r="H93" s="284"/>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5" t="str">
        <f>E13</f>
        <v>01 - Nádražní, Jiráskova, Žižkova ulice, plocha nádraží BUS 43 %</v>
      </c>
      <c r="F95" s="284"/>
      <c r="G95" s="284"/>
      <c r="H95" s="284"/>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P104+P123+P129+P170+P178+P216+P219+P224+P230+P234+P236+P239</f>
        <v>0</v>
      </c>
      <c r="Q103" s="67"/>
      <c r="R103" s="157">
        <f>R104+R123+R129+R170+R178+R216+R219+R224+R230+R234+R236+R239</f>
        <v>0</v>
      </c>
      <c r="S103" s="67"/>
      <c r="T103" s="158">
        <f>T104+T123+T129+T170+T178+T216+T219+T224+T230+T234+T236+T239</f>
        <v>0</v>
      </c>
      <c r="AT103" s="16" t="s">
        <v>69</v>
      </c>
      <c r="AU103" s="16" t="s">
        <v>246</v>
      </c>
      <c r="BK103" s="159">
        <f>BK104+BK123+BK129+BK170+BK178+BK216+BK219+BK224+BK230+BK234+BK236+BK239</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SUM(P105:P122)</f>
        <v>0</v>
      </c>
      <c r="Q104" s="168"/>
      <c r="R104" s="169">
        <f>SUM(R105:R122)</f>
        <v>0</v>
      </c>
      <c r="S104" s="168"/>
      <c r="T104" s="170">
        <f>SUM(T105:T122)</f>
        <v>0</v>
      </c>
      <c r="AR104" s="171" t="s">
        <v>77</v>
      </c>
      <c r="AT104" s="172" t="s">
        <v>69</v>
      </c>
      <c r="AU104" s="172" t="s">
        <v>70</v>
      </c>
      <c r="AY104" s="171" t="s">
        <v>287</v>
      </c>
      <c r="BK104" s="173">
        <f>SUM(BK105:BK122)</f>
        <v>0</v>
      </c>
    </row>
    <row r="105" spans="2:65" s="1" customFormat="1" ht="16.5" customHeight="1" x14ac:dyDescent="0.15">
      <c r="B105" s="33"/>
      <c r="C105" s="174" t="s">
        <v>77</v>
      </c>
      <c r="D105" s="174" t="s">
        <v>288</v>
      </c>
      <c r="E105" s="175" t="s">
        <v>3558</v>
      </c>
      <c r="F105" s="176" t="s">
        <v>3559</v>
      </c>
      <c r="G105" s="177" t="s">
        <v>291</v>
      </c>
      <c r="H105" s="178">
        <v>87.29</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 customFormat="1" ht="16.5" customHeight="1" x14ac:dyDescent="0.15">
      <c r="B106" s="33"/>
      <c r="C106" s="174" t="s">
        <v>79</v>
      </c>
      <c r="D106" s="174" t="s">
        <v>288</v>
      </c>
      <c r="E106" s="175" t="s">
        <v>3560</v>
      </c>
      <c r="F106" s="176" t="s">
        <v>3561</v>
      </c>
      <c r="G106" s="177" t="s">
        <v>291</v>
      </c>
      <c r="H106" s="178">
        <v>52.89</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99</v>
      </c>
    </row>
    <row r="107" spans="2:65" s="1" customFormat="1" ht="16.5" customHeight="1" x14ac:dyDescent="0.15">
      <c r="B107" s="33"/>
      <c r="C107" s="174" t="s">
        <v>87</v>
      </c>
      <c r="D107" s="174" t="s">
        <v>288</v>
      </c>
      <c r="E107" s="175" t="s">
        <v>3562</v>
      </c>
      <c r="F107" s="176" t="s">
        <v>3563</v>
      </c>
      <c r="G107" s="177" t="s">
        <v>362</v>
      </c>
      <c r="H107" s="178">
        <v>35.26</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296</v>
      </c>
    </row>
    <row r="108" spans="2:65" s="1" customFormat="1" ht="30" x14ac:dyDescent="0.15">
      <c r="B108" s="33"/>
      <c r="C108" s="34"/>
      <c r="D108" s="187" t="s">
        <v>383</v>
      </c>
      <c r="E108" s="34"/>
      <c r="F108" s="208" t="s">
        <v>3564</v>
      </c>
      <c r="G108" s="34"/>
      <c r="H108" s="34"/>
      <c r="I108" s="111"/>
      <c r="J108" s="34"/>
      <c r="K108" s="34"/>
      <c r="L108" s="37"/>
      <c r="M108" s="209"/>
      <c r="N108" s="59"/>
      <c r="O108" s="59"/>
      <c r="P108" s="59"/>
      <c r="Q108" s="59"/>
      <c r="R108" s="59"/>
      <c r="S108" s="59"/>
      <c r="T108" s="60"/>
      <c r="AT108" s="16" t="s">
        <v>383</v>
      </c>
      <c r="AU108" s="16" t="s">
        <v>77</v>
      </c>
    </row>
    <row r="109" spans="2:65" s="1" customFormat="1" ht="16.5" customHeight="1" x14ac:dyDescent="0.15">
      <c r="B109" s="33"/>
      <c r="C109" s="174" t="s">
        <v>99</v>
      </c>
      <c r="D109" s="174" t="s">
        <v>288</v>
      </c>
      <c r="E109" s="175" t="s">
        <v>3565</v>
      </c>
      <c r="F109" s="176" t="s">
        <v>3566</v>
      </c>
      <c r="G109" s="177" t="s">
        <v>362</v>
      </c>
      <c r="H109" s="178">
        <v>421.62</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 customFormat="1" ht="30" x14ac:dyDescent="0.15">
      <c r="B110" s="33"/>
      <c r="C110" s="34"/>
      <c r="D110" s="187" t="s">
        <v>383</v>
      </c>
      <c r="E110" s="34"/>
      <c r="F110" s="208" t="s">
        <v>3567</v>
      </c>
      <c r="G110" s="34"/>
      <c r="H110" s="34"/>
      <c r="I110" s="111"/>
      <c r="J110" s="34"/>
      <c r="K110" s="34"/>
      <c r="L110" s="37"/>
      <c r="M110" s="209"/>
      <c r="N110" s="59"/>
      <c r="O110" s="59"/>
      <c r="P110" s="59"/>
      <c r="Q110" s="59"/>
      <c r="R110" s="59"/>
      <c r="S110" s="59"/>
      <c r="T110" s="60"/>
      <c r="AT110" s="16" t="s">
        <v>383</v>
      </c>
      <c r="AU110" s="16" t="s">
        <v>77</v>
      </c>
    </row>
    <row r="111" spans="2:65" s="1" customFormat="1" ht="16.5" customHeight="1" x14ac:dyDescent="0.15">
      <c r="B111" s="33"/>
      <c r="C111" s="174" t="s">
        <v>301</v>
      </c>
      <c r="D111" s="174" t="s">
        <v>288</v>
      </c>
      <c r="E111" s="175" t="s">
        <v>3568</v>
      </c>
      <c r="F111" s="176" t="s">
        <v>3569</v>
      </c>
      <c r="G111" s="177" t="s">
        <v>308</v>
      </c>
      <c r="H111" s="178">
        <v>680.8</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305</v>
      </c>
    </row>
    <row r="112" spans="2:65" s="1" customFormat="1" ht="30" x14ac:dyDescent="0.15">
      <c r="B112" s="33"/>
      <c r="C112" s="34"/>
      <c r="D112" s="187" t="s">
        <v>383</v>
      </c>
      <c r="E112" s="34"/>
      <c r="F112" s="208" t="s">
        <v>3570</v>
      </c>
      <c r="G112" s="34"/>
      <c r="H112" s="34"/>
      <c r="I112" s="111"/>
      <c r="J112" s="34"/>
      <c r="K112" s="34"/>
      <c r="L112" s="37"/>
      <c r="M112" s="209"/>
      <c r="N112" s="59"/>
      <c r="O112" s="59"/>
      <c r="P112" s="59"/>
      <c r="Q112" s="59"/>
      <c r="R112" s="59"/>
      <c r="S112" s="59"/>
      <c r="T112" s="60"/>
      <c r="AT112" s="16" t="s">
        <v>383</v>
      </c>
      <c r="AU112" s="16" t="s">
        <v>77</v>
      </c>
    </row>
    <row r="113" spans="2:65" s="1" customFormat="1" ht="16.5" customHeight="1" x14ac:dyDescent="0.15">
      <c r="B113" s="33"/>
      <c r="C113" s="174" t="s">
        <v>296</v>
      </c>
      <c r="D113" s="174" t="s">
        <v>288</v>
      </c>
      <c r="E113" s="175" t="s">
        <v>3571</v>
      </c>
      <c r="F113" s="176" t="s">
        <v>3572</v>
      </c>
      <c r="G113" s="177" t="s">
        <v>308</v>
      </c>
      <c r="H113" s="178">
        <v>2066.7800000000002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 customFormat="1" ht="30" x14ac:dyDescent="0.15">
      <c r="B114" s="33"/>
      <c r="C114" s="34"/>
      <c r="D114" s="187" t="s">
        <v>383</v>
      </c>
      <c r="E114" s="34"/>
      <c r="F114" s="208" t="s">
        <v>3570</v>
      </c>
      <c r="G114" s="34"/>
      <c r="H114" s="34"/>
      <c r="I114" s="111"/>
      <c r="J114" s="34"/>
      <c r="K114" s="34"/>
      <c r="L114" s="37"/>
      <c r="M114" s="209"/>
      <c r="N114" s="59"/>
      <c r="O114" s="59"/>
      <c r="P114" s="59"/>
      <c r="Q114" s="59"/>
      <c r="R114" s="59"/>
      <c r="S114" s="59"/>
      <c r="T114" s="60"/>
      <c r="AT114" s="16" t="s">
        <v>383</v>
      </c>
      <c r="AU114" s="16" t="s">
        <v>77</v>
      </c>
    </row>
    <row r="115" spans="2:65" s="1" customFormat="1" ht="16.5" customHeight="1" x14ac:dyDescent="0.15">
      <c r="B115" s="33"/>
      <c r="C115" s="174" t="s">
        <v>310</v>
      </c>
      <c r="D115" s="174" t="s">
        <v>288</v>
      </c>
      <c r="E115" s="175" t="s">
        <v>3573</v>
      </c>
      <c r="F115" s="176" t="s">
        <v>3574</v>
      </c>
      <c r="G115" s="177" t="s">
        <v>308</v>
      </c>
      <c r="H115" s="178">
        <v>36.29</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16.5" customHeight="1" x14ac:dyDescent="0.15">
      <c r="B116" s="33"/>
      <c r="C116" s="174" t="s">
        <v>300</v>
      </c>
      <c r="D116" s="174" t="s">
        <v>288</v>
      </c>
      <c r="E116" s="175" t="s">
        <v>3575</v>
      </c>
      <c r="F116" s="176" t="s">
        <v>333</v>
      </c>
      <c r="G116" s="177" t="s">
        <v>308</v>
      </c>
      <c r="H116" s="178">
        <v>2711.29</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 customFormat="1" ht="16.5" customHeight="1" x14ac:dyDescent="0.15">
      <c r="B117" s="33"/>
      <c r="C117" s="174" t="s">
        <v>317</v>
      </c>
      <c r="D117" s="174" t="s">
        <v>288</v>
      </c>
      <c r="E117" s="175" t="s">
        <v>3576</v>
      </c>
      <c r="F117" s="176" t="s">
        <v>3577</v>
      </c>
      <c r="G117" s="177" t="s">
        <v>308</v>
      </c>
      <c r="H117" s="178">
        <v>27112.92</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320</v>
      </c>
    </row>
    <row r="118" spans="2:65" s="1" customFormat="1" ht="30" x14ac:dyDescent="0.15">
      <c r="B118" s="33"/>
      <c r="C118" s="34"/>
      <c r="D118" s="187" t="s">
        <v>383</v>
      </c>
      <c r="E118" s="34"/>
      <c r="F118" s="208" t="s">
        <v>3578</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305</v>
      </c>
      <c r="D119" s="174" t="s">
        <v>288</v>
      </c>
      <c r="E119" s="175" t="s">
        <v>3579</v>
      </c>
      <c r="F119" s="176" t="s">
        <v>3580</v>
      </c>
      <c r="G119" s="177" t="s">
        <v>308</v>
      </c>
      <c r="H119" s="178">
        <v>1428.03</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323</v>
      </c>
    </row>
    <row r="120" spans="2:65" s="1" customFormat="1" ht="16.5" customHeight="1" x14ac:dyDescent="0.15">
      <c r="B120" s="33"/>
      <c r="C120" s="174" t="s">
        <v>324</v>
      </c>
      <c r="D120" s="174" t="s">
        <v>288</v>
      </c>
      <c r="E120" s="175" t="s">
        <v>345</v>
      </c>
      <c r="F120" s="176" t="s">
        <v>346</v>
      </c>
      <c r="G120" s="177" t="s">
        <v>291</v>
      </c>
      <c r="H120" s="178">
        <v>2184.6999999999998</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327</v>
      </c>
    </row>
    <row r="121" spans="2:65" s="1" customFormat="1" ht="16.5" customHeight="1" x14ac:dyDescent="0.15">
      <c r="B121" s="33"/>
      <c r="C121" s="174" t="s">
        <v>309</v>
      </c>
      <c r="D121" s="174" t="s">
        <v>288</v>
      </c>
      <c r="E121" s="175" t="s">
        <v>348</v>
      </c>
      <c r="F121" s="176" t="s">
        <v>349</v>
      </c>
      <c r="G121" s="177" t="s">
        <v>308</v>
      </c>
      <c r="H121" s="178">
        <v>2731.23</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330</v>
      </c>
    </row>
    <row r="122" spans="2:65" s="1" customFormat="1" ht="16.5" customHeight="1" x14ac:dyDescent="0.15">
      <c r="B122" s="33"/>
      <c r="C122" s="174" t="s">
        <v>331</v>
      </c>
      <c r="D122" s="174" t="s">
        <v>288</v>
      </c>
      <c r="E122" s="175" t="s">
        <v>3581</v>
      </c>
      <c r="F122" s="176" t="s">
        <v>3582</v>
      </c>
      <c r="G122" s="177" t="s">
        <v>3583</v>
      </c>
      <c r="H122" s="178">
        <v>2748.96</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334</v>
      </c>
    </row>
    <row r="123" spans="2:65" s="10" customFormat="1" ht="26" customHeight="1" x14ac:dyDescent="0.2">
      <c r="B123" s="160"/>
      <c r="C123" s="161"/>
      <c r="D123" s="162" t="s">
        <v>69</v>
      </c>
      <c r="E123" s="163" t="s">
        <v>79</v>
      </c>
      <c r="F123" s="163" t="s">
        <v>351</v>
      </c>
      <c r="G123" s="161"/>
      <c r="H123" s="161"/>
      <c r="I123" s="164"/>
      <c r="J123" s="165">
        <f>BK123</f>
        <v>0</v>
      </c>
      <c r="K123" s="161"/>
      <c r="L123" s="166"/>
      <c r="M123" s="167"/>
      <c r="N123" s="168"/>
      <c r="O123" s="168"/>
      <c r="P123" s="169">
        <f>SUM(P124:P128)</f>
        <v>0</v>
      </c>
      <c r="Q123" s="168"/>
      <c r="R123" s="169">
        <f>SUM(R124:R128)</f>
        <v>0</v>
      </c>
      <c r="S123" s="168"/>
      <c r="T123" s="170">
        <f>SUM(T124:T128)</f>
        <v>0</v>
      </c>
      <c r="AR123" s="171" t="s">
        <v>77</v>
      </c>
      <c r="AT123" s="172" t="s">
        <v>69</v>
      </c>
      <c r="AU123" s="172" t="s">
        <v>70</v>
      </c>
      <c r="AY123" s="171" t="s">
        <v>287</v>
      </c>
      <c r="BK123" s="173">
        <f>SUM(BK124:BK128)</f>
        <v>0</v>
      </c>
    </row>
    <row r="124" spans="2:65" s="1" customFormat="1" ht="16.5" customHeight="1" x14ac:dyDescent="0.15">
      <c r="B124" s="33"/>
      <c r="C124" s="174" t="s">
        <v>313</v>
      </c>
      <c r="D124" s="174" t="s">
        <v>288</v>
      </c>
      <c r="E124" s="175" t="s">
        <v>3584</v>
      </c>
      <c r="F124" s="176" t="s">
        <v>3585</v>
      </c>
      <c r="G124" s="177" t="s">
        <v>362</v>
      </c>
      <c r="H124" s="178">
        <v>353.46</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337</v>
      </c>
    </row>
    <row r="125" spans="2:65" s="1" customFormat="1" ht="30" x14ac:dyDescent="0.15">
      <c r="B125" s="33"/>
      <c r="C125" s="34"/>
      <c r="D125" s="187" t="s">
        <v>383</v>
      </c>
      <c r="E125" s="34"/>
      <c r="F125" s="208" t="s">
        <v>3586</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365</v>
      </c>
      <c r="F126" s="176" t="s">
        <v>366</v>
      </c>
      <c r="G126" s="177" t="s">
        <v>291</v>
      </c>
      <c r="H126" s="178">
        <v>565.54</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316</v>
      </c>
      <c r="D127" s="174" t="s">
        <v>288</v>
      </c>
      <c r="E127" s="175" t="s">
        <v>3587</v>
      </c>
      <c r="F127" s="176" t="s">
        <v>3588</v>
      </c>
      <c r="G127" s="177" t="s">
        <v>308</v>
      </c>
      <c r="H127" s="178">
        <v>0.17</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344</v>
      </c>
      <c r="D128" s="174" t="s">
        <v>288</v>
      </c>
      <c r="E128" s="175" t="s">
        <v>3589</v>
      </c>
      <c r="F128" s="176" t="s">
        <v>3590</v>
      </c>
      <c r="G128" s="177" t="s">
        <v>291</v>
      </c>
      <c r="H128" s="178">
        <v>622.09</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0" customFormat="1" ht="26" customHeight="1" x14ac:dyDescent="0.2">
      <c r="B129" s="160"/>
      <c r="C129" s="161"/>
      <c r="D129" s="162" t="s">
        <v>69</v>
      </c>
      <c r="E129" s="163" t="s">
        <v>301</v>
      </c>
      <c r="F129" s="163" t="s">
        <v>3591</v>
      </c>
      <c r="G129" s="161"/>
      <c r="H129" s="161"/>
      <c r="I129" s="164"/>
      <c r="J129" s="165">
        <f>BK129</f>
        <v>0</v>
      </c>
      <c r="K129" s="161"/>
      <c r="L129" s="166"/>
      <c r="M129" s="167"/>
      <c r="N129" s="168"/>
      <c r="O129" s="168"/>
      <c r="P129" s="169">
        <f>SUM(P130:P169)</f>
        <v>0</v>
      </c>
      <c r="Q129" s="168"/>
      <c r="R129" s="169">
        <f>SUM(R130:R169)</f>
        <v>0</v>
      </c>
      <c r="S129" s="168"/>
      <c r="T129" s="170">
        <f>SUM(T130:T169)</f>
        <v>0</v>
      </c>
      <c r="AR129" s="171" t="s">
        <v>77</v>
      </c>
      <c r="AT129" s="172" t="s">
        <v>69</v>
      </c>
      <c r="AU129" s="172" t="s">
        <v>70</v>
      </c>
      <c r="AY129" s="171" t="s">
        <v>287</v>
      </c>
      <c r="BK129" s="173">
        <f>SUM(BK130:BK169)</f>
        <v>0</v>
      </c>
    </row>
    <row r="130" spans="2:65" s="1" customFormat="1" ht="16.5" customHeight="1" x14ac:dyDescent="0.15">
      <c r="B130" s="33"/>
      <c r="C130" s="174" t="s">
        <v>320</v>
      </c>
      <c r="D130" s="174" t="s">
        <v>288</v>
      </c>
      <c r="E130" s="175" t="s">
        <v>3592</v>
      </c>
      <c r="F130" s="176" t="s">
        <v>3593</v>
      </c>
      <c r="G130" s="177" t="s">
        <v>291</v>
      </c>
      <c r="H130" s="178">
        <v>238.22</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16.5" customHeight="1" x14ac:dyDescent="0.15">
      <c r="B131" s="33"/>
      <c r="C131" s="174" t="s">
        <v>352</v>
      </c>
      <c r="D131" s="174" t="s">
        <v>288</v>
      </c>
      <c r="E131" s="175" t="s">
        <v>3594</v>
      </c>
      <c r="F131" s="176" t="s">
        <v>3595</v>
      </c>
      <c r="G131" s="177" t="s">
        <v>291</v>
      </c>
      <c r="H131" s="178">
        <v>600.15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355</v>
      </c>
    </row>
    <row r="132" spans="2:65" s="1" customFormat="1" ht="16.5" customHeight="1" x14ac:dyDescent="0.15">
      <c r="B132" s="33"/>
      <c r="C132" s="174" t="s">
        <v>323</v>
      </c>
      <c r="D132" s="174" t="s">
        <v>288</v>
      </c>
      <c r="E132" s="175" t="s">
        <v>3596</v>
      </c>
      <c r="F132" s="176" t="s">
        <v>3597</v>
      </c>
      <c r="G132" s="177" t="s">
        <v>291</v>
      </c>
      <c r="H132" s="178">
        <v>104.06</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363</v>
      </c>
    </row>
    <row r="133" spans="2:65" s="1" customFormat="1" ht="30" x14ac:dyDescent="0.15">
      <c r="B133" s="33"/>
      <c r="C133" s="34"/>
      <c r="D133" s="187" t="s">
        <v>383</v>
      </c>
      <c r="E133" s="34"/>
      <c r="F133" s="208" t="s">
        <v>3598</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7</v>
      </c>
      <c r="D134" s="174" t="s">
        <v>288</v>
      </c>
      <c r="E134" s="175" t="s">
        <v>3599</v>
      </c>
      <c r="F134" s="176" t="s">
        <v>3600</v>
      </c>
      <c r="G134" s="177" t="s">
        <v>291</v>
      </c>
      <c r="H134" s="178">
        <v>2752</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367</v>
      </c>
    </row>
    <row r="135" spans="2:65" s="1" customFormat="1" ht="30" x14ac:dyDescent="0.15">
      <c r="B135" s="33"/>
      <c r="C135" s="34"/>
      <c r="D135" s="187" t="s">
        <v>383</v>
      </c>
      <c r="E135" s="34"/>
      <c r="F135" s="208" t="s">
        <v>3598</v>
      </c>
      <c r="G135" s="34"/>
      <c r="H135" s="34"/>
      <c r="I135" s="111"/>
      <c r="J135" s="34"/>
      <c r="K135" s="34"/>
      <c r="L135" s="37"/>
      <c r="M135" s="209"/>
      <c r="N135" s="59"/>
      <c r="O135" s="59"/>
      <c r="P135" s="59"/>
      <c r="Q135" s="59"/>
      <c r="R135" s="59"/>
      <c r="S135" s="59"/>
      <c r="T135" s="60"/>
      <c r="AT135" s="16" t="s">
        <v>383</v>
      </c>
      <c r="AU135" s="16" t="s">
        <v>77</v>
      </c>
    </row>
    <row r="136" spans="2:65" s="1" customFormat="1" ht="16.5" customHeight="1" x14ac:dyDescent="0.15">
      <c r="B136" s="33"/>
      <c r="C136" s="174" t="s">
        <v>327</v>
      </c>
      <c r="D136" s="174" t="s">
        <v>288</v>
      </c>
      <c r="E136" s="175" t="s">
        <v>3601</v>
      </c>
      <c r="F136" s="176" t="s">
        <v>3602</v>
      </c>
      <c r="G136" s="177" t="s">
        <v>291</v>
      </c>
      <c r="H136" s="178">
        <v>22.79</v>
      </c>
      <c r="I136" s="179"/>
      <c r="J136" s="178">
        <f t="shared" ref="J136:J147" si="0">ROUND(I136*H136,2)</f>
        <v>0</v>
      </c>
      <c r="K136" s="176" t="s">
        <v>1</v>
      </c>
      <c r="L136" s="37"/>
      <c r="M136" s="180" t="s">
        <v>1</v>
      </c>
      <c r="N136" s="181" t="s">
        <v>41</v>
      </c>
      <c r="O136" s="59"/>
      <c r="P136" s="182">
        <f t="shared" ref="P136:P147" si="1">O136*H136</f>
        <v>0</v>
      </c>
      <c r="Q136" s="182">
        <v>0</v>
      </c>
      <c r="R136" s="182">
        <f t="shared" ref="R136:R147" si="2">Q136*H136</f>
        <v>0</v>
      </c>
      <c r="S136" s="182">
        <v>0</v>
      </c>
      <c r="T136" s="183">
        <f t="shared" ref="T136:T147" si="3">S136*H136</f>
        <v>0</v>
      </c>
      <c r="AR136" s="16" t="s">
        <v>99</v>
      </c>
      <c r="AT136" s="16" t="s">
        <v>288</v>
      </c>
      <c r="AU136" s="16" t="s">
        <v>77</v>
      </c>
      <c r="AY136" s="16" t="s">
        <v>287</v>
      </c>
      <c r="BE136" s="184">
        <f t="shared" ref="BE136:BE147" si="4">IF(N136="základní",J136,0)</f>
        <v>0</v>
      </c>
      <c r="BF136" s="184">
        <f t="shared" ref="BF136:BF147" si="5">IF(N136="snížená",J136,0)</f>
        <v>0</v>
      </c>
      <c r="BG136" s="184">
        <f t="shared" ref="BG136:BG147" si="6">IF(N136="zákl. přenesená",J136,0)</f>
        <v>0</v>
      </c>
      <c r="BH136" s="184">
        <f t="shared" ref="BH136:BH147" si="7">IF(N136="sníž. přenesená",J136,0)</f>
        <v>0</v>
      </c>
      <c r="BI136" s="184">
        <f t="shared" ref="BI136:BI147" si="8">IF(N136="nulová",J136,0)</f>
        <v>0</v>
      </c>
      <c r="BJ136" s="16" t="s">
        <v>77</v>
      </c>
      <c r="BK136" s="184">
        <f t="shared" ref="BK136:BK147" si="9">ROUND(I136*H136,2)</f>
        <v>0</v>
      </c>
      <c r="BL136" s="16" t="s">
        <v>99</v>
      </c>
      <c r="BM136" s="16" t="s">
        <v>371</v>
      </c>
    </row>
    <row r="137" spans="2:65" s="1" customFormat="1" ht="16.5" customHeight="1" x14ac:dyDescent="0.15">
      <c r="B137" s="33"/>
      <c r="C137" s="174" t="s">
        <v>374</v>
      </c>
      <c r="D137" s="174" t="s">
        <v>288</v>
      </c>
      <c r="E137" s="175" t="s">
        <v>3603</v>
      </c>
      <c r="F137" s="176" t="s">
        <v>3604</v>
      </c>
      <c r="G137" s="177" t="s">
        <v>291</v>
      </c>
      <c r="H137" s="178">
        <v>22.79</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377</v>
      </c>
    </row>
    <row r="138" spans="2:65" s="1" customFormat="1" ht="16.5" customHeight="1" x14ac:dyDescent="0.15">
      <c r="B138" s="33"/>
      <c r="C138" s="174" t="s">
        <v>330</v>
      </c>
      <c r="D138" s="174" t="s">
        <v>288</v>
      </c>
      <c r="E138" s="175" t="s">
        <v>3605</v>
      </c>
      <c r="F138" s="176" t="s">
        <v>3606</v>
      </c>
      <c r="G138" s="177" t="s">
        <v>291</v>
      </c>
      <c r="H138" s="178">
        <v>2708.14</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382</v>
      </c>
    </row>
    <row r="139" spans="2:65" s="1" customFormat="1" ht="16.5" customHeight="1" x14ac:dyDescent="0.15">
      <c r="B139" s="33"/>
      <c r="C139" s="174" t="s">
        <v>385</v>
      </c>
      <c r="D139" s="174" t="s">
        <v>288</v>
      </c>
      <c r="E139" s="175" t="s">
        <v>3607</v>
      </c>
      <c r="F139" s="176" t="s">
        <v>3608</v>
      </c>
      <c r="G139" s="177" t="s">
        <v>291</v>
      </c>
      <c r="H139" s="178">
        <v>104.06</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389</v>
      </c>
    </row>
    <row r="140" spans="2:65" s="1" customFormat="1" ht="16.5" customHeight="1" x14ac:dyDescent="0.15">
      <c r="B140" s="33"/>
      <c r="C140" s="174" t="s">
        <v>334</v>
      </c>
      <c r="D140" s="174" t="s">
        <v>288</v>
      </c>
      <c r="E140" s="175" t="s">
        <v>3609</v>
      </c>
      <c r="F140" s="176" t="s">
        <v>3610</v>
      </c>
      <c r="G140" s="177" t="s">
        <v>291</v>
      </c>
      <c r="H140" s="178">
        <v>104.06</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397</v>
      </c>
    </row>
    <row r="141" spans="2:65" s="1" customFormat="1" ht="16.5" customHeight="1" x14ac:dyDescent="0.15">
      <c r="B141" s="33"/>
      <c r="C141" s="174" t="s">
        <v>401</v>
      </c>
      <c r="D141" s="174" t="s">
        <v>288</v>
      </c>
      <c r="E141" s="175" t="s">
        <v>3611</v>
      </c>
      <c r="F141" s="176" t="s">
        <v>3612</v>
      </c>
      <c r="G141" s="177" t="s">
        <v>291</v>
      </c>
      <c r="H141" s="178">
        <v>2708.14</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404</v>
      </c>
    </row>
    <row r="142" spans="2:65" s="1" customFormat="1" ht="16.5" customHeight="1" x14ac:dyDescent="0.15">
      <c r="B142" s="33"/>
      <c r="C142" s="174" t="s">
        <v>337</v>
      </c>
      <c r="D142" s="174" t="s">
        <v>288</v>
      </c>
      <c r="E142" s="175" t="s">
        <v>3613</v>
      </c>
      <c r="F142" s="176" t="s">
        <v>3614</v>
      </c>
      <c r="G142" s="177" t="s">
        <v>291</v>
      </c>
      <c r="H142" s="178">
        <v>43.86</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408</v>
      </c>
    </row>
    <row r="143" spans="2:65" s="1" customFormat="1" ht="16.5" customHeight="1" x14ac:dyDescent="0.15">
      <c r="B143" s="33"/>
      <c r="C143" s="174" t="s">
        <v>412</v>
      </c>
      <c r="D143" s="174" t="s">
        <v>288</v>
      </c>
      <c r="E143" s="175" t="s">
        <v>3615</v>
      </c>
      <c r="F143" s="176" t="s">
        <v>3616</v>
      </c>
      <c r="G143" s="177" t="s">
        <v>291</v>
      </c>
      <c r="H143" s="178">
        <v>2812.2</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415</v>
      </c>
    </row>
    <row r="144" spans="2:65" s="1" customFormat="1" ht="16.5" customHeight="1" x14ac:dyDescent="0.15">
      <c r="B144" s="33"/>
      <c r="C144" s="174" t="s">
        <v>340</v>
      </c>
      <c r="D144" s="174" t="s">
        <v>288</v>
      </c>
      <c r="E144" s="175" t="s">
        <v>3617</v>
      </c>
      <c r="F144" s="176" t="s">
        <v>3618</v>
      </c>
      <c r="G144" s="177" t="s">
        <v>291</v>
      </c>
      <c r="H144" s="178">
        <v>5658.37</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419</v>
      </c>
    </row>
    <row r="145" spans="2:65" s="1" customFormat="1" ht="16.5" customHeight="1" x14ac:dyDescent="0.15">
      <c r="B145" s="33"/>
      <c r="C145" s="174" t="s">
        <v>421</v>
      </c>
      <c r="D145" s="174" t="s">
        <v>288</v>
      </c>
      <c r="E145" s="175" t="s">
        <v>3619</v>
      </c>
      <c r="F145" s="176" t="s">
        <v>3620</v>
      </c>
      <c r="G145" s="177" t="s">
        <v>291</v>
      </c>
      <c r="H145" s="178">
        <v>1371.27</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424</v>
      </c>
    </row>
    <row r="146" spans="2:65" s="1" customFormat="1" ht="16.5" customHeight="1" x14ac:dyDescent="0.15">
      <c r="B146" s="33"/>
      <c r="C146" s="174" t="s">
        <v>343</v>
      </c>
      <c r="D146" s="174" t="s">
        <v>288</v>
      </c>
      <c r="E146" s="175" t="s">
        <v>3621</v>
      </c>
      <c r="F146" s="176" t="s">
        <v>3622</v>
      </c>
      <c r="G146" s="177" t="s">
        <v>291</v>
      </c>
      <c r="H146" s="178">
        <v>2708.14</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428</v>
      </c>
    </row>
    <row r="147" spans="2:65" s="1" customFormat="1" ht="16.5" customHeight="1" x14ac:dyDescent="0.15">
      <c r="B147" s="33"/>
      <c r="C147" s="174" t="s">
        <v>431</v>
      </c>
      <c r="D147" s="174" t="s">
        <v>288</v>
      </c>
      <c r="E147" s="175" t="s">
        <v>3623</v>
      </c>
      <c r="F147" s="176" t="s">
        <v>3624</v>
      </c>
      <c r="G147" s="177" t="s">
        <v>291</v>
      </c>
      <c r="H147" s="178">
        <v>470.94</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434</v>
      </c>
    </row>
    <row r="148" spans="2:65" s="1" customFormat="1" ht="30" x14ac:dyDescent="0.15">
      <c r="B148" s="33"/>
      <c r="C148" s="34"/>
      <c r="D148" s="187" t="s">
        <v>383</v>
      </c>
      <c r="E148" s="34"/>
      <c r="F148" s="208" t="s">
        <v>3625</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347</v>
      </c>
      <c r="D149" s="174" t="s">
        <v>288</v>
      </c>
      <c r="E149" s="175" t="s">
        <v>3626</v>
      </c>
      <c r="F149" s="176" t="s">
        <v>3627</v>
      </c>
      <c r="G149" s="177" t="s">
        <v>291</v>
      </c>
      <c r="H149" s="178">
        <v>43.86</v>
      </c>
      <c r="I149" s="179"/>
      <c r="J149" s="178">
        <f t="shared" ref="J149:J157" si="10">ROUND(I149*H149,2)</f>
        <v>0</v>
      </c>
      <c r="K149" s="176" t="s">
        <v>1</v>
      </c>
      <c r="L149" s="37"/>
      <c r="M149" s="180" t="s">
        <v>1</v>
      </c>
      <c r="N149" s="181" t="s">
        <v>41</v>
      </c>
      <c r="O149" s="59"/>
      <c r="P149" s="182">
        <f t="shared" ref="P149:P157" si="11">O149*H149</f>
        <v>0</v>
      </c>
      <c r="Q149" s="182">
        <v>0</v>
      </c>
      <c r="R149" s="182">
        <f t="shared" ref="R149:R157" si="12">Q149*H149</f>
        <v>0</v>
      </c>
      <c r="S149" s="182">
        <v>0</v>
      </c>
      <c r="T149" s="183">
        <f t="shared" ref="T149:T157" si="13">S149*H149</f>
        <v>0</v>
      </c>
      <c r="AR149" s="16" t="s">
        <v>99</v>
      </c>
      <c r="AT149" s="16" t="s">
        <v>288</v>
      </c>
      <c r="AU149" s="16" t="s">
        <v>77</v>
      </c>
      <c r="AY149" s="16" t="s">
        <v>287</v>
      </c>
      <c r="BE149" s="184">
        <f t="shared" ref="BE149:BE157" si="14">IF(N149="základní",J149,0)</f>
        <v>0</v>
      </c>
      <c r="BF149" s="184">
        <f t="shared" ref="BF149:BF157" si="15">IF(N149="snížená",J149,0)</f>
        <v>0</v>
      </c>
      <c r="BG149" s="184">
        <f t="shared" ref="BG149:BG157" si="16">IF(N149="zákl. přenesená",J149,0)</f>
        <v>0</v>
      </c>
      <c r="BH149" s="184">
        <f t="shared" ref="BH149:BH157" si="17">IF(N149="sníž. přenesená",J149,0)</f>
        <v>0</v>
      </c>
      <c r="BI149" s="184">
        <f t="shared" ref="BI149:BI157" si="18">IF(N149="nulová",J149,0)</f>
        <v>0</v>
      </c>
      <c r="BJ149" s="16" t="s">
        <v>77</v>
      </c>
      <c r="BK149" s="184">
        <f t="shared" ref="BK149:BK157" si="19">ROUND(I149*H149,2)</f>
        <v>0</v>
      </c>
      <c r="BL149" s="16" t="s">
        <v>99</v>
      </c>
      <c r="BM149" s="16" t="s">
        <v>440</v>
      </c>
    </row>
    <row r="150" spans="2:65" s="1" customFormat="1" ht="16.5" customHeight="1" x14ac:dyDescent="0.15">
      <c r="B150" s="33"/>
      <c r="C150" s="174" t="s">
        <v>442</v>
      </c>
      <c r="D150" s="174" t="s">
        <v>288</v>
      </c>
      <c r="E150" s="175" t="s">
        <v>3628</v>
      </c>
      <c r="F150" s="176" t="s">
        <v>3629</v>
      </c>
      <c r="G150" s="177" t="s">
        <v>291</v>
      </c>
      <c r="H150" s="178">
        <v>22.79</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445</v>
      </c>
    </row>
    <row r="151" spans="2:65" s="1" customFormat="1" ht="16.5" customHeight="1" x14ac:dyDescent="0.15">
      <c r="B151" s="33"/>
      <c r="C151" s="174" t="s">
        <v>350</v>
      </c>
      <c r="D151" s="174" t="s">
        <v>288</v>
      </c>
      <c r="E151" s="175" t="s">
        <v>3630</v>
      </c>
      <c r="F151" s="176" t="s">
        <v>3631</v>
      </c>
      <c r="G151" s="177" t="s">
        <v>291</v>
      </c>
      <c r="H151" s="178">
        <v>154.59</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449</v>
      </c>
    </row>
    <row r="152" spans="2:65" s="1" customFormat="1" ht="16.5" customHeight="1" x14ac:dyDescent="0.15">
      <c r="B152" s="33"/>
      <c r="C152" s="174" t="s">
        <v>452</v>
      </c>
      <c r="D152" s="174" t="s">
        <v>288</v>
      </c>
      <c r="E152" s="175" t="s">
        <v>3632</v>
      </c>
      <c r="F152" s="176" t="s">
        <v>3633</v>
      </c>
      <c r="G152" s="177" t="s">
        <v>291</v>
      </c>
      <c r="H152" s="178">
        <v>66.87</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455</v>
      </c>
    </row>
    <row r="153" spans="2:65" s="1" customFormat="1" ht="16.5" customHeight="1" x14ac:dyDescent="0.15">
      <c r="B153" s="33"/>
      <c r="C153" s="174" t="s">
        <v>355</v>
      </c>
      <c r="D153" s="174" t="s">
        <v>288</v>
      </c>
      <c r="E153" s="175" t="s">
        <v>3634</v>
      </c>
      <c r="F153" s="176" t="s">
        <v>3635</v>
      </c>
      <c r="G153" s="177" t="s">
        <v>291</v>
      </c>
      <c r="H153" s="178">
        <v>1.94</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473</v>
      </c>
    </row>
    <row r="154" spans="2:65" s="1" customFormat="1" ht="16.5" customHeight="1" x14ac:dyDescent="0.15">
      <c r="B154" s="33"/>
      <c r="C154" s="174" t="s">
        <v>475</v>
      </c>
      <c r="D154" s="174" t="s">
        <v>288</v>
      </c>
      <c r="E154" s="175" t="s">
        <v>3636</v>
      </c>
      <c r="F154" s="176" t="s">
        <v>3637</v>
      </c>
      <c r="G154" s="177" t="s">
        <v>291</v>
      </c>
      <c r="H154" s="178">
        <v>1491.24</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478</v>
      </c>
    </row>
    <row r="155" spans="2:65" s="1" customFormat="1" ht="16.5" customHeight="1" x14ac:dyDescent="0.15">
      <c r="B155" s="33"/>
      <c r="C155" s="174" t="s">
        <v>363</v>
      </c>
      <c r="D155" s="174" t="s">
        <v>288</v>
      </c>
      <c r="E155" s="175" t="s">
        <v>3638</v>
      </c>
      <c r="F155" s="176" t="s">
        <v>3639</v>
      </c>
      <c r="G155" s="177" t="s">
        <v>291</v>
      </c>
      <c r="H155" s="178">
        <v>238.22</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484</v>
      </c>
    </row>
    <row r="156" spans="2:65" s="1" customFormat="1" ht="16.5" customHeight="1" x14ac:dyDescent="0.15">
      <c r="B156" s="33"/>
      <c r="C156" s="174" t="s">
        <v>487</v>
      </c>
      <c r="D156" s="174" t="s">
        <v>288</v>
      </c>
      <c r="E156" s="175" t="s">
        <v>3640</v>
      </c>
      <c r="F156" s="176" t="s">
        <v>3641</v>
      </c>
      <c r="G156" s="177" t="s">
        <v>362</v>
      </c>
      <c r="H156" s="178">
        <v>67.94</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491</v>
      </c>
    </row>
    <row r="157" spans="2:65" s="1" customFormat="1" ht="16.5" customHeight="1" x14ac:dyDescent="0.15">
      <c r="B157" s="33"/>
      <c r="C157" s="174" t="s">
        <v>367</v>
      </c>
      <c r="D157" s="174" t="s">
        <v>288</v>
      </c>
      <c r="E157" s="175" t="s">
        <v>3642</v>
      </c>
      <c r="F157" s="176" t="s">
        <v>3643</v>
      </c>
      <c r="G157" s="177" t="s">
        <v>362</v>
      </c>
      <c r="H157" s="178">
        <v>529.33000000000004</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496</v>
      </c>
    </row>
    <row r="158" spans="2:65" s="1" customFormat="1" ht="30" x14ac:dyDescent="0.15">
      <c r="B158" s="33"/>
      <c r="C158" s="34"/>
      <c r="D158" s="187" t="s">
        <v>383</v>
      </c>
      <c r="E158" s="34"/>
      <c r="F158" s="208" t="s">
        <v>3644</v>
      </c>
      <c r="G158" s="34"/>
      <c r="H158" s="34"/>
      <c r="I158" s="111"/>
      <c r="J158" s="34"/>
      <c r="K158" s="34"/>
      <c r="L158" s="37"/>
      <c r="M158" s="209"/>
      <c r="N158" s="59"/>
      <c r="O158" s="59"/>
      <c r="P158" s="59"/>
      <c r="Q158" s="59"/>
      <c r="R158" s="59"/>
      <c r="S158" s="59"/>
      <c r="T158" s="60"/>
      <c r="AT158" s="16" t="s">
        <v>383</v>
      </c>
      <c r="AU158" s="16" t="s">
        <v>77</v>
      </c>
    </row>
    <row r="159" spans="2:65" s="1" customFormat="1" ht="16.5" customHeight="1" x14ac:dyDescent="0.15">
      <c r="B159" s="33"/>
      <c r="C159" s="174" t="s">
        <v>497</v>
      </c>
      <c r="D159" s="174" t="s">
        <v>288</v>
      </c>
      <c r="E159" s="175" t="s">
        <v>3645</v>
      </c>
      <c r="F159" s="176" t="s">
        <v>3646</v>
      </c>
      <c r="G159" s="177" t="s">
        <v>388</v>
      </c>
      <c r="H159" s="178">
        <v>31.27</v>
      </c>
      <c r="I159" s="179"/>
      <c r="J159" s="178">
        <f t="shared" ref="J159:J169" si="20">ROUND(I159*H159,2)</f>
        <v>0</v>
      </c>
      <c r="K159" s="176" t="s">
        <v>1</v>
      </c>
      <c r="L159" s="37"/>
      <c r="M159" s="180" t="s">
        <v>1</v>
      </c>
      <c r="N159" s="181" t="s">
        <v>41</v>
      </c>
      <c r="O159" s="59"/>
      <c r="P159" s="182">
        <f t="shared" ref="P159:P169" si="21">O159*H159</f>
        <v>0</v>
      </c>
      <c r="Q159" s="182">
        <v>0</v>
      </c>
      <c r="R159" s="182">
        <f t="shared" ref="R159:R169" si="22">Q159*H159</f>
        <v>0</v>
      </c>
      <c r="S159" s="182">
        <v>0</v>
      </c>
      <c r="T159" s="183">
        <f t="shared" ref="T159:T169" si="23">S159*H159</f>
        <v>0</v>
      </c>
      <c r="AR159" s="16" t="s">
        <v>99</v>
      </c>
      <c r="AT159" s="16" t="s">
        <v>288</v>
      </c>
      <c r="AU159" s="16" t="s">
        <v>77</v>
      </c>
      <c r="AY159" s="16" t="s">
        <v>287</v>
      </c>
      <c r="BE159" s="184">
        <f t="shared" ref="BE159:BE169" si="24">IF(N159="základní",J159,0)</f>
        <v>0</v>
      </c>
      <c r="BF159" s="184">
        <f t="shared" ref="BF159:BF169" si="25">IF(N159="snížená",J159,0)</f>
        <v>0</v>
      </c>
      <c r="BG159" s="184">
        <f t="shared" ref="BG159:BG169" si="26">IF(N159="zákl. přenesená",J159,0)</f>
        <v>0</v>
      </c>
      <c r="BH159" s="184">
        <f t="shared" ref="BH159:BH169" si="27">IF(N159="sníž. přenesená",J159,0)</f>
        <v>0</v>
      </c>
      <c r="BI159" s="184">
        <f t="shared" ref="BI159:BI169" si="28">IF(N159="nulová",J159,0)</f>
        <v>0</v>
      </c>
      <c r="BJ159" s="16" t="s">
        <v>77</v>
      </c>
      <c r="BK159" s="184">
        <f t="shared" ref="BK159:BK169" si="29">ROUND(I159*H159,2)</f>
        <v>0</v>
      </c>
      <c r="BL159" s="16" t="s">
        <v>99</v>
      </c>
      <c r="BM159" s="16" t="s">
        <v>500</v>
      </c>
    </row>
    <row r="160" spans="2:65" s="1" customFormat="1" ht="16.5" customHeight="1" x14ac:dyDescent="0.15">
      <c r="B160" s="33"/>
      <c r="C160" s="174" t="s">
        <v>371</v>
      </c>
      <c r="D160" s="174" t="s">
        <v>288</v>
      </c>
      <c r="E160" s="175" t="s">
        <v>3647</v>
      </c>
      <c r="F160" s="176" t="s">
        <v>3648</v>
      </c>
      <c r="G160" s="177" t="s">
        <v>388</v>
      </c>
      <c r="H160" s="178">
        <v>17.5</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503</v>
      </c>
    </row>
    <row r="161" spans="2:65" s="1" customFormat="1" ht="16.5" customHeight="1" x14ac:dyDescent="0.15">
      <c r="B161" s="33"/>
      <c r="C161" s="174" t="s">
        <v>506</v>
      </c>
      <c r="D161" s="174" t="s">
        <v>288</v>
      </c>
      <c r="E161" s="175" t="s">
        <v>3649</v>
      </c>
      <c r="F161" s="176" t="s">
        <v>3650</v>
      </c>
      <c r="G161" s="177" t="s">
        <v>291</v>
      </c>
      <c r="H161" s="178">
        <v>1.72</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509</v>
      </c>
    </row>
    <row r="162" spans="2:65" s="1" customFormat="1" ht="16.5" customHeight="1" x14ac:dyDescent="0.15">
      <c r="B162" s="33"/>
      <c r="C162" s="174" t="s">
        <v>377</v>
      </c>
      <c r="D162" s="174" t="s">
        <v>288</v>
      </c>
      <c r="E162" s="175" t="s">
        <v>3651</v>
      </c>
      <c r="F162" s="176" t="s">
        <v>3652</v>
      </c>
      <c r="G162" s="177" t="s">
        <v>291</v>
      </c>
      <c r="H162" s="178">
        <v>2.8</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513</v>
      </c>
    </row>
    <row r="163" spans="2:65" s="1" customFormat="1" ht="16.5" customHeight="1" x14ac:dyDescent="0.15">
      <c r="B163" s="33"/>
      <c r="C163" s="174" t="s">
        <v>514</v>
      </c>
      <c r="D163" s="174" t="s">
        <v>288</v>
      </c>
      <c r="E163" s="175" t="s">
        <v>3653</v>
      </c>
      <c r="F163" s="176" t="s">
        <v>3654</v>
      </c>
      <c r="G163" s="177" t="s">
        <v>291</v>
      </c>
      <c r="H163" s="178">
        <v>6.1</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517</v>
      </c>
    </row>
    <row r="164" spans="2:65" s="1" customFormat="1" ht="16.5" customHeight="1" x14ac:dyDescent="0.15">
      <c r="B164" s="33"/>
      <c r="C164" s="174" t="s">
        <v>382</v>
      </c>
      <c r="D164" s="174" t="s">
        <v>288</v>
      </c>
      <c r="E164" s="175" t="s">
        <v>3655</v>
      </c>
      <c r="F164" s="176" t="s">
        <v>3656</v>
      </c>
      <c r="G164" s="177" t="s">
        <v>291</v>
      </c>
      <c r="H164" s="178">
        <v>2.4900000000000002</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521</v>
      </c>
    </row>
    <row r="165" spans="2:65" s="1" customFormat="1" ht="16.5" customHeight="1" x14ac:dyDescent="0.15">
      <c r="B165" s="33"/>
      <c r="C165" s="174" t="s">
        <v>523</v>
      </c>
      <c r="D165" s="174" t="s">
        <v>288</v>
      </c>
      <c r="E165" s="175" t="s">
        <v>3657</v>
      </c>
      <c r="F165" s="176" t="s">
        <v>3658</v>
      </c>
      <c r="G165" s="177" t="s">
        <v>291</v>
      </c>
      <c r="H165" s="178">
        <v>26.64</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526</v>
      </c>
    </row>
    <row r="166" spans="2:65" s="1" customFormat="1" ht="16.5" customHeight="1" x14ac:dyDescent="0.15">
      <c r="B166" s="33"/>
      <c r="C166" s="174" t="s">
        <v>389</v>
      </c>
      <c r="D166" s="174" t="s">
        <v>288</v>
      </c>
      <c r="E166" s="175" t="s">
        <v>3659</v>
      </c>
      <c r="F166" s="176" t="s">
        <v>3660</v>
      </c>
      <c r="G166" s="177" t="s">
        <v>3661</v>
      </c>
      <c r="H166" s="178">
        <v>0.43</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530</v>
      </c>
    </row>
    <row r="167" spans="2:65" s="1" customFormat="1" ht="16.5" customHeight="1" x14ac:dyDescent="0.15">
      <c r="B167" s="33"/>
      <c r="C167" s="174" t="s">
        <v>534</v>
      </c>
      <c r="D167" s="174" t="s">
        <v>288</v>
      </c>
      <c r="E167" s="175" t="s">
        <v>3662</v>
      </c>
      <c r="F167" s="176" t="s">
        <v>3663</v>
      </c>
      <c r="G167" s="177" t="s">
        <v>291</v>
      </c>
      <c r="H167" s="178">
        <v>28.67</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537</v>
      </c>
    </row>
    <row r="168" spans="2:65" s="1" customFormat="1" ht="16.5" customHeight="1" x14ac:dyDescent="0.15">
      <c r="B168" s="33"/>
      <c r="C168" s="174" t="s">
        <v>397</v>
      </c>
      <c r="D168" s="174" t="s">
        <v>288</v>
      </c>
      <c r="E168" s="175" t="s">
        <v>3664</v>
      </c>
      <c r="F168" s="176" t="s">
        <v>3665</v>
      </c>
      <c r="G168" s="177" t="s">
        <v>291</v>
      </c>
      <c r="H168" s="178">
        <v>2.0299999999999998</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544</v>
      </c>
    </row>
    <row r="169" spans="2:65" s="1" customFormat="1" ht="16.5" customHeight="1" x14ac:dyDescent="0.15">
      <c r="B169" s="33"/>
      <c r="C169" s="174" t="s">
        <v>548</v>
      </c>
      <c r="D169" s="174" t="s">
        <v>288</v>
      </c>
      <c r="E169" s="175" t="s">
        <v>3666</v>
      </c>
      <c r="F169" s="176" t="s">
        <v>3667</v>
      </c>
      <c r="G169" s="177" t="s">
        <v>291</v>
      </c>
      <c r="H169" s="178">
        <v>137.47999999999999</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551</v>
      </c>
    </row>
    <row r="170" spans="2:65" s="10" customFormat="1" ht="26" customHeight="1" x14ac:dyDescent="0.2">
      <c r="B170" s="160"/>
      <c r="C170" s="161"/>
      <c r="D170" s="162" t="s">
        <v>69</v>
      </c>
      <c r="E170" s="163" t="s">
        <v>300</v>
      </c>
      <c r="F170" s="163" t="s">
        <v>845</v>
      </c>
      <c r="G170" s="161"/>
      <c r="H170" s="161"/>
      <c r="I170" s="164"/>
      <c r="J170" s="165">
        <f>BK170</f>
        <v>0</v>
      </c>
      <c r="K170" s="161"/>
      <c r="L170" s="166"/>
      <c r="M170" s="167"/>
      <c r="N170" s="168"/>
      <c r="O170" s="168"/>
      <c r="P170" s="169">
        <f>SUM(P171:P177)</f>
        <v>0</v>
      </c>
      <c r="Q170" s="168"/>
      <c r="R170" s="169">
        <f>SUM(R171:R177)</f>
        <v>0</v>
      </c>
      <c r="S170" s="168"/>
      <c r="T170" s="170">
        <f>SUM(T171:T177)</f>
        <v>0</v>
      </c>
      <c r="AR170" s="171" t="s">
        <v>77</v>
      </c>
      <c r="AT170" s="172" t="s">
        <v>69</v>
      </c>
      <c r="AU170" s="172" t="s">
        <v>70</v>
      </c>
      <c r="AY170" s="171" t="s">
        <v>287</v>
      </c>
      <c r="BK170" s="173">
        <f>SUM(BK171:BK177)</f>
        <v>0</v>
      </c>
    </row>
    <row r="171" spans="2:65" s="1" customFormat="1" ht="16.5" customHeight="1" x14ac:dyDescent="0.15">
      <c r="B171" s="33"/>
      <c r="C171" s="174" t="s">
        <v>404</v>
      </c>
      <c r="D171" s="174" t="s">
        <v>288</v>
      </c>
      <c r="E171" s="175" t="s">
        <v>3668</v>
      </c>
      <c r="F171" s="176" t="s">
        <v>3669</v>
      </c>
      <c r="G171" s="177" t="s">
        <v>490</v>
      </c>
      <c r="H171" s="178">
        <v>6.88</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556</v>
      </c>
    </row>
    <row r="172" spans="2:65" s="1" customFormat="1" ht="16.5" customHeight="1" x14ac:dyDescent="0.15">
      <c r="B172" s="33"/>
      <c r="C172" s="174" t="s">
        <v>557</v>
      </c>
      <c r="D172" s="174" t="s">
        <v>288</v>
      </c>
      <c r="E172" s="175" t="s">
        <v>3670</v>
      </c>
      <c r="F172" s="176" t="s">
        <v>3671</v>
      </c>
      <c r="G172" s="177" t="s">
        <v>308</v>
      </c>
      <c r="H172" s="178">
        <v>21.5</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560</v>
      </c>
    </row>
    <row r="173" spans="2:65" s="1" customFormat="1" ht="16.5" customHeight="1" x14ac:dyDescent="0.15">
      <c r="B173" s="33"/>
      <c r="C173" s="174" t="s">
        <v>408</v>
      </c>
      <c r="D173" s="174" t="s">
        <v>288</v>
      </c>
      <c r="E173" s="175" t="s">
        <v>3672</v>
      </c>
      <c r="F173" s="176" t="s">
        <v>3673</v>
      </c>
      <c r="G173" s="177" t="s">
        <v>490</v>
      </c>
      <c r="H173" s="178">
        <v>6.88</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567</v>
      </c>
    </row>
    <row r="174" spans="2:65" s="1" customFormat="1" ht="30" x14ac:dyDescent="0.15">
      <c r="B174" s="33"/>
      <c r="C174" s="34"/>
      <c r="D174" s="187" t="s">
        <v>383</v>
      </c>
      <c r="E174" s="34"/>
      <c r="F174" s="208" t="s">
        <v>3674</v>
      </c>
      <c r="G174" s="34"/>
      <c r="H174" s="34"/>
      <c r="I174" s="111"/>
      <c r="J174" s="34"/>
      <c r="K174" s="34"/>
      <c r="L174" s="37"/>
      <c r="M174" s="209"/>
      <c r="N174" s="59"/>
      <c r="O174" s="59"/>
      <c r="P174" s="59"/>
      <c r="Q174" s="59"/>
      <c r="R174" s="59"/>
      <c r="S174" s="59"/>
      <c r="T174" s="60"/>
      <c r="AT174" s="16" t="s">
        <v>383</v>
      </c>
      <c r="AU174" s="16" t="s">
        <v>77</v>
      </c>
    </row>
    <row r="175" spans="2:65" s="1" customFormat="1" ht="16.5" customHeight="1" x14ac:dyDescent="0.15">
      <c r="B175" s="33"/>
      <c r="C175" s="174" t="s">
        <v>570</v>
      </c>
      <c r="D175" s="174" t="s">
        <v>288</v>
      </c>
      <c r="E175" s="175" t="s">
        <v>3675</v>
      </c>
      <c r="F175" s="176" t="s">
        <v>3676</v>
      </c>
      <c r="G175" s="177" t="s">
        <v>2324</v>
      </c>
      <c r="H175" s="178">
        <v>4.3</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573</v>
      </c>
    </row>
    <row r="176" spans="2:65" s="1" customFormat="1" ht="40" x14ac:dyDescent="0.15">
      <c r="B176" s="33"/>
      <c r="C176" s="34"/>
      <c r="D176" s="187" t="s">
        <v>383</v>
      </c>
      <c r="E176" s="34"/>
      <c r="F176" s="208" t="s">
        <v>3677</v>
      </c>
      <c r="G176" s="34"/>
      <c r="H176" s="34"/>
      <c r="I176" s="111"/>
      <c r="J176" s="34"/>
      <c r="K176" s="34"/>
      <c r="L176" s="37"/>
      <c r="M176" s="209"/>
      <c r="N176" s="59"/>
      <c r="O176" s="59"/>
      <c r="P176" s="59"/>
      <c r="Q176" s="59"/>
      <c r="R176" s="59"/>
      <c r="S176" s="59"/>
      <c r="T176" s="60"/>
      <c r="AT176" s="16" t="s">
        <v>383</v>
      </c>
      <c r="AU176" s="16" t="s">
        <v>77</v>
      </c>
    </row>
    <row r="177" spans="2:65" s="1" customFormat="1" ht="16.5" customHeight="1" x14ac:dyDescent="0.15">
      <c r="B177" s="33"/>
      <c r="C177" s="174" t="s">
        <v>415</v>
      </c>
      <c r="D177" s="174" t="s">
        <v>288</v>
      </c>
      <c r="E177" s="175" t="s">
        <v>3678</v>
      </c>
      <c r="F177" s="176" t="s">
        <v>3679</v>
      </c>
      <c r="G177" s="177" t="s">
        <v>490</v>
      </c>
      <c r="H177" s="178">
        <v>6.88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577</v>
      </c>
    </row>
    <row r="178" spans="2:65" s="10" customFormat="1" ht="26" customHeight="1" x14ac:dyDescent="0.2">
      <c r="B178" s="160"/>
      <c r="C178" s="161"/>
      <c r="D178" s="162" t="s">
        <v>69</v>
      </c>
      <c r="E178" s="163" t="s">
        <v>728</v>
      </c>
      <c r="F178" s="163" t="s">
        <v>3680</v>
      </c>
      <c r="G178" s="161"/>
      <c r="H178" s="161"/>
      <c r="I178" s="164"/>
      <c r="J178" s="165">
        <f>BK178</f>
        <v>0</v>
      </c>
      <c r="K178" s="161"/>
      <c r="L178" s="166"/>
      <c r="M178" s="167"/>
      <c r="N178" s="168"/>
      <c r="O178" s="168"/>
      <c r="P178" s="169">
        <f>SUM(P179:P215)</f>
        <v>0</v>
      </c>
      <c r="Q178" s="168"/>
      <c r="R178" s="169">
        <f>SUM(R179:R215)</f>
        <v>0</v>
      </c>
      <c r="S178" s="168"/>
      <c r="T178" s="170">
        <f>SUM(T179:T215)</f>
        <v>0</v>
      </c>
      <c r="AR178" s="171" t="s">
        <v>77</v>
      </c>
      <c r="AT178" s="172" t="s">
        <v>69</v>
      </c>
      <c r="AU178" s="172" t="s">
        <v>70</v>
      </c>
      <c r="AY178" s="171" t="s">
        <v>287</v>
      </c>
      <c r="BK178" s="173">
        <f>SUM(BK179:BK215)</f>
        <v>0</v>
      </c>
    </row>
    <row r="179" spans="2:65" s="1" customFormat="1" ht="16.5" customHeight="1" x14ac:dyDescent="0.15">
      <c r="B179" s="33"/>
      <c r="C179" s="174" t="s">
        <v>582</v>
      </c>
      <c r="D179" s="174" t="s">
        <v>288</v>
      </c>
      <c r="E179" s="175" t="s">
        <v>3698</v>
      </c>
      <c r="F179" s="176" t="s">
        <v>3699</v>
      </c>
      <c r="G179" s="177" t="s">
        <v>490</v>
      </c>
      <c r="H179" s="178">
        <v>8.6</v>
      </c>
      <c r="I179" s="179"/>
      <c r="J179" s="178">
        <f t="shared" ref="J179:J215" si="30">ROUND(I179*H179,2)</f>
        <v>0</v>
      </c>
      <c r="K179" s="176" t="s">
        <v>1</v>
      </c>
      <c r="L179" s="37"/>
      <c r="M179" s="180" t="s">
        <v>1</v>
      </c>
      <c r="N179" s="181" t="s">
        <v>41</v>
      </c>
      <c r="O179" s="59"/>
      <c r="P179" s="182">
        <f t="shared" ref="P179:P215" si="31">O179*H179</f>
        <v>0</v>
      </c>
      <c r="Q179" s="182">
        <v>0</v>
      </c>
      <c r="R179" s="182">
        <f t="shared" ref="R179:R215" si="32">Q179*H179</f>
        <v>0</v>
      </c>
      <c r="S179" s="182">
        <v>0</v>
      </c>
      <c r="T179" s="183">
        <f t="shared" ref="T179:T215" si="33">S179*H179</f>
        <v>0</v>
      </c>
      <c r="AR179" s="16" t="s">
        <v>99</v>
      </c>
      <c r="AT179" s="16" t="s">
        <v>288</v>
      </c>
      <c r="AU179" s="16" t="s">
        <v>77</v>
      </c>
      <c r="AY179" s="16" t="s">
        <v>287</v>
      </c>
      <c r="BE179" s="184">
        <f t="shared" ref="BE179:BE215" si="34">IF(N179="základní",J179,0)</f>
        <v>0</v>
      </c>
      <c r="BF179" s="184">
        <f t="shared" ref="BF179:BF215" si="35">IF(N179="snížená",J179,0)</f>
        <v>0</v>
      </c>
      <c r="BG179" s="184">
        <f t="shared" ref="BG179:BG215" si="36">IF(N179="zákl. přenesená",J179,0)</f>
        <v>0</v>
      </c>
      <c r="BH179" s="184">
        <f t="shared" ref="BH179:BH215" si="37">IF(N179="sníž. přenesená",J179,0)</f>
        <v>0</v>
      </c>
      <c r="BI179" s="184">
        <f t="shared" ref="BI179:BI215" si="38">IF(N179="nulová",J179,0)</f>
        <v>0</v>
      </c>
      <c r="BJ179" s="16" t="s">
        <v>77</v>
      </c>
      <c r="BK179" s="184">
        <f t="shared" ref="BK179:BK215" si="39">ROUND(I179*H179,2)</f>
        <v>0</v>
      </c>
      <c r="BL179" s="16" t="s">
        <v>99</v>
      </c>
      <c r="BM179" s="16" t="s">
        <v>585</v>
      </c>
    </row>
    <row r="180" spans="2:65" s="1" customFormat="1" ht="16.5" customHeight="1" x14ac:dyDescent="0.15">
      <c r="B180" s="33"/>
      <c r="C180" s="174" t="s">
        <v>419</v>
      </c>
      <c r="D180" s="174" t="s">
        <v>288</v>
      </c>
      <c r="E180" s="175" t="s">
        <v>3700</v>
      </c>
      <c r="F180" s="176" t="s">
        <v>3701</v>
      </c>
      <c r="G180" s="177" t="s">
        <v>490</v>
      </c>
      <c r="H180" s="178">
        <v>11.61</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77</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590</v>
      </c>
    </row>
    <row r="181" spans="2:65" s="1" customFormat="1" ht="16.5" customHeight="1" x14ac:dyDescent="0.15">
      <c r="B181" s="33"/>
      <c r="C181" s="174" t="s">
        <v>592</v>
      </c>
      <c r="D181" s="174" t="s">
        <v>288</v>
      </c>
      <c r="E181" s="175" t="s">
        <v>3702</v>
      </c>
      <c r="F181" s="176" t="s">
        <v>3703</v>
      </c>
      <c r="G181" s="177" t="s">
        <v>362</v>
      </c>
      <c r="H181" s="178">
        <v>349.59</v>
      </c>
      <c r="I181" s="179"/>
      <c r="J181" s="178">
        <f t="shared" si="30"/>
        <v>0</v>
      </c>
      <c r="K181" s="176" t="s">
        <v>1</v>
      </c>
      <c r="L181" s="37"/>
      <c r="M181" s="180" t="s">
        <v>1</v>
      </c>
      <c r="N181" s="181" t="s">
        <v>41</v>
      </c>
      <c r="O181" s="59"/>
      <c r="P181" s="182">
        <f t="shared" si="31"/>
        <v>0</v>
      </c>
      <c r="Q181" s="182">
        <v>0</v>
      </c>
      <c r="R181" s="182">
        <f t="shared" si="32"/>
        <v>0</v>
      </c>
      <c r="S181" s="182">
        <v>0</v>
      </c>
      <c r="T181" s="183">
        <f t="shared" si="33"/>
        <v>0</v>
      </c>
      <c r="AR181" s="16" t="s">
        <v>99</v>
      </c>
      <c r="AT181" s="16" t="s">
        <v>288</v>
      </c>
      <c r="AU181" s="16" t="s">
        <v>77</v>
      </c>
      <c r="AY181" s="16" t="s">
        <v>287</v>
      </c>
      <c r="BE181" s="184">
        <f t="shared" si="34"/>
        <v>0</v>
      </c>
      <c r="BF181" s="184">
        <f t="shared" si="35"/>
        <v>0</v>
      </c>
      <c r="BG181" s="184">
        <f t="shared" si="36"/>
        <v>0</v>
      </c>
      <c r="BH181" s="184">
        <f t="shared" si="37"/>
        <v>0</v>
      </c>
      <c r="BI181" s="184">
        <f t="shared" si="38"/>
        <v>0</v>
      </c>
      <c r="BJ181" s="16" t="s">
        <v>77</v>
      </c>
      <c r="BK181" s="184">
        <f t="shared" si="39"/>
        <v>0</v>
      </c>
      <c r="BL181" s="16" t="s">
        <v>99</v>
      </c>
      <c r="BM181" s="16" t="s">
        <v>595</v>
      </c>
    </row>
    <row r="182" spans="2:65" s="1" customFormat="1" ht="16.5" customHeight="1" x14ac:dyDescent="0.15">
      <c r="B182" s="33"/>
      <c r="C182" s="174" t="s">
        <v>424</v>
      </c>
      <c r="D182" s="174" t="s">
        <v>288</v>
      </c>
      <c r="E182" s="175" t="s">
        <v>3704</v>
      </c>
      <c r="F182" s="176" t="s">
        <v>3705</v>
      </c>
      <c r="G182" s="177" t="s">
        <v>362</v>
      </c>
      <c r="H182" s="178">
        <v>349.59</v>
      </c>
      <c r="I182" s="179"/>
      <c r="J182" s="178">
        <f t="shared" si="30"/>
        <v>0</v>
      </c>
      <c r="K182" s="176" t="s">
        <v>1</v>
      </c>
      <c r="L182" s="37"/>
      <c r="M182" s="180" t="s">
        <v>1</v>
      </c>
      <c r="N182" s="181" t="s">
        <v>41</v>
      </c>
      <c r="O182" s="59"/>
      <c r="P182" s="182">
        <f t="shared" si="31"/>
        <v>0</v>
      </c>
      <c r="Q182" s="182">
        <v>0</v>
      </c>
      <c r="R182" s="182">
        <f t="shared" si="32"/>
        <v>0</v>
      </c>
      <c r="S182" s="182">
        <v>0</v>
      </c>
      <c r="T182" s="183">
        <f t="shared" si="33"/>
        <v>0</v>
      </c>
      <c r="AR182" s="16" t="s">
        <v>99</v>
      </c>
      <c r="AT182" s="16" t="s">
        <v>288</v>
      </c>
      <c r="AU182" s="16" t="s">
        <v>77</v>
      </c>
      <c r="AY182" s="16" t="s">
        <v>287</v>
      </c>
      <c r="BE182" s="184">
        <f t="shared" si="34"/>
        <v>0</v>
      </c>
      <c r="BF182" s="184">
        <f t="shared" si="35"/>
        <v>0</v>
      </c>
      <c r="BG182" s="184">
        <f t="shared" si="36"/>
        <v>0</v>
      </c>
      <c r="BH182" s="184">
        <f t="shared" si="37"/>
        <v>0</v>
      </c>
      <c r="BI182" s="184">
        <f t="shared" si="38"/>
        <v>0</v>
      </c>
      <c r="BJ182" s="16" t="s">
        <v>77</v>
      </c>
      <c r="BK182" s="184">
        <f t="shared" si="39"/>
        <v>0</v>
      </c>
      <c r="BL182" s="16" t="s">
        <v>99</v>
      </c>
      <c r="BM182" s="16" t="s">
        <v>598</v>
      </c>
    </row>
    <row r="183" spans="2:65" s="1" customFormat="1" ht="16.5" customHeight="1" x14ac:dyDescent="0.15">
      <c r="B183" s="33"/>
      <c r="C183" s="174" t="s">
        <v>599</v>
      </c>
      <c r="D183" s="174" t="s">
        <v>288</v>
      </c>
      <c r="E183" s="175" t="s">
        <v>3706</v>
      </c>
      <c r="F183" s="176" t="s">
        <v>3707</v>
      </c>
      <c r="G183" s="177" t="s">
        <v>362</v>
      </c>
      <c r="H183" s="178">
        <v>157.16999999999999</v>
      </c>
      <c r="I183" s="179"/>
      <c r="J183" s="178">
        <f t="shared" si="30"/>
        <v>0</v>
      </c>
      <c r="K183" s="176" t="s">
        <v>1</v>
      </c>
      <c r="L183" s="37"/>
      <c r="M183" s="180" t="s">
        <v>1</v>
      </c>
      <c r="N183" s="181" t="s">
        <v>41</v>
      </c>
      <c r="O183" s="59"/>
      <c r="P183" s="182">
        <f t="shared" si="31"/>
        <v>0</v>
      </c>
      <c r="Q183" s="182">
        <v>0</v>
      </c>
      <c r="R183" s="182">
        <f t="shared" si="32"/>
        <v>0</v>
      </c>
      <c r="S183" s="182">
        <v>0</v>
      </c>
      <c r="T183" s="183">
        <f t="shared" si="33"/>
        <v>0</v>
      </c>
      <c r="AR183" s="16" t="s">
        <v>99</v>
      </c>
      <c r="AT183" s="16" t="s">
        <v>288</v>
      </c>
      <c r="AU183" s="16" t="s">
        <v>77</v>
      </c>
      <c r="AY183" s="16" t="s">
        <v>287</v>
      </c>
      <c r="BE183" s="184">
        <f t="shared" si="34"/>
        <v>0</v>
      </c>
      <c r="BF183" s="184">
        <f t="shared" si="35"/>
        <v>0</v>
      </c>
      <c r="BG183" s="184">
        <f t="shared" si="36"/>
        <v>0</v>
      </c>
      <c r="BH183" s="184">
        <f t="shared" si="37"/>
        <v>0</v>
      </c>
      <c r="BI183" s="184">
        <f t="shared" si="38"/>
        <v>0</v>
      </c>
      <c r="BJ183" s="16" t="s">
        <v>77</v>
      </c>
      <c r="BK183" s="184">
        <f t="shared" si="39"/>
        <v>0</v>
      </c>
      <c r="BL183" s="16" t="s">
        <v>99</v>
      </c>
      <c r="BM183" s="16" t="s">
        <v>602</v>
      </c>
    </row>
    <row r="184" spans="2:65" s="1" customFormat="1" ht="16.5" customHeight="1" x14ac:dyDescent="0.15">
      <c r="B184" s="33"/>
      <c r="C184" s="174" t="s">
        <v>428</v>
      </c>
      <c r="D184" s="174" t="s">
        <v>288</v>
      </c>
      <c r="E184" s="175" t="s">
        <v>3708</v>
      </c>
      <c r="F184" s="176" t="s">
        <v>3709</v>
      </c>
      <c r="G184" s="177" t="s">
        <v>362</v>
      </c>
      <c r="H184" s="178">
        <v>157.16999999999999</v>
      </c>
      <c r="I184" s="179"/>
      <c r="J184" s="178">
        <f t="shared" si="30"/>
        <v>0</v>
      </c>
      <c r="K184" s="176" t="s">
        <v>1</v>
      </c>
      <c r="L184" s="37"/>
      <c r="M184" s="180" t="s">
        <v>1</v>
      </c>
      <c r="N184" s="181" t="s">
        <v>41</v>
      </c>
      <c r="O184" s="59"/>
      <c r="P184" s="182">
        <f t="shared" si="31"/>
        <v>0</v>
      </c>
      <c r="Q184" s="182">
        <v>0</v>
      </c>
      <c r="R184" s="182">
        <f t="shared" si="32"/>
        <v>0</v>
      </c>
      <c r="S184" s="182">
        <v>0</v>
      </c>
      <c r="T184" s="183">
        <f t="shared" si="33"/>
        <v>0</v>
      </c>
      <c r="AR184" s="16" t="s">
        <v>99</v>
      </c>
      <c r="AT184" s="16" t="s">
        <v>288</v>
      </c>
      <c r="AU184" s="16" t="s">
        <v>77</v>
      </c>
      <c r="AY184" s="16" t="s">
        <v>287</v>
      </c>
      <c r="BE184" s="184">
        <f t="shared" si="34"/>
        <v>0</v>
      </c>
      <c r="BF184" s="184">
        <f t="shared" si="35"/>
        <v>0</v>
      </c>
      <c r="BG184" s="184">
        <f t="shared" si="36"/>
        <v>0</v>
      </c>
      <c r="BH184" s="184">
        <f t="shared" si="37"/>
        <v>0</v>
      </c>
      <c r="BI184" s="184">
        <f t="shared" si="38"/>
        <v>0</v>
      </c>
      <c r="BJ184" s="16" t="s">
        <v>77</v>
      </c>
      <c r="BK184" s="184">
        <f t="shared" si="39"/>
        <v>0</v>
      </c>
      <c r="BL184" s="16" t="s">
        <v>99</v>
      </c>
      <c r="BM184" s="16" t="s">
        <v>605</v>
      </c>
    </row>
    <row r="185" spans="2:65" s="1" customFormat="1" ht="16.5" customHeight="1" x14ac:dyDescent="0.15">
      <c r="B185" s="33"/>
      <c r="C185" s="174" t="s">
        <v>606</v>
      </c>
      <c r="D185" s="174" t="s">
        <v>288</v>
      </c>
      <c r="E185" s="175" t="s">
        <v>3710</v>
      </c>
      <c r="F185" s="176" t="s">
        <v>3711</v>
      </c>
      <c r="G185" s="177" t="s">
        <v>291</v>
      </c>
      <c r="H185" s="178">
        <v>133.94999999999999</v>
      </c>
      <c r="I185" s="179"/>
      <c r="J185" s="178">
        <f t="shared" si="30"/>
        <v>0</v>
      </c>
      <c r="K185" s="176" t="s">
        <v>1</v>
      </c>
      <c r="L185" s="37"/>
      <c r="M185" s="180" t="s">
        <v>1</v>
      </c>
      <c r="N185" s="181" t="s">
        <v>41</v>
      </c>
      <c r="O185" s="59"/>
      <c r="P185" s="182">
        <f t="shared" si="31"/>
        <v>0</v>
      </c>
      <c r="Q185" s="182">
        <v>0</v>
      </c>
      <c r="R185" s="182">
        <f t="shared" si="32"/>
        <v>0</v>
      </c>
      <c r="S185" s="182">
        <v>0</v>
      </c>
      <c r="T185" s="183">
        <f t="shared" si="33"/>
        <v>0</v>
      </c>
      <c r="AR185" s="16" t="s">
        <v>99</v>
      </c>
      <c r="AT185" s="16" t="s">
        <v>288</v>
      </c>
      <c r="AU185" s="16" t="s">
        <v>77</v>
      </c>
      <c r="AY185" s="16" t="s">
        <v>287</v>
      </c>
      <c r="BE185" s="184">
        <f t="shared" si="34"/>
        <v>0</v>
      </c>
      <c r="BF185" s="184">
        <f t="shared" si="35"/>
        <v>0</v>
      </c>
      <c r="BG185" s="184">
        <f t="shared" si="36"/>
        <v>0</v>
      </c>
      <c r="BH185" s="184">
        <f t="shared" si="37"/>
        <v>0</v>
      </c>
      <c r="BI185" s="184">
        <f t="shared" si="38"/>
        <v>0</v>
      </c>
      <c r="BJ185" s="16" t="s">
        <v>77</v>
      </c>
      <c r="BK185" s="184">
        <f t="shared" si="39"/>
        <v>0</v>
      </c>
      <c r="BL185" s="16" t="s">
        <v>99</v>
      </c>
      <c r="BM185" s="16" t="s">
        <v>609</v>
      </c>
    </row>
    <row r="186" spans="2:65" s="1" customFormat="1" ht="16.5" customHeight="1" x14ac:dyDescent="0.15">
      <c r="B186" s="33"/>
      <c r="C186" s="174" t="s">
        <v>434</v>
      </c>
      <c r="D186" s="174" t="s">
        <v>288</v>
      </c>
      <c r="E186" s="175" t="s">
        <v>3712</v>
      </c>
      <c r="F186" s="176" t="s">
        <v>3713</v>
      </c>
      <c r="G186" s="177" t="s">
        <v>291</v>
      </c>
      <c r="H186" s="178">
        <v>87.94</v>
      </c>
      <c r="I186" s="179"/>
      <c r="J186" s="178">
        <f t="shared" si="30"/>
        <v>0</v>
      </c>
      <c r="K186" s="176" t="s">
        <v>1</v>
      </c>
      <c r="L186" s="37"/>
      <c r="M186" s="180" t="s">
        <v>1</v>
      </c>
      <c r="N186" s="181" t="s">
        <v>41</v>
      </c>
      <c r="O186" s="59"/>
      <c r="P186" s="182">
        <f t="shared" si="31"/>
        <v>0</v>
      </c>
      <c r="Q186" s="182">
        <v>0</v>
      </c>
      <c r="R186" s="182">
        <f t="shared" si="32"/>
        <v>0</v>
      </c>
      <c r="S186" s="182">
        <v>0</v>
      </c>
      <c r="T186" s="183">
        <f t="shared" si="33"/>
        <v>0</v>
      </c>
      <c r="AR186" s="16" t="s">
        <v>99</v>
      </c>
      <c r="AT186" s="16" t="s">
        <v>288</v>
      </c>
      <c r="AU186" s="16" t="s">
        <v>77</v>
      </c>
      <c r="AY186" s="16" t="s">
        <v>287</v>
      </c>
      <c r="BE186" s="184">
        <f t="shared" si="34"/>
        <v>0</v>
      </c>
      <c r="BF186" s="184">
        <f t="shared" si="35"/>
        <v>0</v>
      </c>
      <c r="BG186" s="184">
        <f t="shared" si="36"/>
        <v>0</v>
      </c>
      <c r="BH186" s="184">
        <f t="shared" si="37"/>
        <v>0</v>
      </c>
      <c r="BI186" s="184">
        <f t="shared" si="38"/>
        <v>0</v>
      </c>
      <c r="BJ186" s="16" t="s">
        <v>77</v>
      </c>
      <c r="BK186" s="184">
        <f t="shared" si="39"/>
        <v>0</v>
      </c>
      <c r="BL186" s="16" t="s">
        <v>99</v>
      </c>
      <c r="BM186" s="16" t="s">
        <v>613</v>
      </c>
    </row>
    <row r="187" spans="2:65" s="1" customFormat="1" ht="16.5" customHeight="1" x14ac:dyDescent="0.15">
      <c r="B187" s="33"/>
      <c r="C187" s="174" t="s">
        <v>614</v>
      </c>
      <c r="D187" s="174" t="s">
        <v>288</v>
      </c>
      <c r="E187" s="175" t="s">
        <v>3714</v>
      </c>
      <c r="F187" s="176" t="s">
        <v>3715</v>
      </c>
      <c r="G187" s="177" t="s">
        <v>362</v>
      </c>
      <c r="H187" s="178">
        <v>349.59</v>
      </c>
      <c r="I187" s="179"/>
      <c r="J187" s="178">
        <f t="shared" si="30"/>
        <v>0</v>
      </c>
      <c r="K187" s="176" t="s">
        <v>1</v>
      </c>
      <c r="L187" s="37"/>
      <c r="M187" s="180" t="s">
        <v>1</v>
      </c>
      <c r="N187" s="181" t="s">
        <v>41</v>
      </c>
      <c r="O187" s="59"/>
      <c r="P187" s="182">
        <f t="shared" si="31"/>
        <v>0</v>
      </c>
      <c r="Q187" s="182">
        <v>0</v>
      </c>
      <c r="R187" s="182">
        <f t="shared" si="32"/>
        <v>0</v>
      </c>
      <c r="S187" s="182">
        <v>0</v>
      </c>
      <c r="T187" s="183">
        <f t="shared" si="33"/>
        <v>0</v>
      </c>
      <c r="AR187" s="16" t="s">
        <v>99</v>
      </c>
      <c r="AT187" s="16" t="s">
        <v>288</v>
      </c>
      <c r="AU187" s="16" t="s">
        <v>77</v>
      </c>
      <c r="AY187" s="16" t="s">
        <v>287</v>
      </c>
      <c r="BE187" s="184">
        <f t="shared" si="34"/>
        <v>0</v>
      </c>
      <c r="BF187" s="184">
        <f t="shared" si="35"/>
        <v>0</v>
      </c>
      <c r="BG187" s="184">
        <f t="shared" si="36"/>
        <v>0</v>
      </c>
      <c r="BH187" s="184">
        <f t="shared" si="37"/>
        <v>0</v>
      </c>
      <c r="BI187" s="184">
        <f t="shared" si="38"/>
        <v>0</v>
      </c>
      <c r="BJ187" s="16" t="s">
        <v>77</v>
      </c>
      <c r="BK187" s="184">
        <f t="shared" si="39"/>
        <v>0</v>
      </c>
      <c r="BL187" s="16" t="s">
        <v>99</v>
      </c>
      <c r="BM187" s="16" t="s">
        <v>617</v>
      </c>
    </row>
    <row r="188" spans="2:65" s="1" customFormat="1" ht="16.5" customHeight="1" x14ac:dyDescent="0.15">
      <c r="B188" s="33"/>
      <c r="C188" s="174" t="s">
        <v>440</v>
      </c>
      <c r="D188" s="174" t="s">
        <v>288</v>
      </c>
      <c r="E188" s="175" t="s">
        <v>3716</v>
      </c>
      <c r="F188" s="176" t="s">
        <v>3717</v>
      </c>
      <c r="G188" s="177" t="s">
        <v>362</v>
      </c>
      <c r="H188" s="178">
        <v>154.16</v>
      </c>
      <c r="I188" s="179"/>
      <c r="J188" s="178">
        <f t="shared" si="30"/>
        <v>0</v>
      </c>
      <c r="K188" s="176" t="s">
        <v>1</v>
      </c>
      <c r="L188" s="37"/>
      <c r="M188" s="180" t="s">
        <v>1</v>
      </c>
      <c r="N188" s="181" t="s">
        <v>41</v>
      </c>
      <c r="O188" s="59"/>
      <c r="P188" s="182">
        <f t="shared" si="31"/>
        <v>0</v>
      </c>
      <c r="Q188" s="182">
        <v>0</v>
      </c>
      <c r="R188" s="182">
        <f t="shared" si="32"/>
        <v>0</v>
      </c>
      <c r="S188" s="182">
        <v>0</v>
      </c>
      <c r="T188" s="183">
        <f t="shared" si="33"/>
        <v>0</v>
      </c>
      <c r="AR188" s="16" t="s">
        <v>99</v>
      </c>
      <c r="AT188" s="16" t="s">
        <v>288</v>
      </c>
      <c r="AU188" s="16" t="s">
        <v>77</v>
      </c>
      <c r="AY188" s="16" t="s">
        <v>287</v>
      </c>
      <c r="BE188" s="184">
        <f t="shared" si="34"/>
        <v>0</v>
      </c>
      <c r="BF188" s="184">
        <f t="shared" si="35"/>
        <v>0</v>
      </c>
      <c r="BG188" s="184">
        <f t="shared" si="36"/>
        <v>0</v>
      </c>
      <c r="BH188" s="184">
        <f t="shared" si="37"/>
        <v>0</v>
      </c>
      <c r="BI188" s="184">
        <f t="shared" si="38"/>
        <v>0</v>
      </c>
      <c r="BJ188" s="16" t="s">
        <v>77</v>
      </c>
      <c r="BK188" s="184">
        <f t="shared" si="39"/>
        <v>0</v>
      </c>
      <c r="BL188" s="16" t="s">
        <v>99</v>
      </c>
      <c r="BM188" s="16" t="s">
        <v>621</v>
      </c>
    </row>
    <row r="189" spans="2:65" s="1" customFormat="1" ht="16.5" customHeight="1" x14ac:dyDescent="0.15">
      <c r="B189" s="33"/>
      <c r="C189" s="174" t="s">
        <v>627</v>
      </c>
      <c r="D189" s="174" t="s">
        <v>288</v>
      </c>
      <c r="E189" s="175" t="s">
        <v>3718</v>
      </c>
      <c r="F189" s="176" t="s">
        <v>3719</v>
      </c>
      <c r="G189" s="177" t="s">
        <v>291</v>
      </c>
      <c r="H189" s="178">
        <v>133.94999999999999</v>
      </c>
      <c r="I189" s="179"/>
      <c r="J189" s="178">
        <f t="shared" si="30"/>
        <v>0</v>
      </c>
      <c r="K189" s="176" t="s">
        <v>1</v>
      </c>
      <c r="L189" s="37"/>
      <c r="M189" s="180" t="s">
        <v>1</v>
      </c>
      <c r="N189" s="181" t="s">
        <v>41</v>
      </c>
      <c r="O189" s="59"/>
      <c r="P189" s="182">
        <f t="shared" si="31"/>
        <v>0</v>
      </c>
      <c r="Q189" s="182">
        <v>0</v>
      </c>
      <c r="R189" s="182">
        <f t="shared" si="32"/>
        <v>0</v>
      </c>
      <c r="S189" s="182">
        <v>0</v>
      </c>
      <c r="T189" s="183">
        <f t="shared" si="33"/>
        <v>0</v>
      </c>
      <c r="AR189" s="16" t="s">
        <v>99</v>
      </c>
      <c r="AT189" s="16" t="s">
        <v>288</v>
      </c>
      <c r="AU189" s="16" t="s">
        <v>77</v>
      </c>
      <c r="AY189" s="16" t="s">
        <v>287</v>
      </c>
      <c r="BE189" s="184">
        <f t="shared" si="34"/>
        <v>0</v>
      </c>
      <c r="BF189" s="184">
        <f t="shared" si="35"/>
        <v>0</v>
      </c>
      <c r="BG189" s="184">
        <f t="shared" si="36"/>
        <v>0</v>
      </c>
      <c r="BH189" s="184">
        <f t="shared" si="37"/>
        <v>0</v>
      </c>
      <c r="BI189" s="184">
        <f t="shared" si="38"/>
        <v>0</v>
      </c>
      <c r="BJ189" s="16" t="s">
        <v>77</v>
      </c>
      <c r="BK189" s="184">
        <f t="shared" si="39"/>
        <v>0</v>
      </c>
      <c r="BL189" s="16" t="s">
        <v>99</v>
      </c>
      <c r="BM189" s="16" t="s">
        <v>630</v>
      </c>
    </row>
    <row r="190" spans="2:65" s="1" customFormat="1" ht="16.5" customHeight="1" x14ac:dyDescent="0.15">
      <c r="B190" s="33"/>
      <c r="C190" s="174" t="s">
        <v>445</v>
      </c>
      <c r="D190" s="174" t="s">
        <v>288</v>
      </c>
      <c r="E190" s="175" t="s">
        <v>3720</v>
      </c>
      <c r="F190" s="176" t="s">
        <v>3721</v>
      </c>
      <c r="G190" s="177" t="s">
        <v>362</v>
      </c>
      <c r="H190" s="178">
        <v>566.1</v>
      </c>
      <c r="I190" s="179"/>
      <c r="J190" s="178">
        <f t="shared" si="30"/>
        <v>0</v>
      </c>
      <c r="K190" s="176" t="s">
        <v>1</v>
      </c>
      <c r="L190" s="37"/>
      <c r="M190" s="180" t="s">
        <v>1</v>
      </c>
      <c r="N190" s="181" t="s">
        <v>41</v>
      </c>
      <c r="O190" s="59"/>
      <c r="P190" s="182">
        <f t="shared" si="31"/>
        <v>0</v>
      </c>
      <c r="Q190" s="182">
        <v>0</v>
      </c>
      <c r="R190" s="182">
        <f t="shared" si="32"/>
        <v>0</v>
      </c>
      <c r="S190" s="182">
        <v>0</v>
      </c>
      <c r="T190" s="183">
        <f t="shared" si="33"/>
        <v>0</v>
      </c>
      <c r="AR190" s="16" t="s">
        <v>99</v>
      </c>
      <c r="AT190" s="16" t="s">
        <v>288</v>
      </c>
      <c r="AU190" s="16" t="s">
        <v>77</v>
      </c>
      <c r="AY190" s="16" t="s">
        <v>287</v>
      </c>
      <c r="BE190" s="184">
        <f t="shared" si="34"/>
        <v>0</v>
      </c>
      <c r="BF190" s="184">
        <f t="shared" si="35"/>
        <v>0</v>
      </c>
      <c r="BG190" s="184">
        <f t="shared" si="36"/>
        <v>0</v>
      </c>
      <c r="BH190" s="184">
        <f t="shared" si="37"/>
        <v>0</v>
      </c>
      <c r="BI190" s="184">
        <f t="shared" si="38"/>
        <v>0</v>
      </c>
      <c r="BJ190" s="16" t="s">
        <v>77</v>
      </c>
      <c r="BK190" s="184">
        <f t="shared" si="39"/>
        <v>0</v>
      </c>
      <c r="BL190" s="16" t="s">
        <v>99</v>
      </c>
      <c r="BM190" s="16" t="s">
        <v>633</v>
      </c>
    </row>
    <row r="191" spans="2:65" s="1" customFormat="1" ht="16.5" customHeight="1" x14ac:dyDescent="0.15">
      <c r="B191" s="33"/>
      <c r="C191" s="174" t="s">
        <v>640</v>
      </c>
      <c r="D191" s="174" t="s">
        <v>288</v>
      </c>
      <c r="E191" s="175" t="s">
        <v>3722</v>
      </c>
      <c r="F191" s="176" t="s">
        <v>3723</v>
      </c>
      <c r="G191" s="177" t="s">
        <v>291</v>
      </c>
      <c r="H191" s="178">
        <v>133.94999999999999</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643</v>
      </c>
    </row>
    <row r="192" spans="2:65" s="1" customFormat="1" ht="16.5" customHeight="1" x14ac:dyDescent="0.15">
      <c r="B192" s="33"/>
      <c r="C192" s="174" t="s">
        <v>449</v>
      </c>
      <c r="D192" s="174" t="s">
        <v>288</v>
      </c>
      <c r="E192" s="175" t="s">
        <v>3724</v>
      </c>
      <c r="F192" s="176" t="s">
        <v>3725</v>
      </c>
      <c r="G192" s="177" t="s">
        <v>362</v>
      </c>
      <c r="H192" s="178">
        <v>126.76</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649</v>
      </c>
    </row>
    <row r="193" spans="2:65" s="1" customFormat="1" ht="16.5" customHeight="1" x14ac:dyDescent="0.15">
      <c r="B193" s="33"/>
      <c r="C193" s="174" t="s">
        <v>652</v>
      </c>
      <c r="D193" s="174" t="s">
        <v>288</v>
      </c>
      <c r="E193" s="175" t="s">
        <v>3726</v>
      </c>
      <c r="F193" s="176" t="s">
        <v>3727</v>
      </c>
      <c r="G193" s="177" t="s">
        <v>362</v>
      </c>
      <c r="H193" s="178">
        <v>2.15</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655</v>
      </c>
    </row>
    <row r="194" spans="2:65" s="1" customFormat="1" ht="16.5" customHeight="1" x14ac:dyDescent="0.15">
      <c r="B194" s="33"/>
      <c r="C194" s="174" t="s">
        <v>455</v>
      </c>
      <c r="D194" s="174" t="s">
        <v>288</v>
      </c>
      <c r="E194" s="175" t="s">
        <v>3728</v>
      </c>
      <c r="F194" s="176" t="s">
        <v>3729</v>
      </c>
      <c r="G194" s="177" t="s">
        <v>362</v>
      </c>
      <c r="H194" s="178">
        <v>38.700000000000003</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658</v>
      </c>
    </row>
    <row r="195" spans="2:65" s="1" customFormat="1" ht="16.5" customHeight="1" x14ac:dyDescent="0.15">
      <c r="B195" s="33"/>
      <c r="C195" s="174" t="s">
        <v>660</v>
      </c>
      <c r="D195" s="174" t="s">
        <v>288</v>
      </c>
      <c r="E195" s="175" t="s">
        <v>3730</v>
      </c>
      <c r="F195" s="176" t="s">
        <v>3731</v>
      </c>
      <c r="G195" s="177" t="s">
        <v>362</v>
      </c>
      <c r="H195" s="178">
        <v>2.15</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663</v>
      </c>
    </row>
    <row r="196" spans="2:65" s="1" customFormat="1" ht="16.5" customHeight="1" x14ac:dyDescent="0.15">
      <c r="B196" s="33"/>
      <c r="C196" s="174" t="s">
        <v>473</v>
      </c>
      <c r="D196" s="174" t="s">
        <v>288</v>
      </c>
      <c r="E196" s="175" t="s">
        <v>3732</v>
      </c>
      <c r="F196" s="176" t="s">
        <v>3733</v>
      </c>
      <c r="G196" s="177" t="s">
        <v>362</v>
      </c>
      <c r="H196" s="178">
        <v>77.400000000000006</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666</v>
      </c>
    </row>
    <row r="197" spans="2:65" s="1" customFormat="1" ht="16.5" customHeight="1" x14ac:dyDescent="0.15">
      <c r="B197" s="33"/>
      <c r="C197" s="174" t="s">
        <v>668</v>
      </c>
      <c r="D197" s="174" t="s">
        <v>288</v>
      </c>
      <c r="E197" s="175" t="s">
        <v>3734</v>
      </c>
      <c r="F197" s="176" t="s">
        <v>3735</v>
      </c>
      <c r="G197" s="177" t="s">
        <v>362</v>
      </c>
      <c r="H197" s="178">
        <v>26.7</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671</v>
      </c>
    </row>
    <row r="198" spans="2:65" s="1" customFormat="1" ht="16.5" customHeight="1" x14ac:dyDescent="0.15">
      <c r="B198" s="33"/>
      <c r="C198" s="174" t="s">
        <v>478</v>
      </c>
      <c r="D198" s="174" t="s">
        <v>288</v>
      </c>
      <c r="E198" s="175" t="s">
        <v>3736</v>
      </c>
      <c r="F198" s="176" t="s">
        <v>3737</v>
      </c>
      <c r="G198" s="177" t="s">
        <v>362</v>
      </c>
      <c r="H198" s="178">
        <v>316.87</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674</v>
      </c>
    </row>
    <row r="199" spans="2:65" s="1" customFormat="1" ht="16.5" customHeight="1" x14ac:dyDescent="0.15">
      <c r="B199" s="33"/>
      <c r="C199" s="174" t="s">
        <v>677</v>
      </c>
      <c r="D199" s="174" t="s">
        <v>288</v>
      </c>
      <c r="E199" s="175" t="s">
        <v>3738</v>
      </c>
      <c r="F199" s="176" t="s">
        <v>3739</v>
      </c>
      <c r="G199" s="177" t="s">
        <v>362</v>
      </c>
      <c r="H199" s="178">
        <v>84.71</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680</v>
      </c>
    </row>
    <row r="200" spans="2:65" s="1" customFormat="1" ht="22.5" customHeight="1" x14ac:dyDescent="0.15">
      <c r="B200" s="33"/>
      <c r="C200" s="174" t="s">
        <v>484</v>
      </c>
      <c r="D200" s="174" t="s">
        <v>288</v>
      </c>
      <c r="E200" s="175" t="s">
        <v>3740</v>
      </c>
      <c r="F200" s="176" t="s">
        <v>3741</v>
      </c>
      <c r="G200" s="177" t="s">
        <v>490</v>
      </c>
      <c r="H200" s="178">
        <v>0.43</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685</v>
      </c>
    </row>
    <row r="201" spans="2:65" s="1" customFormat="1" ht="22.5" customHeight="1" x14ac:dyDescent="0.15">
      <c r="B201" s="33"/>
      <c r="C201" s="174" t="s">
        <v>686</v>
      </c>
      <c r="D201" s="174" t="s">
        <v>288</v>
      </c>
      <c r="E201" s="175" t="s">
        <v>3742</v>
      </c>
      <c r="F201" s="176" t="s">
        <v>3743</v>
      </c>
      <c r="G201" s="177" t="s">
        <v>490</v>
      </c>
      <c r="H201" s="178">
        <v>0.43</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689</v>
      </c>
    </row>
    <row r="202" spans="2:65" s="1" customFormat="1" ht="22.5" customHeight="1" x14ac:dyDescent="0.15">
      <c r="B202" s="33"/>
      <c r="C202" s="174" t="s">
        <v>491</v>
      </c>
      <c r="D202" s="174" t="s">
        <v>288</v>
      </c>
      <c r="E202" s="175" t="s">
        <v>3744</v>
      </c>
      <c r="F202" s="176" t="s">
        <v>3745</v>
      </c>
      <c r="G202" s="177" t="s">
        <v>490</v>
      </c>
      <c r="H202" s="178">
        <v>2.58</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692</v>
      </c>
    </row>
    <row r="203" spans="2:65" s="1" customFormat="1" ht="22.5" customHeight="1" x14ac:dyDescent="0.15">
      <c r="B203" s="33"/>
      <c r="C203" s="174" t="s">
        <v>695</v>
      </c>
      <c r="D203" s="174" t="s">
        <v>288</v>
      </c>
      <c r="E203" s="175" t="s">
        <v>3746</v>
      </c>
      <c r="F203" s="176" t="s">
        <v>3747</v>
      </c>
      <c r="G203" s="177" t="s">
        <v>490</v>
      </c>
      <c r="H203" s="178">
        <v>1.72</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698</v>
      </c>
    </row>
    <row r="204" spans="2:65" s="1" customFormat="1" ht="22.5" customHeight="1" x14ac:dyDescent="0.15">
      <c r="B204" s="33"/>
      <c r="C204" s="174" t="s">
        <v>496</v>
      </c>
      <c r="D204" s="174" t="s">
        <v>288</v>
      </c>
      <c r="E204" s="175" t="s">
        <v>3748</v>
      </c>
      <c r="F204" s="176" t="s">
        <v>3749</v>
      </c>
      <c r="G204" s="177" t="s">
        <v>490</v>
      </c>
      <c r="H204" s="178">
        <v>1.29</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702</v>
      </c>
    </row>
    <row r="205" spans="2:65" s="1" customFormat="1" ht="22.5" customHeight="1" x14ac:dyDescent="0.15">
      <c r="B205" s="33"/>
      <c r="C205" s="174" t="s">
        <v>703</v>
      </c>
      <c r="D205" s="174" t="s">
        <v>288</v>
      </c>
      <c r="E205" s="175" t="s">
        <v>3750</v>
      </c>
      <c r="F205" s="176" t="s">
        <v>3751</v>
      </c>
      <c r="G205" s="177" t="s">
        <v>490</v>
      </c>
      <c r="H205" s="178">
        <v>2.15</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706</v>
      </c>
    </row>
    <row r="206" spans="2:65" s="1" customFormat="1" ht="22.5" customHeight="1" x14ac:dyDescent="0.15">
      <c r="B206" s="33"/>
      <c r="C206" s="174" t="s">
        <v>500</v>
      </c>
      <c r="D206" s="174" t="s">
        <v>288</v>
      </c>
      <c r="E206" s="175" t="s">
        <v>3752</v>
      </c>
      <c r="F206" s="176" t="s">
        <v>3753</v>
      </c>
      <c r="G206" s="177" t="s">
        <v>490</v>
      </c>
      <c r="H206" s="178">
        <v>1.72</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709</v>
      </c>
    </row>
    <row r="207" spans="2:65" s="1" customFormat="1" ht="16.5" customHeight="1" x14ac:dyDescent="0.15">
      <c r="B207" s="33"/>
      <c r="C207" s="174" t="s">
        <v>710</v>
      </c>
      <c r="D207" s="174" t="s">
        <v>288</v>
      </c>
      <c r="E207" s="175" t="s">
        <v>3754</v>
      </c>
      <c r="F207" s="176" t="s">
        <v>3755</v>
      </c>
      <c r="G207" s="177" t="s">
        <v>490</v>
      </c>
      <c r="H207" s="178">
        <v>8.6</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713</v>
      </c>
    </row>
    <row r="208" spans="2:65" s="1" customFormat="1" ht="16.5" customHeight="1" x14ac:dyDescent="0.15">
      <c r="B208" s="33"/>
      <c r="C208" s="174" t="s">
        <v>503</v>
      </c>
      <c r="D208" s="174" t="s">
        <v>288</v>
      </c>
      <c r="E208" s="175" t="s">
        <v>3647</v>
      </c>
      <c r="F208" s="176" t="s">
        <v>3648</v>
      </c>
      <c r="G208" s="177" t="s">
        <v>388</v>
      </c>
      <c r="H208" s="178">
        <v>2.86</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716</v>
      </c>
    </row>
    <row r="209" spans="2:65" s="1" customFormat="1" ht="16.5" customHeight="1" x14ac:dyDescent="0.15">
      <c r="B209" s="33"/>
      <c r="C209" s="174" t="s">
        <v>718</v>
      </c>
      <c r="D209" s="174" t="s">
        <v>288</v>
      </c>
      <c r="E209" s="175" t="s">
        <v>3756</v>
      </c>
      <c r="F209" s="176" t="s">
        <v>3757</v>
      </c>
      <c r="G209" s="177" t="s">
        <v>362</v>
      </c>
      <c r="H209" s="178">
        <v>71.38</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721</v>
      </c>
    </row>
    <row r="210" spans="2:65" s="1" customFormat="1" ht="16.5" customHeight="1" x14ac:dyDescent="0.15">
      <c r="B210" s="33"/>
      <c r="C210" s="174" t="s">
        <v>509</v>
      </c>
      <c r="D210" s="174" t="s">
        <v>288</v>
      </c>
      <c r="E210" s="175" t="s">
        <v>3758</v>
      </c>
      <c r="F210" s="176" t="s">
        <v>3759</v>
      </c>
      <c r="G210" s="177" t="s">
        <v>362</v>
      </c>
      <c r="H210" s="178">
        <v>181.46</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724</v>
      </c>
    </row>
    <row r="211" spans="2:65" s="1" customFormat="1" ht="16.5" customHeight="1" x14ac:dyDescent="0.15">
      <c r="B211" s="33"/>
      <c r="C211" s="174" t="s">
        <v>728</v>
      </c>
      <c r="D211" s="174" t="s">
        <v>288</v>
      </c>
      <c r="E211" s="175" t="s">
        <v>3760</v>
      </c>
      <c r="F211" s="176" t="s">
        <v>3761</v>
      </c>
      <c r="G211" s="177" t="s">
        <v>362</v>
      </c>
      <c r="H211" s="178">
        <v>45.15</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731</v>
      </c>
    </row>
    <row r="212" spans="2:65" s="1" customFormat="1" ht="16.5" customHeight="1" x14ac:dyDescent="0.15">
      <c r="B212" s="33"/>
      <c r="C212" s="174" t="s">
        <v>513</v>
      </c>
      <c r="D212" s="174" t="s">
        <v>288</v>
      </c>
      <c r="E212" s="175" t="s">
        <v>3762</v>
      </c>
      <c r="F212" s="176" t="s">
        <v>3763</v>
      </c>
      <c r="G212" s="177" t="s">
        <v>362</v>
      </c>
      <c r="H212" s="178">
        <v>27.5</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735</v>
      </c>
    </row>
    <row r="213" spans="2:65" s="1" customFormat="1" ht="16.5" customHeight="1" x14ac:dyDescent="0.15">
      <c r="B213" s="33"/>
      <c r="C213" s="174" t="s">
        <v>744</v>
      </c>
      <c r="D213" s="174" t="s">
        <v>288</v>
      </c>
      <c r="E213" s="175" t="s">
        <v>3764</v>
      </c>
      <c r="F213" s="176" t="s">
        <v>3765</v>
      </c>
      <c r="G213" s="177" t="s">
        <v>362</v>
      </c>
      <c r="H213" s="178">
        <v>29.24</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747</v>
      </c>
    </row>
    <row r="214" spans="2:65" s="1" customFormat="1" ht="16.5" customHeight="1" x14ac:dyDescent="0.15">
      <c r="B214" s="33"/>
      <c r="C214" s="174" t="s">
        <v>517</v>
      </c>
      <c r="D214" s="174" t="s">
        <v>288</v>
      </c>
      <c r="E214" s="175" t="s">
        <v>3766</v>
      </c>
      <c r="F214" s="176" t="s">
        <v>3767</v>
      </c>
      <c r="G214" s="177" t="s">
        <v>490</v>
      </c>
      <c r="H214" s="178">
        <v>59.34</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762</v>
      </c>
    </row>
    <row r="215" spans="2:65" s="1" customFormat="1" ht="16.5" customHeight="1" x14ac:dyDescent="0.15">
      <c r="B215" s="33"/>
      <c r="C215" s="174" t="s">
        <v>765</v>
      </c>
      <c r="D215" s="174" t="s">
        <v>288</v>
      </c>
      <c r="E215" s="175" t="s">
        <v>3768</v>
      </c>
      <c r="F215" s="176" t="s">
        <v>3769</v>
      </c>
      <c r="G215" s="177" t="s">
        <v>490</v>
      </c>
      <c r="H215" s="178">
        <v>58.05</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768</v>
      </c>
    </row>
    <row r="216" spans="2:65" s="10" customFormat="1" ht="26" customHeight="1" x14ac:dyDescent="0.2">
      <c r="B216" s="160"/>
      <c r="C216" s="161"/>
      <c r="D216" s="162" t="s">
        <v>69</v>
      </c>
      <c r="E216" s="163" t="s">
        <v>521</v>
      </c>
      <c r="F216" s="163" t="s">
        <v>1416</v>
      </c>
      <c r="G216" s="161"/>
      <c r="H216" s="161"/>
      <c r="I216" s="164"/>
      <c r="J216" s="165">
        <f>BK216</f>
        <v>0</v>
      </c>
      <c r="K216" s="161"/>
      <c r="L216" s="166"/>
      <c r="M216" s="167"/>
      <c r="N216" s="168"/>
      <c r="O216" s="168"/>
      <c r="P216" s="169">
        <f>SUM(P217:P218)</f>
        <v>0</v>
      </c>
      <c r="Q216" s="168"/>
      <c r="R216" s="169">
        <f>SUM(R217:R218)</f>
        <v>0</v>
      </c>
      <c r="S216" s="168"/>
      <c r="T216" s="170">
        <f>SUM(T217:T218)</f>
        <v>0</v>
      </c>
      <c r="AR216" s="171" t="s">
        <v>77</v>
      </c>
      <c r="AT216" s="172" t="s">
        <v>69</v>
      </c>
      <c r="AU216" s="172" t="s">
        <v>70</v>
      </c>
      <c r="AY216" s="171" t="s">
        <v>287</v>
      </c>
      <c r="BK216" s="173">
        <f>SUM(BK217:BK218)</f>
        <v>0</v>
      </c>
    </row>
    <row r="217" spans="2:65" s="1" customFormat="1" ht="16.5" customHeight="1" x14ac:dyDescent="0.15">
      <c r="B217" s="33"/>
      <c r="C217" s="174" t="s">
        <v>521</v>
      </c>
      <c r="D217" s="174" t="s">
        <v>288</v>
      </c>
      <c r="E217" s="175" t="s">
        <v>3770</v>
      </c>
      <c r="F217" s="176" t="s">
        <v>3771</v>
      </c>
      <c r="G217" s="177" t="s">
        <v>490</v>
      </c>
      <c r="H217" s="178">
        <v>6.45</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99</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99</v>
      </c>
      <c r="BM217" s="16" t="s">
        <v>775</v>
      </c>
    </row>
    <row r="218" spans="2:65" s="1" customFormat="1" ht="16.5" customHeight="1" x14ac:dyDescent="0.15">
      <c r="B218" s="33"/>
      <c r="C218" s="174" t="s">
        <v>778</v>
      </c>
      <c r="D218" s="174" t="s">
        <v>288</v>
      </c>
      <c r="E218" s="175" t="s">
        <v>3772</v>
      </c>
      <c r="F218" s="176" t="s">
        <v>3773</v>
      </c>
      <c r="G218" s="177" t="s">
        <v>490</v>
      </c>
      <c r="H218" s="178">
        <v>8.17</v>
      </c>
      <c r="I218" s="179"/>
      <c r="J218" s="178">
        <f>ROUND(I218*H218,2)</f>
        <v>0</v>
      </c>
      <c r="K218" s="176" t="s">
        <v>1</v>
      </c>
      <c r="L218" s="37"/>
      <c r="M218" s="180" t="s">
        <v>1</v>
      </c>
      <c r="N218" s="181" t="s">
        <v>41</v>
      </c>
      <c r="O218" s="59"/>
      <c r="P218" s="182">
        <f>O218*H218</f>
        <v>0</v>
      </c>
      <c r="Q218" s="182">
        <v>0</v>
      </c>
      <c r="R218" s="182">
        <f>Q218*H218</f>
        <v>0</v>
      </c>
      <c r="S218" s="182">
        <v>0</v>
      </c>
      <c r="T218" s="183">
        <f>S218*H218</f>
        <v>0</v>
      </c>
      <c r="AR218" s="16" t="s">
        <v>99</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99</v>
      </c>
      <c r="BM218" s="16" t="s">
        <v>781</v>
      </c>
    </row>
    <row r="219" spans="2:65" s="10" customFormat="1" ht="26" customHeight="1" x14ac:dyDescent="0.2">
      <c r="B219" s="160"/>
      <c r="C219" s="161"/>
      <c r="D219" s="162" t="s">
        <v>69</v>
      </c>
      <c r="E219" s="163" t="s">
        <v>3774</v>
      </c>
      <c r="F219" s="163" t="s">
        <v>3775</v>
      </c>
      <c r="G219" s="161"/>
      <c r="H219" s="161"/>
      <c r="I219" s="164"/>
      <c r="J219" s="165">
        <f>BK219</f>
        <v>0</v>
      </c>
      <c r="K219" s="161"/>
      <c r="L219" s="166"/>
      <c r="M219" s="167"/>
      <c r="N219" s="168"/>
      <c r="O219" s="168"/>
      <c r="P219" s="169">
        <f>SUM(P220:P223)</f>
        <v>0</v>
      </c>
      <c r="Q219" s="168"/>
      <c r="R219" s="169">
        <f>SUM(R220:R223)</f>
        <v>0</v>
      </c>
      <c r="S219" s="168"/>
      <c r="T219" s="170">
        <f>SUM(T220:T223)</f>
        <v>0</v>
      </c>
      <c r="AR219" s="171" t="s">
        <v>77</v>
      </c>
      <c r="AT219" s="172" t="s">
        <v>69</v>
      </c>
      <c r="AU219" s="172" t="s">
        <v>70</v>
      </c>
      <c r="AY219" s="171" t="s">
        <v>287</v>
      </c>
      <c r="BK219" s="173">
        <f>SUM(BK220:BK223)</f>
        <v>0</v>
      </c>
    </row>
    <row r="220" spans="2:65" s="1" customFormat="1" ht="16.5" customHeight="1" x14ac:dyDescent="0.15">
      <c r="B220" s="33"/>
      <c r="C220" s="174" t="s">
        <v>526</v>
      </c>
      <c r="D220" s="174" t="s">
        <v>288</v>
      </c>
      <c r="E220" s="175" t="s">
        <v>3776</v>
      </c>
      <c r="F220" s="176" t="s">
        <v>3777</v>
      </c>
      <c r="G220" s="177" t="s">
        <v>291</v>
      </c>
      <c r="H220" s="178">
        <v>1063.3900000000001</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787</v>
      </c>
    </row>
    <row r="221" spans="2:65" s="1" customFormat="1" ht="16.5" customHeight="1" x14ac:dyDescent="0.15">
      <c r="B221" s="33"/>
      <c r="C221" s="174" t="s">
        <v>790</v>
      </c>
      <c r="D221" s="174" t="s">
        <v>288</v>
      </c>
      <c r="E221" s="175" t="s">
        <v>3778</v>
      </c>
      <c r="F221" s="176" t="s">
        <v>3779</v>
      </c>
      <c r="G221" s="177" t="s">
        <v>291</v>
      </c>
      <c r="H221" s="178">
        <v>1584.12</v>
      </c>
      <c r="I221" s="179"/>
      <c r="J221" s="178">
        <f>ROUND(I221*H221,2)</f>
        <v>0</v>
      </c>
      <c r="K221" s="176" t="s">
        <v>1</v>
      </c>
      <c r="L221" s="37"/>
      <c r="M221" s="180" t="s">
        <v>1</v>
      </c>
      <c r="N221" s="181" t="s">
        <v>41</v>
      </c>
      <c r="O221" s="59"/>
      <c r="P221" s="182">
        <f>O221*H221</f>
        <v>0</v>
      </c>
      <c r="Q221" s="182">
        <v>0</v>
      </c>
      <c r="R221" s="182">
        <f>Q221*H221</f>
        <v>0</v>
      </c>
      <c r="S221" s="182">
        <v>0</v>
      </c>
      <c r="T221" s="183">
        <f>S221*H221</f>
        <v>0</v>
      </c>
      <c r="AR221" s="16" t="s">
        <v>99</v>
      </c>
      <c r="AT221" s="16" t="s">
        <v>288</v>
      </c>
      <c r="AU221" s="16" t="s">
        <v>77</v>
      </c>
      <c r="AY221" s="16" t="s">
        <v>287</v>
      </c>
      <c r="BE221" s="184">
        <f>IF(N221="základní",J221,0)</f>
        <v>0</v>
      </c>
      <c r="BF221" s="184">
        <f>IF(N221="snížená",J221,0)</f>
        <v>0</v>
      </c>
      <c r="BG221" s="184">
        <f>IF(N221="zákl. přenesená",J221,0)</f>
        <v>0</v>
      </c>
      <c r="BH221" s="184">
        <f>IF(N221="sníž. přenesená",J221,0)</f>
        <v>0</v>
      </c>
      <c r="BI221" s="184">
        <f>IF(N221="nulová",J221,0)</f>
        <v>0</v>
      </c>
      <c r="BJ221" s="16" t="s">
        <v>77</v>
      </c>
      <c r="BK221" s="184">
        <f>ROUND(I221*H221,2)</f>
        <v>0</v>
      </c>
      <c r="BL221" s="16" t="s">
        <v>99</v>
      </c>
      <c r="BM221" s="16" t="s">
        <v>793</v>
      </c>
    </row>
    <row r="222" spans="2:65" s="1" customFormat="1" ht="16.5" customHeight="1" x14ac:dyDescent="0.15">
      <c r="B222" s="33"/>
      <c r="C222" s="174" t="s">
        <v>530</v>
      </c>
      <c r="D222" s="174" t="s">
        <v>288</v>
      </c>
      <c r="E222" s="175" t="s">
        <v>3780</v>
      </c>
      <c r="F222" s="176" t="s">
        <v>3781</v>
      </c>
      <c r="G222" s="177" t="s">
        <v>291</v>
      </c>
      <c r="H222" s="178">
        <v>1272.8</v>
      </c>
      <c r="I222" s="179"/>
      <c r="J222" s="178">
        <f>ROUND(I222*H222,2)</f>
        <v>0</v>
      </c>
      <c r="K222" s="176" t="s">
        <v>1</v>
      </c>
      <c r="L222" s="37"/>
      <c r="M222" s="180" t="s">
        <v>1</v>
      </c>
      <c r="N222" s="181" t="s">
        <v>41</v>
      </c>
      <c r="O222" s="59"/>
      <c r="P222" s="182">
        <f>O222*H222</f>
        <v>0</v>
      </c>
      <c r="Q222" s="182">
        <v>0</v>
      </c>
      <c r="R222" s="182">
        <f>Q222*H222</f>
        <v>0</v>
      </c>
      <c r="S222" s="182">
        <v>0</v>
      </c>
      <c r="T222" s="183">
        <f>S222*H222</f>
        <v>0</v>
      </c>
      <c r="AR222" s="16" t="s">
        <v>99</v>
      </c>
      <c r="AT222" s="16" t="s">
        <v>288</v>
      </c>
      <c r="AU222" s="16" t="s">
        <v>77</v>
      </c>
      <c r="AY222" s="16" t="s">
        <v>287</v>
      </c>
      <c r="BE222" s="184">
        <f>IF(N222="základní",J222,0)</f>
        <v>0</v>
      </c>
      <c r="BF222" s="184">
        <f>IF(N222="snížená",J222,0)</f>
        <v>0</v>
      </c>
      <c r="BG222" s="184">
        <f>IF(N222="zákl. přenesená",J222,0)</f>
        <v>0</v>
      </c>
      <c r="BH222" s="184">
        <f>IF(N222="sníž. přenesená",J222,0)</f>
        <v>0</v>
      </c>
      <c r="BI222" s="184">
        <f>IF(N222="nulová",J222,0)</f>
        <v>0</v>
      </c>
      <c r="BJ222" s="16" t="s">
        <v>77</v>
      </c>
      <c r="BK222" s="184">
        <f>ROUND(I222*H222,2)</f>
        <v>0</v>
      </c>
      <c r="BL222" s="16" t="s">
        <v>99</v>
      </c>
      <c r="BM222" s="16" t="s">
        <v>799</v>
      </c>
    </row>
    <row r="223" spans="2:65" s="1" customFormat="1" ht="16.5" customHeight="1" x14ac:dyDescent="0.15">
      <c r="B223" s="33"/>
      <c r="C223" s="174" t="s">
        <v>802</v>
      </c>
      <c r="D223" s="174" t="s">
        <v>288</v>
      </c>
      <c r="E223" s="175" t="s">
        <v>3782</v>
      </c>
      <c r="F223" s="176" t="s">
        <v>3783</v>
      </c>
      <c r="G223" s="177" t="s">
        <v>388</v>
      </c>
      <c r="H223" s="178">
        <v>1639.98</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805</v>
      </c>
    </row>
    <row r="224" spans="2:65" s="10" customFormat="1" ht="26" customHeight="1" x14ac:dyDescent="0.2">
      <c r="B224" s="160"/>
      <c r="C224" s="161"/>
      <c r="D224" s="162" t="s">
        <v>69</v>
      </c>
      <c r="E224" s="163" t="s">
        <v>3784</v>
      </c>
      <c r="F224" s="163" t="s">
        <v>3785</v>
      </c>
      <c r="G224" s="161"/>
      <c r="H224" s="161"/>
      <c r="I224" s="164"/>
      <c r="J224" s="165">
        <f>BK224</f>
        <v>0</v>
      </c>
      <c r="K224" s="161"/>
      <c r="L224" s="166"/>
      <c r="M224" s="167"/>
      <c r="N224" s="168"/>
      <c r="O224" s="168"/>
      <c r="P224" s="169">
        <f>SUM(P225:P229)</f>
        <v>0</v>
      </c>
      <c r="Q224" s="168"/>
      <c r="R224" s="169">
        <f>SUM(R225:R229)</f>
        <v>0</v>
      </c>
      <c r="S224" s="168"/>
      <c r="T224" s="170">
        <f>SUM(T225:T229)</f>
        <v>0</v>
      </c>
      <c r="AR224" s="171" t="s">
        <v>77</v>
      </c>
      <c r="AT224" s="172" t="s">
        <v>69</v>
      </c>
      <c r="AU224" s="172" t="s">
        <v>70</v>
      </c>
      <c r="AY224" s="171" t="s">
        <v>287</v>
      </c>
      <c r="BK224" s="173">
        <f>SUM(BK225:BK229)</f>
        <v>0</v>
      </c>
    </row>
    <row r="225" spans="2:65" s="1" customFormat="1" ht="22.5" customHeight="1" x14ac:dyDescent="0.15">
      <c r="B225" s="33"/>
      <c r="C225" s="174" t="s">
        <v>537</v>
      </c>
      <c r="D225" s="174" t="s">
        <v>288</v>
      </c>
      <c r="E225" s="175" t="s">
        <v>3786</v>
      </c>
      <c r="F225" s="176" t="s">
        <v>3787</v>
      </c>
      <c r="G225" s="177" t="s">
        <v>291</v>
      </c>
      <c r="H225" s="178">
        <v>1007.36</v>
      </c>
      <c r="I225" s="179"/>
      <c r="J225" s="178">
        <f>ROUND(I225*H225,2)</f>
        <v>0</v>
      </c>
      <c r="K225" s="176" t="s">
        <v>1</v>
      </c>
      <c r="L225" s="37"/>
      <c r="M225" s="180" t="s">
        <v>1</v>
      </c>
      <c r="N225" s="181" t="s">
        <v>41</v>
      </c>
      <c r="O225" s="59"/>
      <c r="P225" s="182">
        <f>O225*H225</f>
        <v>0</v>
      </c>
      <c r="Q225" s="182">
        <v>0</v>
      </c>
      <c r="R225" s="182">
        <f>Q225*H225</f>
        <v>0</v>
      </c>
      <c r="S225" s="182">
        <v>0</v>
      </c>
      <c r="T225" s="183">
        <f>S225*H225</f>
        <v>0</v>
      </c>
      <c r="AR225" s="16" t="s">
        <v>99</v>
      </c>
      <c r="AT225" s="16" t="s">
        <v>288</v>
      </c>
      <c r="AU225" s="16" t="s">
        <v>77</v>
      </c>
      <c r="AY225" s="16" t="s">
        <v>287</v>
      </c>
      <c r="BE225" s="184">
        <f>IF(N225="základní",J225,0)</f>
        <v>0</v>
      </c>
      <c r="BF225" s="184">
        <f>IF(N225="snížená",J225,0)</f>
        <v>0</v>
      </c>
      <c r="BG225" s="184">
        <f>IF(N225="zákl. přenesená",J225,0)</f>
        <v>0</v>
      </c>
      <c r="BH225" s="184">
        <f>IF(N225="sníž. přenesená",J225,0)</f>
        <v>0</v>
      </c>
      <c r="BI225" s="184">
        <f>IF(N225="nulová",J225,0)</f>
        <v>0</v>
      </c>
      <c r="BJ225" s="16" t="s">
        <v>77</v>
      </c>
      <c r="BK225" s="184">
        <f>ROUND(I225*H225,2)</f>
        <v>0</v>
      </c>
      <c r="BL225" s="16" t="s">
        <v>99</v>
      </c>
      <c r="BM225" s="16" t="s">
        <v>810</v>
      </c>
    </row>
    <row r="226" spans="2:65" s="1" customFormat="1" ht="22.5" customHeight="1" x14ac:dyDescent="0.15">
      <c r="B226" s="33"/>
      <c r="C226" s="174" t="s">
        <v>811</v>
      </c>
      <c r="D226" s="174" t="s">
        <v>288</v>
      </c>
      <c r="E226" s="175" t="s">
        <v>3788</v>
      </c>
      <c r="F226" s="176" t="s">
        <v>3789</v>
      </c>
      <c r="G226" s="177" t="s">
        <v>291</v>
      </c>
      <c r="H226" s="178">
        <v>62.95</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814</v>
      </c>
    </row>
    <row r="227" spans="2:65" s="1" customFormat="1" ht="22.5" customHeight="1" x14ac:dyDescent="0.15">
      <c r="B227" s="33"/>
      <c r="C227" s="174" t="s">
        <v>544</v>
      </c>
      <c r="D227" s="174" t="s">
        <v>288</v>
      </c>
      <c r="E227" s="175" t="s">
        <v>3790</v>
      </c>
      <c r="F227" s="176" t="s">
        <v>3791</v>
      </c>
      <c r="G227" s="177" t="s">
        <v>291</v>
      </c>
      <c r="H227" s="178">
        <v>2804.03</v>
      </c>
      <c r="I227" s="179"/>
      <c r="J227" s="178">
        <f>ROUND(I227*H227,2)</f>
        <v>0</v>
      </c>
      <c r="K227" s="176" t="s">
        <v>1</v>
      </c>
      <c r="L227" s="37"/>
      <c r="M227" s="180" t="s">
        <v>1</v>
      </c>
      <c r="N227" s="181" t="s">
        <v>41</v>
      </c>
      <c r="O227" s="59"/>
      <c r="P227" s="182">
        <f>O227*H227</f>
        <v>0</v>
      </c>
      <c r="Q227" s="182">
        <v>0</v>
      </c>
      <c r="R227" s="182">
        <f>Q227*H227</f>
        <v>0</v>
      </c>
      <c r="S227" s="182">
        <v>0</v>
      </c>
      <c r="T227" s="183">
        <f>S227*H227</f>
        <v>0</v>
      </c>
      <c r="AR227" s="16" t="s">
        <v>99</v>
      </c>
      <c r="AT227" s="16" t="s">
        <v>288</v>
      </c>
      <c r="AU227" s="16" t="s">
        <v>77</v>
      </c>
      <c r="AY227" s="16" t="s">
        <v>287</v>
      </c>
      <c r="BE227" s="184">
        <f>IF(N227="základní",J227,0)</f>
        <v>0</v>
      </c>
      <c r="BF227" s="184">
        <f>IF(N227="snížená",J227,0)</f>
        <v>0</v>
      </c>
      <c r="BG227" s="184">
        <f>IF(N227="zákl. přenesená",J227,0)</f>
        <v>0</v>
      </c>
      <c r="BH227" s="184">
        <f>IF(N227="sníž. přenesená",J227,0)</f>
        <v>0</v>
      </c>
      <c r="BI227" s="184">
        <f>IF(N227="nulová",J227,0)</f>
        <v>0</v>
      </c>
      <c r="BJ227" s="16" t="s">
        <v>77</v>
      </c>
      <c r="BK227" s="184">
        <f>ROUND(I227*H227,2)</f>
        <v>0</v>
      </c>
      <c r="BL227" s="16" t="s">
        <v>99</v>
      </c>
      <c r="BM227" s="16" t="s">
        <v>820</v>
      </c>
    </row>
    <row r="228" spans="2:65" s="1" customFormat="1" ht="30" x14ac:dyDescent="0.15">
      <c r="B228" s="33"/>
      <c r="C228" s="34"/>
      <c r="D228" s="187" t="s">
        <v>383</v>
      </c>
      <c r="E228" s="34"/>
      <c r="F228" s="208" t="s">
        <v>3792</v>
      </c>
      <c r="G228" s="34"/>
      <c r="H228" s="34"/>
      <c r="I228" s="111"/>
      <c r="J228" s="34"/>
      <c r="K228" s="34"/>
      <c r="L228" s="37"/>
      <c r="M228" s="209"/>
      <c r="N228" s="59"/>
      <c r="O228" s="59"/>
      <c r="P228" s="59"/>
      <c r="Q228" s="59"/>
      <c r="R228" s="59"/>
      <c r="S228" s="59"/>
      <c r="T228" s="60"/>
      <c r="AT228" s="16" t="s">
        <v>383</v>
      </c>
      <c r="AU228" s="16" t="s">
        <v>77</v>
      </c>
    </row>
    <row r="229" spans="2:65" s="1" customFormat="1" ht="16.5" customHeight="1" x14ac:dyDescent="0.15">
      <c r="B229" s="33"/>
      <c r="C229" s="174" t="s">
        <v>823</v>
      </c>
      <c r="D229" s="174" t="s">
        <v>288</v>
      </c>
      <c r="E229" s="175" t="s">
        <v>3793</v>
      </c>
      <c r="F229" s="176" t="s">
        <v>3794</v>
      </c>
      <c r="G229" s="177" t="s">
        <v>388</v>
      </c>
      <c r="H229" s="178">
        <v>1330.73</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826</v>
      </c>
    </row>
    <row r="230" spans="2:65" s="10" customFormat="1" ht="26" customHeight="1" x14ac:dyDescent="0.2">
      <c r="B230" s="160"/>
      <c r="C230" s="161"/>
      <c r="D230" s="162" t="s">
        <v>69</v>
      </c>
      <c r="E230" s="163" t="s">
        <v>778</v>
      </c>
      <c r="F230" s="163" t="s">
        <v>3795</v>
      </c>
      <c r="G230" s="161"/>
      <c r="H230" s="161"/>
      <c r="I230" s="164"/>
      <c r="J230" s="165">
        <f>BK230</f>
        <v>0</v>
      </c>
      <c r="K230" s="161"/>
      <c r="L230" s="166"/>
      <c r="M230" s="167"/>
      <c r="N230" s="168"/>
      <c r="O230" s="168"/>
      <c r="P230" s="169">
        <f>SUM(P231:P233)</f>
        <v>0</v>
      </c>
      <c r="Q230" s="168"/>
      <c r="R230" s="169">
        <f>SUM(R231:R233)</f>
        <v>0</v>
      </c>
      <c r="S230" s="168"/>
      <c r="T230" s="170">
        <f>SUM(T231:T233)</f>
        <v>0</v>
      </c>
      <c r="AR230" s="171" t="s">
        <v>77</v>
      </c>
      <c r="AT230" s="172" t="s">
        <v>69</v>
      </c>
      <c r="AU230" s="172" t="s">
        <v>70</v>
      </c>
      <c r="AY230" s="171" t="s">
        <v>287</v>
      </c>
      <c r="BK230" s="173">
        <f>SUM(BK231:BK233)</f>
        <v>0</v>
      </c>
    </row>
    <row r="231" spans="2:65" s="1" customFormat="1" ht="16.5" customHeight="1" x14ac:dyDescent="0.15">
      <c r="B231" s="33"/>
      <c r="C231" s="174" t="s">
        <v>551</v>
      </c>
      <c r="D231" s="174" t="s">
        <v>288</v>
      </c>
      <c r="E231" s="175" t="s">
        <v>3796</v>
      </c>
      <c r="F231" s="176" t="s">
        <v>3797</v>
      </c>
      <c r="G231" s="177" t="s">
        <v>362</v>
      </c>
      <c r="H231" s="178">
        <v>456.88</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838</v>
      </c>
    </row>
    <row r="232" spans="2:65" s="1" customFormat="1" ht="16.5" customHeight="1" x14ac:dyDescent="0.15">
      <c r="B232" s="33"/>
      <c r="C232" s="174" t="s">
        <v>840</v>
      </c>
      <c r="D232" s="174" t="s">
        <v>288</v>
      </c>
      <c r="E232" s="175" t="s">
        <v>3798</v>
      </c>
      <c r="F232" s="176" t="s">
        <v>3799</v>
      </c>
      <c r="G232" s="177" t="s">
        <v>291</v>
      </c>
      <c r="H232" s="178">
        <v>87.29</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843</v>
      </c>
    </row>
    <row r="233" spans="2:65" s="1" customFormat="1" ht="16.5" customHeight="1" x14ac:dyDescent="0.15">
      <c r="B233" s="33"/>
      <c r="C233" s="174" t="s">
        <v>556</v>
      </c>
      <c r="D233" s="174" t="s">
        <v>288</v>
      </c>
      <c r="E233" s="175" t="s">
        <v>3800</v>
      </c>
      <c r="F233" s="176" t="s">
        <v>3801</v>
      </c>
      <c r="G233" s="177" t="s">
        <v>291</v>
      </c>
      <c r="H233" s="178">
        <v>52.89</v>
      </c>
      <c r="I233" s="179"/>
      <c r="J233" s="178">
        <f>ROUND(I233*H233,2)</f>
        <v>0</v>
      </c>
      <c r="K233" s="176" t="s">
        <v>1</v>
      </c>
      <c r="L233" s="37"/>
      <c r="M233" s="180" t="s">
        <v>1</v>
      </c>
      <c r="N233" s="181" t="s">
        <v>41</v>
      </c>
      <c r="O233" s="59"/>
      <c r="P233" s="182">
        <f>O233*H233</f>
        <v>0</v>
      </c>
      <c r="Q233" s="182">
        <v>0</v>
      </c>
      <c r="R233" s="182">
        <f>Q233*H233</f>
        <v>0</v>
      </c>
      <c r="S233" s="182">
        <v>0</v>
      </c>
      <c r="T233" s="183">
        <f>S233*H233</f>
        <v>0</v>
      </c>
      <c r="AR233" s="16" t="s">
        <v>99</v>
      </c>
      <c r="AT233" s="16" t="s">
        <v>288</v>
      </c>
      <c r="AU233" s="16" t="s">
        <v>77</v>
      </c>
      <c r="AY233" s="16" t="s">
        <v>287</v>
      </c>
      <c r="BE233" s="184">
        <f>IF(N233="základní",J233,0)</f>
        <v>0</v>
      </c>
      <c r="BF233" s="184">
        <f>IF(N233="snížená",J233,0)</f>
        <v>0</v>
      </c>
      <c r="BG233" s="184">
        <f>IF(N233="zákl. přenesená",J233,0)</f>
        <v>0</v>
      </c>
      <c r="BH233" s="184">
        <f>IF(N233="sníž. přenesená",J233,0)</f>
        <v>0</v>
      </c>
      <c r="BI233" s="184">
        <f>IF(N233="nulová",J233,0)</f>
        <v>0</v>
      </c>
      <c r="BJ233" s="16" t="s">
        <v>77</v>
      </c>
      <c r="BK233" s="184">
        <f>ROUND(I233*H233,2)</f>
        <v>0</v>
      </c>
      <c r="BL233" s="16" t="s">
        <v>99</v>
      </c>
      <c r="BM233" s="16" t="s">
        <v>848</v>
      </c>
    </row>
    <row r="234" spans="2:65" s="10" customFormat="1" ht="26" customHeight="1" x14ac:dyDescent="0.2">
      <c r="B234" s="160"/>
      <c r="C234" s="161"/>
      <c r="D234" s="162" t="s">
        <v>69</v>
      </c>
      <c r="E234" s="163" t="s">
        <v>790</v>
      </c>
      <c r="F234" s="163" t="s">
        <v>893</v>
      </c>
      <c r="G234" s="161"/>
      <c r="H234" s="161"/>
      <c r="I234" s="164"/>
      <c r="J234" s="165">
        <f>BK234</f>
        <v>0</v>
      </c>
      <c r="K234" s="161"/>
      <c r="L234" s="166"/>
      <c r="M234" s="167"/>
      <c r="N234" s="168"/>
      <c r="O234" s="168"/>
      <c r="P234" s="169">
        <f>P235</f>
        <v>0</v>
      </c>
      <c r="Q234" s="168"/>
      <c r="R234" s="169">
        <f>R235</f>
        <v>0</v>
      </c>
      <c r="S234" s="168"/>
      <c r="T234" s="170">
        <f>T235</f>
        <v>0</v>
      </c>
      <c r="AR234" s="171" t="s">
        <v>77</v>
      </c>
      <c r="AT234" s="172" t="s">
        <v>69</v>
      </c>
      <c r="AU234" s="172" t="s">
        <v>70</v>
      </c>
      <c r="AY234" s="171" t="s">
        <v>287</v>
      </c>
      <c r="BK234" s="173">
        <f>BK235</f>
        <v>0</v>
      </c>
    </row>
    <row r="235" spans="2:65" s="1" customFormat="1" ht="16.5" customHeight="1" x14ac:dyDescent="0.15">
      <c r="B235" s="33"/>
      <c r="C235" s="174" t="s">
        <v>849</v>
      </c>
      <c r="D235" s="174" t="s">
        <v>288</v>
      </c>
      <c r="E235" s="175" t="s">
        <v>3802</v>
      </c>
      <c r="F235" s="176" t="s">
        <v>3803</v>
      </c>
      <c r="G235" s="177" t="s">
        <v>388</v>
      </c>
      <c r="H235" s="178">
        <v>292.14</v>
      </c>
      <c r="I235" s="179"/>
      <c r="J235" s="178">
        <f>ROUND(I235*H235,2)</f>
        <v>0</v>
      </c>
      <c r="K235" s="176" t="s">
        <v>1</v>
      </c>
      <c r="L235" s="37"/>
      <c r="M235" s="180" t="s">
        <v>1</v>
      </c>
      <c r="N235" s="181" t="s">
        <v>41</v>
      </c>
      <c r="O235" s="59"/>
      <c r="P235" s="182">
        <f>O235*H235</f>
        <v>0</v>
      </c>
      <c r="Q235" s="182">
        <v>0</v>
      </c>
      <c r="R235" s="182">
        <f>Q235*H235</f>
        <v>0</v>
      </c>
      <c r="S235" s="182">
        <v>0</v>
      </c>
      <c r="T235" s="183">
        <f>S235*H235</f>
        <v>0</v>
      </c>
      <c r="AR235" s="16" t="s">
        <v>99</v>
      </c>
      <c r="AT235" s="16" t="s">
        <v>288</v>
      </c>
      <c r="AU235" s="16" t="s">
        <v>77</v>
      </c>
      <c r="AY235" s="16" t="s">
        <v>287</v>
      </c>
      <c r="BE235" s="184">
        <f>IF(N235="základní",J235,0)</f>
        <v>0</v>
      </c>
      <c r="BF235" s="184">
        <f>IF(N235="snížená",J235,0)</f>
        <v>0</v>
      </c>
      <c r="BG235" s="184">
        <f>IF(N235="zákl. přenesená",J235,0)</f>
        <v>0</v>
      </c>
      <c r="BH235" s="184">
        <f>IF(N235="sníž. přenesená",J235,0)</f>
        <v>0</v>
      </c>
      <c r="BI235" s="184">
        <f>IF(N235="nulová",J235,0)</f>
        <v>0</v>
      </c>
      <c r="BJ235" s="16" t="s">
        <v>77</v>
      </c>
      <c r="BK235" s="184">
        <f>ROUND(I235*H235,2)</f>
        <v>0</v>
      </c>
      <c r="BL235" s="16" t="s">
        <v>99</v>
      </c>
      <c r="BM235" s="16" t="s">
        <v>852</v>
      </c>
    </row>
    <row r="236" spans="2:65" s="10" customFormat="1" ht="26" customHeight="1" x14ac:dyDescent="0.2">
      <c r="B236" s="160"/>
      <c r="C236" s="161"/>
      <c r="D236" s="162" t="s">
        <v>69</v>
      </c>
      <c r="E236" s="163" t="s">
        <v>3804</v>
      </c>
      <c r="F236" s="163" t="s">
        <v>3805</v>
      </c>
      <c r="G236" s="161"/>
      <c r="H236" s="161"/>
      <c r="I236" s="164"/>
      <c r="J236" s="165">
        <f>BK236</f>
        <v>0</v>
      </c>
      <c r="K236" s="161"/>
      <c r="L236" s="166"/>
      <c r="M236" s="167"/>
      <c r="N236" s="168"/>
      <c r="O236" s="168"/>
      <c r="P236" s="169">
        <f>SUM(P237:P238)</f>
        <v>0</v>
      </c>
      <c r="Q236" s="168"/>
      <c r="R236" s="169">
        <f>SUM(R237:R238)</f>
        <v>0</v>
      </c>
      <c r="S236" s="168"/>
      <c r="T236" s="170">
        <f>SUM(T237:T238)</f>
        <v>0</v>
      </c>
      <c r="AR236" s="171" t="s">
        <v>77</v>
      </c>
      <c r="AT236" s="172" t="s">
        <v>69</v>
      </c>
      <c r="AU236" s="172" t="s">
        <v>70</v>
      </c>
      <c r="AY236" s="171" t="s">
        <v>287</v>
      </c>
      <c r="BK236" s="173">
        <f>SUM(BK237:BK238)</f>
        <v>0</v>
      </c>
    </row>
    <row r="237" spans="2:65" s="1" customFormat="1" ht="16.5" customHeight="1" x14ac:dyDescent="0.15">
      <c r="B237" s="33"/>
      <c r="C237" s="174" t="s">
        <v>560</v>
      </c>
      <c r="D237" s="174" t="s">
        <v>288</v>
      </c>
      <c r="E237" s="175" t="s">
        <v>3806</v>
      </c>
      <c r="F237" s="176" t="s">
        <v>3807</v>
      </c>
      <c r="G237" s="177" t="s">
        <v>362</v>
      </c>
      <c r="H237" s="178">
        <v>86</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856</v>
      </c>
    </row>
    <row r="238" spans="2:65" s="1" customFormat="1" ht="30" x14ac:dyDescent="0.15">
      <c r="B238" s="33"/>
      <c r="C238" s="34"/>
      <c r="D238" s="187" t="s">
        <v>383</v>
      </c>
      <c r="E238" s="34"/>
      <c r="F238" s="208" t="s">
        <v>3808</v>
      </c>
      <c r="G238" s="34"/>
      <c r="H238" s="34"/>
      <c r="I238" s="111"/>
      <c r="J238" s="34"/>
      <c r="K238" s="34"/>
      <c r="L238" s="37"/>
      <c r="M238" s="209"/>
      <c r="N238" s="59"/>
      <c r="O238" s="59"/>
      <c r="P238" s="59"/>
      <c r="Q238" s="59"/>
      <c r="R238" s="59"/>
      <c r="S238" s="59"/>
      <c r="T238" s="60"/>
      <c r="AT238" s="16" t="s">
        <v>383</v>
      </c>
      <c r="AU238" s="16" t="s">
        <v>77</v>
      </c>
    </row>
    <row r="239" spans="2:65" s="10" customFormat="1" ht="26" customHeight="1" x14ac:dyDescent="0.2">
      <c r="B239" s="160"/>
      <c r="C239" s="161"/>
      <c r="D239" s="162" t="s">
        <v>69</v>
      </c>
      <c r="E239" s="163" t="s">
        <v>1196</v>
      </c>
      <c r="F239" s="163" t="s">
        <v>1197</v>
      </c>
      <c r="G239" s="161"/>
      <c r="H239" s="161"/>
      <c r="I239" s="164"/>
      <c r="J239" s="165">
        <f>BK239</f>
        <v>0</v>
      </c>
      <c r="K239" s="161"/>
      <c r="L239" s="166"/>
      <c r="M239" s="167"/>
      <c r="N239" s="168"/>
      <c r="O239" s="168"/>
      <c r="P239" s="169">
        <f>SUM(P240:P243)</f>
        <v>0</v>
      </c>
      <c r="Q239" s="168"/>
      <c r="R239" s="169">
        <f>SUM(R240:R243)</f>
        <v>0</v>
      </c>
      <c r="S239" s="168"/>
      <c r="T239" s="170">
        <f>SUM(T240:T243)</f>
        <v>0</v>
      </c>
      <c r="AR239" s="171" t="s">
        <v>77</v>
      </c>
      <c r="AT239" s="172" t="s">
        <v>69</v>
      </c>
      <c r="AU239" s="172" t="s">
        <v>70</v>
      </c>
      <c r="AY239" s="171" t="s">
        <v>287</v>
      </c>
      <c r="BK239" s="173">
        <f>SUM(BK240:BK243)</f>
        <v>0</v>
      </c>
    </row>
    <row r="240" spans="2:65" s="1" customFormat="1" ht="16.5" customHeight="1" x14ac:dyDescent="0.15">
      <c r="B240" s="33"/>
      <c r="C240" s="174" t="s">
        <v>858</v>
      </c>
      <c r="D240" s="174" t="s">
        <v>288</v>
      </c>
      <c r="E240" s="175" t="s">
        <v>1207</v>
      </c>
      <c r="F240" s="176" t="s">
        <v>1208</v>
      </c>
      <c r="G240" s="177" t="s">
        <v>388</v>
      </c>
      <c r="H240" s="178">
        <v>173.14</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861</v>
      </c>
    </row>
    <row r="241" spans="2:65" s="1" customFormat="1" ht="16.5" customHeight="1" x14ac:dyDescent="0.15">
      <c r="B241" s="33"/>
      <c r="C241" s="174" t="s">
        <v>567</v>
      </c>
      <c r="D241" s="174" t="s">
        <v>288</v>
      </c>
      <c r="E241" s="175" t="s">
        <v>1211</v>
      </c>
      <c r="F241" s="176" t="s">
        <v>1212</v>
      </c>
      <c r="G241" s="177" t="s">
        <v>388</v>
      </c>
      <c r="H241" s="178">
        <v>1558.27</v>
      </c>
      <c r="I241" s="179"/>
      <c r="J241" s="178">
        <f>ROUND(I241*H241,2)</f>
        <v>0</v>
      </c>
      <c r="K241" s="176" t="s">
        <v>1</v>
      </c>
      <c r="L241" s="37"/>
      <c r="M241" s="180" t="s">
        <v>1</v>
      </c>
      <c r="N241" s="181" t="s">
        <v>41</v>
      </c>
      <c r="O241" s="59"/>
      <c r="P241" s="182">
        <f>O241*H241</f>
        <v>0</v>
      </c>
      <c r="Q241" s="182">
        <v>0</v>
      </c>
      <c r="R241" s="182">
        <f>Q241*H241</f>
        <v>0</v>
      </c>
      <c r="S241" s="182">
        <v>0</v>
      </c>
      <c r="T241" s="183">
        <f>S241*H241</f>
        <v>0</v>
      </c>
      <c r="AR241" s="16" t="s">
        <v>99</v>
      </c>
      <c r="AT241" s="16" t="s">
        <v>288</v>
      </c>
      <c r="AU241" s="16" t="s">
        <v>77</v>
      </c>
      <c r="AY241" s="16" t="s">
        <v>287</v>
      </c>
      <c r="BE241" s="184">
        <f>IF(N241="základní",J241,0)</f>
        <v>0</v>
      </c>
      <c r="BF241" s="184">
        <f>IF(N241="snížená",J241,0)</f>
        <v>0</v>
      </c>
      <c r="BG241" s="184">
        <f>IF(N241="zákl. přenesená",J241,0)</f>
        <v>0</v>
      </c>
      <c r="BH241" s="184">
        <f>IF(N241="sníž. přenesená",J241,0)</f>
        <v>0</v>
      </c>
      <c r="BI241" s="184">
        <f>IF(N241="nulová",J241,0)</f>
        <v>0</v>
      </c>
      <c r="BJ241" s="16" t="s">
        <v>77</v>
      </c>
      <c r="BK241" s="184">
        <f>ROUND(I241*H241,2)</f>
        <v>0</v>
      </c>
      <c r="BL241" s="16" t="s">
        <v>99</v>
      </c>
      <c r="BM241" s="16" t="s">
        <v>866</v>
      </c>
    </row>
    <row r="242" spans="2:65" s="1" customFormat="1" ht="16.5" customHeight="1" x14ac:dyDescent="0.15">
      <c r="B242" s="33"/>
      <c r="C242" s="174" t="s">
        <v>868</v>
      </c>
      <c r="D242" s="174" t="s">
        <v>288</v>
      </c>
      <c r="E242" s="175" t="s">
        <v>3809</v>
      </c>
      <c r="F242" s="176" t="s">
        <v>3810</v>
      </c>
      <c r="G242" s="177" t="s">
        <v>388</v>
      </c>
      <c r="H242" s="178">
        <v>173.14</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871</v>
      </c>
    </row>
    <row r="243" spans="2:65" s="1" customFormat="1" ht="30" x14ac:dyDescent="0.15">
      <c r="B243" s="33"/>
      <c r="C243" s="34"/>
      <c r="D243" s="187" t="s">
        <v>383</v>
      </c>
      <c r="E243" s="34"/>
      <c r="F243" s="208" t="s">
        <v>3811</v>
      </c>
      <c r="G243" s="34"/>
      <c r="H243" s="34"/>
      <c r="I243" s="111"/>
      <c r="J243" s="34"/>
      <c r="K243" s="34"/>
      <c r="L243" s="37"/>
      <c r="M243" s="225"/>
      <c r="N243" s="222"/>
      <c r="O243" s="222"/>
      <c r="P243" s="222"/>
      <c r="Q243" s="222"/>
      <c r="R243" s="222"/>
      <c r="S243" s="222"/>
      <c r="T243" s="226"/>
      <c r="AT243" s="16" t="s">
        <v>383</v>
      </c>
      <c r="AU243" s="16" t="s">
        <v>77</v>
      </c>
    </row>
    <row r="244" spans="2:65" s="1" customFormat="1" ht="7" customHeight="1" x14ac:dyDescent="0.15">
      <c r="B244" s="45"/>
      <c r="C244" s="46"/>
      <c r="D244" s="46"/>
      <c r="E244" s="46"/>
      <c r="F244" s="46"/>
      <c r="G244" s="46"/>
      <c r="H244" s="46"/>
      <c r="I244" s="133"/>
      <c r="J244" s="46"/>
      <c r="K244" s="46"/>
      <c r="L244" s="37"/>
    </row>
  </sheetData>
  <sheetProtection algorithmName="SHA-512" hashValue="7n3N89OViMLDQ7i3r5CkyJ0ObTrauPKNhvTuY2QwLHc+PCS/ONOB1ivDSu0g7UBBHJMMhG3AojWhDXiijGr7Cw==" saltValue="DPd3EOdl7D/v4wINSnBTl5I6dQ1mtO7hDFDNMM8pTKZrCogR8quRQDrHQPqzbo17bf9gPrjVuKnfxMxGutdOhw==" spinCount="100000" sheet="1" objects="1" scenarios="1" formatColumns="0" formatRows="0" autoFilter="0"/>
  <autoFilter ref="C102:K243"/>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219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5333</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5335</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ROUND((SUM(BE98:BE170)),  2)</f>
        <v>0</v>
      </c>
      <c r="I37" s="122">
        <v>0.21</v>
      </c>
      <c r="J37" s="121">
        <f>ROUND(((SUM(BE98:BE170))*I37),  2)</f>
        <v>0</v>
      </c>
      <c r="L37" s="37"/>
    </row>
    <row r="38" spans="2:12" s="1" customFormat="1" ht="14.5" customHeight="1" x14ac:dyDescent="0.15">
      <c r="B38" s="37"/>
      <c r="E38" s="110" t="s">
        <v>42</v>
      </c>
      <c r="F38" s="121">
        <f>ROUND((SUM(BF98:BF170)),  2)</f>
        <v>0</v>
      </c>
      <c r="I38" s="122">
        <v>0.15</v>
      </c>
      <c r="J38" s="121">
        <f>ROUND(((SUM(BF98:BF170))*I38),  2)</f>
        <v>0</v>
      </c>
      <c r="L38" s="37"/>
    </row>
    <row r="39" spans="2:12" s="1" customFormat="1" ht="14.5" hidden="1" customHeight="1" x14ac:dyDescent="0.15">
      <c r="B39" s="37"/>
      <c r="E39" s="110" t="s">
        <v>43</v>
      </c>
      <c r="F39" s="121">
        <f>ROUND((SUM(BG98:BG170)),  2)</f>
        <v>0</v>
      </c>
      <c r="I39" s="122">
        <v>0.21</v>
      </c>
      <c r="J39" s="121">
        <f>0</f>
        <v>0</v>
      </c>
      <c r="L39" s="37"/>
    </row>
    <row r="40" spans="2:12" s="1" customFormat="1" ht="14.5" hidden="1" customHeight="1" x14ac:dyDescent="0.15">
      <c r="B40" s="37"/>
      <c r="E40" s="110" t="s">
        <v>44</v>
      </c>
      <c r="F40" s="121">
        <f>ROUND((SUM(BH98:BH170)),  2)</f>
        <v>0</v>
      </c>
      <c r="I40" s="122">
        <v>0.15</v>
      </c>
      <c r="J40" s="121">
        <f>0</f>
        <v>0</v>
      </c>
      <c r="L40" s="37"/>
    </row>
    <row r="41" spans="2:12" s="1" customFormat="1" ht="14.5" hidden="1" customHeight="1" x14ac:dyDescent="0.15">
      <c r="B41" s="37"/>
      <c r="E41" s="110" t="s">
        <v>45</v>
      </c>
      <c r="F41" s="121">
        <f>ROUND((SUM(BI98:BI170)),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5333</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02 - Nádražní, Jiráskova, Žižkova ulice, plocha nádraží BUS</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3552</v>
      </c>
      <c r="E69" s="145"/>
      <c r="F69" s="145"/>
      <c r="G69" s="145"/>
      <c r="H69" s="145"/>
      <c r="I69" s="146"/>
      <c r="J69" s="147">
        <f>J142</f>
        <v>0</v>
      </c>
      <c r="K69" s="143"/>
      <c r="L69" s="148"/>
    </row>
    <row r="70" spans="2:47" s="8" customFormat="1" ht="25" customHeight="1" x14ac:dyDescent="0.15">
      <c r="B70" s="142"/>
      <c r="C70" s="143"/>
      <c r="D70" s="144" t="s">
        <v>3554</v>
      </c>
      <c r="E70" s="145"/>
      <c r="F70" s="145"/>
      <c r="G70" s="145"/>
      <c r="H70" s="145"/>
      <c r="I70" s="146"/>
      <c r="J70" s="147">
        <f>J156</f>
        <v>0</v>
      </c>
      <c r="K70" s="143"/>
      <c r="L70" s="148"/>
    </row>
    <row r="71" spans="2:47" s="8" customFormat="1" ht="25" customHeight="1" x14ac:dyDescent="0.15">
      <c r="B71" s="142"/>
      <c r="C71" s="143"/>
      <c r="D71" s="144" t="s">
        <v>3555</v>
      </c>
      <c r="E71" s="145"/>
      <c r="F71" s="145"/>
      <c r="G71" s="145"/>
      <c r="H71" s="145"/>
      <c r="I71" s="146"/>
      <c r="J71" s="147">
        <f>J159</f>
        <v>0</v>
      </c>
      <c r="K71" s="143"/>
      <c r="L71" s="148"/>
    </row>
    <row r="72" spans="2:47" s="8" customFormat="1" ht="25" customHeight="1" x14ac:dyDescent="0.15">
      <c r="B72" s="142"/>
      <c r="C72" s="143"/>
      <c r="D72" s="144" t="s">
        <v>3556</v>
      </c>
      <c r="E72" s="145"/>
      <c r="F72" s="145"/>
      <c r="G72" s="145"/>
      <c r="H72" s="145"/>
      <c r="I72" s="146"/>
      <c r="J72" s="147">
        <f>J162</f>
        <v>0</v>
      </c>
      <c r="K72" s="143"/>
      <c r="L72" s="148"/>
    </row>
    <row r="73" spans="2:47" s="8" customFormat="1" ht="25" customHeight="1" x14ac:dyDescent="0.15">
      <c r="B73" s="142"/>
      <c r="C73" s="143"/>
      <c r="D73" s="144" t="s">
        <v>259</v>
      </c>
      <c r="E73" s="145"/>
      <c r="F73" s="145"/>
      <c r="G73" s="145"/>
      <c r="H73" s="145"/>
      <c r="I73" s="146"/>
      <c r="J73" s="147">
        <f>J164</f>
        <v>0</v>
      </c>
      <c r="K73" s="143"/>
      <c r="L73" s="148"/>
    </row>
    <row r="74" spans="2:47" s="8" customFormat="1" ht="25" customHeight="1" x14ac:dyDescent="0.15">
      <c r="B74" s="142"/>
      <c r="C74" s="143"/>
      <c r="D74" s="144" t="s">
        <v>272</v>
      </c>
      <c r="E74" s="145"/>
      <c r="F74" s="145"/>
      <c r="G74" s="145"/>
      <c r="H74" s="145"/>
      <c r="I74" s="146"/>
      <c r="J74" s="147">
        <f>J166</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302" t="str">
        <f>E7</f>
        <v>Terminál Benešov I.Etapa</v>
      </c>
      <c r="F84" s="303"/>
      <c r="G84" s="303"/>
      <c r="H84" s="303"/>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302" t="s">
        <v>5332</v>
      </c>
      <c r="F86" s="259"/>
      <c r="G86" s="259"/>
      <c r="H86" s="259"/>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3" t="s">
        <v>5333</v>
      </c>
      <c r="F88" s="284"/>
      <c r="G88" s="284"/>
      <c r="H88" s="284"/>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5" t="str">
        <f>E13</f>
        <v>02 - Nádražní, Jiráskova, Žižkova ulice, plocha nádraží BUS</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P99+P142+P156+P159+P162+P164+P166</f>
        <v>0</v>
      </c>
      <c r="Q98" s="67"/>
      <c r="R98" s="157">
        <f>R99+R142+R156+R159+R162+R164+R166</f>
        <v>0</v>
      </c>
      <c r="S98" s="67"/>
      <c r="T98" s="158">
        <f>T99+T142+T156+T159+T162+T164+T166</f>
        <v>0</v>
      </c>
      <c r="AT98" s="16" t="s">
        <v>69</v>
      </c>
      <c r="AU98" s="16" t="s">
        <v>246</v>
      </c>
      <c r="BK98" s="159">
        <f>BK99+BK142+BK156+BK159+BK162+BK164+BK166</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SUM(P100:P141)</f>
        <v>0</v>
      </c>
      <c r="Q99" s="168"/>
      <c r="R99" s="169">
        <f>SUM(R100:R141)</f>
        <v>0</v>
      </c>
      <c r="S99" s="168"/>
      <c r="T99" s="170">
        <f>SUM(T100:T141)</f>
        <v>0</v>
      </c>
      <c r="AR99" s="171" t="s">
        <v>77</v>
      </c>
      <c r="AT99" s="172" t="s">
        <v>69</v>
      </c>
      <c r="AU99" s="172" t="s">
        <v>70</v>
      </c>
      <c r="AY99" s="171" t="s">
        <v>287</v>
      </c>
      <c r="BK99" s="173">
        <f>SUM(BK100:BK141)</f>
        <v>0</v>
      </c>
    </row>
    <row r="100" spans="2:65" s="1" customFormat="1" ht="16.5" customHeight="1" x14ac:dyDescent="0.15">
      <c r="B100" s="33"/>
      <c r="C100" s="174" t="s">
        <v>77</v>
      </c>
      <c r="D100" s="174" t="s">
        <v>288</v>
      </c>
      <c r="E100" s="175" t="s">
        <v>3565</v>
      </c>
      <c r="F100" s="176" t="s">
        <v>3566</v>
      </c>
      <c r="G100" s="177" t="s">
        <v>362</v>
      </c>
      <c r="H100" s="178">
        <v>16.5</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 customFormat="1" ht="30" x14ac:dyDescent="0.15">
      <c r="B101" s="33"/>
      <c r="C101" s="34"/>
      <c r="D101" s="187" t="s">
        <v>383</v>
      </c>
      <c r="E101" s="34"/>
      <c r="F101" s="208" t="s">
        <v>3567</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79</v>
      </c>
      <c r="D102" s="174" t="s">
        <v>288</v>
      </c>
      <c r="E102" s="175" t="s">
        <v>3568</v>
      </c>
      <c r="F102" s="176" t="s">
        <v>3569</v>
      </c>
      <c r="G102" s="177" t="s">
        <v>308</v>
      </c>
      <c r="H102" s="178">
        <v>31.83</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30" x14ac:dyDescent="0.15">
      <c r="B103" s="33"/>
      <c r="C103" s="34"/>
      <c r="D103" s="187" t="s">
        <v>383</v>
      </c>
      <c r="E103" s="34"/>
      <c r="F103" s="208" t="s">
        <v>3570</v>
      </c>
      <c r="G103" s="34"/>
      <c r="H103" s="34"/>
      <c r="I103" s="111"/>
      <c r="J103" s="34"/>
      <c r="K103" s="34"/>
      <c r="L103" s="37"/>
      <c r="M103" s="209"/>
      <c r="N103" s="59"/>
      <c r="O103" s="59"/>
      <c r="P103" s="59"/>
      <c r="Q103" s="59"/>
      <c r="R103" s="59"/>
      <c r="S103" s="59"/>
      <c r="T103" s="60"/>
      <c r="AT103" s="16" t="s">
        <v>383</v>
      </c>
      <c r="AU103" s="16" t="s">
        <v>77</v>
      </c>
    </row>
    <row r="104" spans="2:65" s="13" customFormat="1" ht="11" x14ac:dyDescent="0.15">
      <c r="B104" s="210"/>
      <c r="C104" s="211"/>
      <c r="D104" s="187" t="s">
        <v>356</v>
      </c>
      <c r="E104" s="212" t="s">
        <v>1</v>
      </c>
      <c r="F104" s="213" t="s">
        <v>390</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3" customFormat="1" ht="11" x14ac:dyDescent="0.15">
      <c r="B105" s="210"/>
      <c r="C105" s="211"/>
      <c r="D105" s="187" t="s">
        <v>356</v>
      </c>
      <c r="E105" s="212" t="s">
        <v>1</v>
      </c>
      <c r="F105" s="213" t="s">
        <v>5336</v>
      </c>
      <c r="G105" s="211"/>
      <c r="H105" s="212" t="s">
        <v>1</v>
      </c>
      <c r="I105" s="214"/>
      <c r="J105" s="211"/>
      <c r="K105" s="211"/>
      <c r="L105" s="215"/>
      <c r="M105" s="216"/>
      <c r="N105" s="217"/>
      <c r="O105" s="217"/>
      <c r="P105" s="217"/>
      <c r="Q105" s="217"/>
      <c r="R105" s="217"/>
      <c r="S105" s="217"/>
      <c r="T105" s="218"/>
      <c r="AT105" s="219" t="s">
        <v>356</v>
      </c>
      <c r="AU105" s="219" t="s">
        <v>77</v>
      </c>
      <c r="AV105" s="13" t="s">
        <v>77</v>
      </c>
      <c r="AW105" s="13" t="s">
        <v>33</v>
      </c>
      <c r="AX105" s="13" t="s">
        <v>70</v>
      </c>
      <c r="AY105" s="219" t="s">
        <v>287</v>
      </c>
    </row>
    <row r="106" spans="2:65" s="13" customFormat="1" ht="11" x14ac:dyDescent="0.15">
      <c r="B106" s="210"/>
      <c r="C106" s="211"/>
      <c r="D106" s="187" t="s">
        <v>356</v>
      </c>
      <c r="E106" s="212" t="s">
        <v>1</v>
      </c>
      <c r="F106" s="213" t="s">
        <v>393</v>
      </c>
      <c r="G106" s="211"/>
      <c r="H106" s="212" t="s">
        <v>1</v>
      </c>
      <c r="I106" s="214"/>
      <c r="J106" s="211"/>
      <c r="K106" s="211"/>
      <c r="L106" s="215"/>
      <c r="M106" s="216"/>
      <c r="N106" s="217"/>
      <c r="O106" s="217"/>
      <c r="P106" s="217"/>
      <c r="Q106" s="217"/>
      <c r="R106" s="217"/>
      <c r="S106" s="217"/>
      <c r="T106" s="218"/>
      <c r="AT106" s="219" t="s">
        <v>356</v>
      </c>
      <c r="AU106" s="219" t="s">
        <v>77</v>
      </c>
      <c r="AV106" s="13" t="s">
        <v>77</v>
      </c>
      <c r="AW106" s="13" t="s">
        <v>33</v>
      </c>
      <c r="AX106" s="13" t="s">
        <v>70</v>
      </c>
      <c r="AY106" s="219" t="s">
        <v>287</v>
      </c>
    </row>
    <row r="107" spans="2:65" s="11" customFormat="1" ht="11" x14ac:dyDescent="0.15">
      <c r="B107" s="185"/>
      <c r="C107" s="186"/>
      <c r="D107" s="187" t="s">
        <v>356</v>
      </c>
      <c r="E107" s="188" t="s">
        <v>1</v>
      </c>
      <c r="F107" s="189" t="s">
        <v>5337</v>
      </c>
      <c r="G107" s="186"/>
      <c r="H107" s="190">
        <v>31.83</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31.83</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16.5" customHeight="1" x14ac:dyDescent="0.15">
      <c r="B109" s="33"/>
      <c r="C109" s="174" t="s">
        <v>87</v>
      </c>
      <c r="D109" s="174" t="s">
        <v>288</v>
      </c>
      <c r="E109" s="175" t="s">
        <v>3571</v>
      </c>
      <c r="F109" s="176" t="s">
        <v>3572</v>
      </c>
      <c r="G109" s="177" t="s">
        <v>308</v>
      </c>
      <c r="H109" s="178">
        <v>14.54</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296</v>
      </c>
    </row>
    <row r="110" spans="2:65" s="1" customFormat="1" ht="30" x14ac:dyDescent="0.15">
      <c r="B110" s="33"/>
      <c r="C110" s="34"/>
      <c r="D110" s="187" t="s">
        <v>383</v>
      </c>
      <c r="E110" s="34"/>
      <c r="F110" s="208" t="s">
        <v>3570</v>
      </c>
      <c r="G110" s="34"/>
      <c r="H110" s="34"/>
      <c r="I110" s="111"/>
      <c r="J110" s="34"/>
      <c r="K110" s="34"/>
      <c r="L110" s="37"/>
      <c r="M110" s="209"/>
      <c r="N110" s="59"/>
      <c r="O110" s="59"/>
      <c r="P110" s="59"/>
      <c r="Q110" s="59"/>
      <c r="R110" s="59"/>
      <c r="S110" s="59"/>
      <c r="T110" s="60"/>
      <c r="AT110" s="16" t="s">
        <v>383</v>
      </c>
      <c r="AU110" s="16" t="s">
        <v>77</v>
      </c>
    </row>
    <row r="111" spans="2:65" s="13" customFormat="1" ht="11" x14ac:dyDescent="0.15">
      <c r="B111" s="210"/>
      <c r="C111" s="211"/>
      <c r="D111" s="187" t="s">
        <v>356</v>
      </c>
      <c r="E111" s="212" t="s">
        <v>1</v>
      </c>
      <c r="F111" s="213" t="s">
        <v>5338</v>
      </c>
      <c r="G111" s="211"/>
      <c r="H111" s="212" t="s">
        <v>1</v>
      </c>
      <c r="I111" s="214"/>
      <c r="J111" s="211"/>
      <c r="K111" s="211"/>
      <c r="L111" s="215"/>
      <c r="M111" s="216"/>
      <c r="N111" s="217"/>
      <c r="O111" s="217"/>
      <c r="P111" s="217"/>
      <c r="Q111" s="217"/>
      <c r="R111" s="217"/>
      <c r="S111" s="217"/>
      <c r="T111" s="218"/>
      <c r="AT111" s="219" t="s">
        <v>356</v>
      </c>
      <c r="AU111" s="219" t="s">
        <v>77</v>
      </c>
      <c r="AV111" s="13" t="s">
        <v>77</v>
      </c>
      <c r="AW111" s="13" t="s">
        <v>33</v>
      </c>
      <c r="AX111" s="13" t="s">
        <v>70</v>
      </c>
      <c r="AY111" s="219" t="s">
        <v>287</v>
      </c>
    </row>
    <row r="112" spans="2:65" s="11" customFormat="1" ht="11" x14ac:dyDescent="0.15">
      <c r="B112" s="185"/>
      <c r="C112" s="186"/>
      <c r="D112" s="187" t="s">
        <v>356</v>
      </c>
      <c r="E112" s="188" t="s">
        <v>1</v>
      </c>
      <c r="F112" s="189" t="s">
        <v>5339</v>
      </c>
      <c r="G112" s="186"/>
      <c r="H112" s="190">
        <v>14.54</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14.54</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99</v>
      </c>
      <c r="D114" s="174" t="s">
        <v>288</v>
      </c>
      <c r="E114" s="175" t="s">
        <v>3575</v>
      </c>
      <c r="F114" s="176" t="s">
        <v>333</v>
      </c>
      <c r="G114" s="177" t="s">
        <v>308</v>
      </c>
      <c r="H114" s="178">
        <v>46.37</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300</v>
      </c>
    </row>
    <row r="115" spans="2:65" s="11" customFormat="1" ht="11" x14ac:dyDescent="0.15">
      <c r="B115" s="185"/>
      <c r="C115" s="186"/>
      <c r="D115" s="187" t="s">
        <v>356</v>
      </c>
      <c r="E115" s="188" t="s">
        <v>1</v>
      </c>
      <c r="F115" s="189" t="s">
        <v>5340</v>
      </c>
      <c r="G115" s="186"/>
      <c r="H115" s="190">
        <v>46.37</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46.37</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301</v>
      </c>
      <c r="D117" s="174" t="s">
        <v>288</v>
      </c>
      <c r="E117" s="175" t="s">
        <v>3576</v>
      </c>
      <c r="F117" s="176" t="s">
        <v>3577</v>
      </c>
      <c r="G117" s="177" t="s">
        <v>308</v>
      </c>
      <c r="H117" s="178">
        <v>463.74</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305</v>
      </c>
    </row>
    <row r="118" spans="2:65" s="1" customFormat="1" ht="30" x14ac:dyDescent="0.15">
      <c r="B118" s="33"/>
      <c r="C118" s="34"/>
      <c r="D118" s="187" t="s">
        <v>383</v>
      </c>
      <c r="E118" s="34"/>
      <c r="F118" s="208" t="s">
        <v>3578</v>
      </c>
      <c r="G118" s="34"/>
      <c r="H118" s="34"/>
      <c r="I118" s="111"/>
      <c r="J118" s="34"/>
      <c r="K118" s="34"/>
      <c r="L118" s="37"/>
      <c r="M118" s="209"/>
      <c r="N118" s="59"/>
      <c r="O118" s="59"/>
      <c r="P118" s="59"/>
      <c r="Q118" s="59"/>
      <c r="R118" s="59"/>
      <c r="S118" s="59"/>
      <c r="T118" s="60"/>
      <c r="AT118" s="16" t="s">
        <v>383</v>
      </c>
      <c r="AU118" s="16" t="s">
        <v>77</v>
      </c>
    </row>
    <row r="119" spans="2:65" s="13" customFormat="1" ht="11" x14ac:dyDescent="0.15">
      <c r="B119" s="210"/>
      <c r="C119" s="211"/>
      <c r="D119" s="187" t="s">
        <v>356</v>
      </c>
      <c r="E119" s="212" t="s">
        <v>1</v>
      </c>
      <c r="F119" s="213" t="s">
        <v>5341</v>
      </c>
      <c r="G119" s="211"/>
      <c r="H119" s="212" t="s">
        <v>1</v>
      </c>
      <c r="I119" s="214"/>
      <c r="J119" s="211"/>
      <c r="K119" s="211"/>
      <c r="L119" s="215"/>
      <c r="M119" s="216"/>
      <c r="N119" s="217"/>
      <c r="O119" s="217"/>
      <c r="P119" s="217"/>
      <c r="Q119" s="217"/>
      <c r="R119" s="217"/>
      <c r="S119" s="217"/>
      <c r="T119" s="218"/>
      <c r="AT119" s="219" t="s">
        <v>356</v>
      </c>
      <c r="AU119" s="219" t="s">
        <v>77</v>
      </c>
      <c r="AV119" s="13" t="s">
        <v>77</v>
      </c>
      <c r="AW119" s="13" t="s">
        <v>33</v>
      </c>
      <c r="AX119" s="13" t="s">
        <v>70</v>
      </c>
      <c r="AY119" s="219" t="s">
        <v>287</v>
      </c>
    </row>
    <row r="120" spans="2:65" s="11" customFormat="1" ht="11" x14ac:dyDescent="0.15">
      <c r="B120" s="185"/>
      <c r="C120" s="186"/>
      <c r="D120" s="187" t="s">
        <v>356</v>
      </c>
      <c r="E120" s="188" t="s">
        <v>1</v>
      </c>
      <c r="F120" s="189" t="s">
        <v>5342</v>
      </c>
      <c r="G120" s="186"/>
      <c r="H120" s="190">
        <v>463.74</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463.74</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296</v>
      </c>
      <c r="D122" s="174" t="s">
        <v>288</v>
      </c>
      <c r="E122" s="175" t="s">
        <v>5343</v>
      </c>
      <c r="F122" s="176" t="s">
        <v>5344</v>
      </c>
      <c r="G122" s="177" t="s">
        <v>291</v>
      </c>
      <c r="H122" s="178">
        <v>40</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309</v>
      </c>
    </row>
    <row r="123" spans="2:65" s="13" customFormat="1" ht="11" x14ac:dyDescent="0.15">
      <c r="B123" s="210"/>
      <c r="C123" s="211"/>
      <c r="D123" s="187" t="s">
        <v>356</v>
      </c>
      <c r="E123" s="212" t="s">
        <v>1</v>
      </c>
      <c r="F123" s="213" t="s">
        <v>5345</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1" customFormat="1" ht="11" x14ac:dyDescent="0.15">
      <c r="B124" s="185"/>
      <c r="C124" s="186"/>
      <c r="D124" s="187" t="s">
        <v>356</v>
      </c>
      <c r="E124" s="188" t="s">
        <v>1</v>
      </c>
      <c r="F124" s="189" t="s">
        <v>5346</v>
      </c>
      <c r="G124" s="186"/>
      <c r="H124" s="190">
        <v>40</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2" customFormat="1" ht="11" x14ac:dyDescent="0.15">
      <c r="B125" s="197"/>
      <c r="C125" s="198"/>
      <c r="D125" s="187" t="s">
        <v>356</v>
      </c>
      <c r="E125" s="199" t="s">
        <v>1</v>
      </c>
      <c r="F125" s="200" t="s">
        <v>359</v>
      </c>
      <c r="G125" s="198"/>
      <c r="H125" s="201">
        <v>40</v>
      </c>
      <c r="I125" s="202"/>
      <c r="J125" s="198"/>
      <c r="K125" s="198"/>
      <c r="L125" s="203"/>
      <c r="M125" s="204"/>
      <c r="N125" s="205"/>
      <c r="O125" s="205"/>
      <c r="P125" s="205"/>
      <c r="Q125" s="205"/>
      <c r="R125" s="205"/>
      <c r="S125" s="205"/>
      <c r="T125" s="206"/>
      <c r="AT125" s="207" t="s">
        <v>356</v>
      </c>
      <c r="AU125" s="207" t="s">
        <v>77</v>
      </c>
      <c r="AV125" s="12" t="s">
        <v>99</v>
      </c>
      <c r="AW125" s="12" t="s">
        <v>33</v>
      </c>
      <c r="AX125" s="12" t="s">
        <v>77</v>
      </c>
      <c r="AY125" s="207" t="s">
        <v>287</v>
      </c>
    </row>
    <row r="126" spans="2:65" s="1" customFormat="1" ht="16.5" customHeight="1" x14ac:dyDescent="0.15">
      <c r="B126" s="33"/>
      <c r="C126" s="174" t="s">
        <v>310</v>
      </c>
      <c r="D126" s="174" t="s">
        <v>288</v>
      </c>
      <c r="E126" s="175" t="s">
        <v>345</v>
      </c>
      <c r="F126" s="176" t="s">
        <v>346</v>
      </c>
      <c r="G126" s="177" t="s">
        <v>291</v>
      </c>
      <c r="H126" s="178">
        <v>328.3</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313</v>
      </c>
    </row>
    <row r="127" spans="2:65" s="11" customFormat="1" ht="11" x14ac:dyDescent="0.15">
      <c r="B127" s="185"/>
      <c r="C127" s="186"/>
      <c r="D127" s="187" t="s">
        <v>356</v>
      </c>
      <c r="E127" s="188" t="s">
        <v>1</v>
      </c>
      <c r="F127" s="189" t="s">
        <v>5347</v>
      </c>
      <c r="G127" s="186"/>
      <c r="H127" s="190">
        <v>55</v>
      </c>
      <c r="I127" s="191"/>
      <c r="J127" s="186"/>
      <c r="K127" s="186"/>
      <c r="L127" s="192"/>
      <c r="M127" s="193"/>
      <c r="N127" s="194"/>
      <c r="O127" s="194"/>
      <c r="P127" s="194"/>
      <c r="Q127" s="194"/>
      <c r="R127" s="194"/>
      <c r="S127" s="194"/>
      <c r="T127" s="195"/>
      <c r="AT127" s="196" t="s">
        <v>356</v>
      </c>
      <c r="AU127" s="196" t="s">
        <v>77</v>
      </c>
      <c r="AV127" s="11" t="s">
        <v>79</v>
      </c>
      <c r="AW127" s="11" t="s">
        <v>33</v>
      </c>
      <c r="AX127" s="11" t="s">
        <v>70</v>
      </c>
      <c r="AY127" s="196" t="s">
        <v>287</v>
      </c>
    </row>
    <row r="128" spans="2:65" s="11" customFormat="1" ht="11" x14ac:dyDescent="0.15">
      <c r="B128" s="185"/>
      <c r="C128" s="186"/>
      <c r="D128" s="187" t="s">
        <v>356</v>
      </c>
      <c r="E128" s="188" t="s">
        <v>1</v>
      </c>
      <c r="F128" s="189" t="s">
        <v>5348</v>
      </c>
      <c r="G128" s="186"/>
      <c r="H128" s="190">
        <v>273.3</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328.3</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300</v>
      </c>
      <c r="D130" s="174" t="s">
        <v>288</v>
      </c>
      <c r="E130" s="175" t="s">
        <v>5349</v>
      </c>
      <c r="F130" s="176" t="s">
        <v>5350</v>
      </c>
      <c r="G130" s="177" t="s">
        <v>291</v>
      </c>
      <c r="H130" s="178">
        <v>40</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316</v>
      </c>
    </row>
    <row r="131" spans="2:65" s="1" customFormat="1" ht="16.5" customHeight="1" x14ac:dyDescent="0.15">
      <c r="B131" s="33"/>
      <c r="C131" s="174" t="s">
        <v>317</v>
      </c>
      <c r="D131" s="174" t="s">
        <v>288</v>
      </c>
      <c r="E131" s="175" t="s">
        <v>5351</v>
      </c>
      <c r="F131" s="176" t="s">
        <v>5352</v>
      </c>
      <c r="G131" s="177" t="s">
        <v>388</v>
      </c>
      <c r="H131" s="178">
        <v>0</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320</v>
      </c>
    </row>
    <row r="132" spans="2:65" s="11" customFormat="1" ht="11" x14ac:dyDescent="0.15">
      <c r="B132" s="185"/>
      <c r="C132" s="186"/>
      <c r="D132" s="187" t="s">
        <v>356</v>
      </c>
      <c r="E132" s="188" t="s">
        <v>1</v>
      </c>
      <c r="F132" s="189" t="s">
        <v>5353</v>
      </c>
      <c r="G132" s="186"/>
      <c r="H132" s="190">
        <v>0</v>
      </c>
      <c r="I132" s="191"/>
      <c r="J132" s="186"/>
      <c r="K132" s="186"/>
      <c r="L132" s="192"/>
      <c r="M132" s="193"/>
      <c r="N132" s="194"/>
      <c r="O132" s="194"/>
      <c r="P132" s="194"/>
      <c r="Q132" s="194"/>
      <c r="R132" s="194"/>
      <c r="S132" s="194"/>
      <c r="T132" s="195"/>
      <c r="AT132" s="196" t="s">
        <v>356</v>
      </c>
      <c r="AU132" s="196" t="s">
        <v>77</v>
      </c>
      <c r="AV132" s="11" t="s">
        <v>79</v>
      </c>
      <c r="AW132" s="11" t="s">
        <v>33</v>
      </c>
      <c r="AX132" s="11" t="s">
        <v>70</v>
      </c>
      <c r="AY132" s="196" t="s">
        <v>287</v>
      </c>
    </row>
    <row r="133" spans="2:65" s="12" customFormat="1" ht="11" x14ac:dyDescent="0.15">
      <c r="B133" s="197"/>
      <c r="C133" s="198"/>
      <c r="D133" s="187" t="s">
        <v>356</v>
      </c>
      <c r="E133" s="199" t="s">
        <v>1</v>
      </c>
      <c r="F133" s="200" t="s">
        <v>359</v>
      </c>
      <c r="G133" s="198"/>
      <c r="H133" s="201">
        <v>0</v>
      </c>
      <c r="I133" s="202"/>
      <c r="J133" s="198"/>
      <c r="K133" s="198"/>
      <c r="L133" s="203"/>
      <c r="M133" s="204"/>
      <c r="N133" s="205"/>
      <c r="O133" s="205"/>
      <c r="P133" s="205"/>
      <c r="Q133" s="205"/>
      <c r="R133" s="205"/>
      <c r="S133" s="205"/>
      <c r="T133" s="206"/>
      <c r="AT133" s="207" t="s">
        <v>356</v>
      </c>
      <c r="AU133" s="207" t="s">
        <v>77</v>
      </c>
      <c r="AV133" s="12" t="s">
        <v>99</v>
      </c>
      <c r="AW133" s="12" t="s">
        <v>33</v>
      </c>
      <c r="AX133" s="12" t="s">
        <v>77</v>
      </c>
      <c r="AY133" s="207" t="s">
        <v>287</v>
      </c>
    </row>
    <row r="134" spans="2:65" s="1" customFormat="1" ht="16.5" customHeight="1" x14ac:dyDescent="0.15">
      <c r="B134" s="33"/>
      <c r="C134" s="174" t="s">
        <v>305</v>
      </c>
      <c r="D134" s="174" t="s">
        <v>288</v>
      </c>
      <c r="E134" s="175" t="s">
        <v>5354</v>
      </c>
      <c r="F134" s="176" t="s">
        <v>5355</v>
      </c>
      <c r="G134" s="177" t="s">
        <v>308</v>
      </c>
      <c r="H134" s="178">
        <v>0.2</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323</v>
      </c>
    </row>
    <row r="135" spans="2:65" s="11" customFormat="1" ht="11" x14ac:dyDescent="0.15">
      <c r="B135" s="185"/>
      <c r="C135" s="186"/>
      <c r="D135" s="187" t="s">
        <v>356</v>
      </c>
      <c r="E135" s="188" t="s">
        <v>1</v>
      </c>
      <c r="F135" s="189" t="s">
        <v>5356</v>
      </c>
      <c r="G135" s="186"/>
      <c r="H135" s="190">
        <v>0.2</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0.2</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324</v>
      </c>
      <c r="D137" s="174" t="s">
        <v>288</v>
      </c>
      <c r="E137" s="175" t="s">
        <v>348</v>
      </c>
      <c r="F137" s="176" t="s">
        <v>349</v>
      </c>
      <c r="G137" s="177" t="s">
        <v>308</v>
      </c>
      <c r="H137" s="178">
        <v>46.37</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327</v>
      </c>
    </row>
    <row r="138" spans="2:65" s="1" customFormat="1" ht="16.5" customHeight="1" x14ac:dyDescent="0.15">
      <c r="B138" s="33"/>
      <c r="C138" s="174" t="s">
        <v>309</v>
      </c>
      <c r="D138" s="174" t="s">
        <v>288</v>
      </c>
      <c r="E138" s="175" t="s">
        <v>5357</v>
      </c>
      <c r="F138" s="176" t="s">
        <v>5358</v>
      </c>
      <c r="G138" s="177" t="s">
        <v>291</v>
      </c>
      <c r="H138" s="178">
        <v>40</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330</v>
      </c>
    </row>
    <row r="139" spans="2:65" s="1" customFormat="1" ht="40" x14ac:dyDescent="0.15">
      <c r="B139" s="33"/>
      <c r="C139" s="34"/>
      <c r="D139" s="187" t="s">
        <v>383</v>
      </c>
      <c r="E139" s="34"/>
      <c r="F139" s="208" t="s">
        <v>5359</v>
      </c>
      <c r="G139" s="34"/>
      <c r="H139" s="34"/>
      <c r="I139" s="111"/>
      <c r="J139" s="34"/>
      <c r="K139" s="34"/>
      <c r="L139" s="37"/>
      <c r="M139" s="209"/>
      <c r="N139" s="59"/>
      <c r="O139" s="59"/>
      <c r="P139" s="59"/>
      <c r="Q139" s="59"/>
      <c r="R139" s="59"/>
      <c r="S139" s="59"/>
      <c r="T139" s="60"/>
      <c r="AT139" s="16" t="s">
        <v>383</v>
      </c>
      <c r="AU139" s="16" t="s">
        <v>77</v>
      </c>
    </row>
    <row r="140" spans="2:65" s="1" customFormat="1" ht="16.5" customHeight="1" x14ac:dyDescent="0.15">
      <c r="B140" s="33"/>
      <c r="C140" s="174" t="s">
        <v>331</v>
      </c>
      <c r="D140" s="174" t="s">
        <v>288</v>
      </c>
      <c r="E140" s="175" t="s">
        <v>5360</v>
      </c>
      <c r="F140" s="176" t="s">
        <v>5361</v>
      </c>
      <c r="G140" s="177" t="s">
        <v>308</v>
      </c>
      <c r="H140" s="178">
        <v>7.5</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334</v>
      </c>
    </row>
    <row r="141" spans="2:65" s="1" customFormat="1" ht="16.5" customHeight="1" x14ac:dyDescent="0.15">
      <c r="B141" s="33"/>
      <c r="C141" s="174" t="s">
        <v>313</v>
      </c>
      <c r="D141" s="174" t="s">
        <v>288</v>
      </c>
      <c r="E141" s="175" t="s">
        <v>5362</v>
      </c>
      <c r="F141" s="176" t="s">
        <v>5363</v>
      </c>
      <c r="G141" s="177" t="s">
        <v>5364</v>
      </c>
      <c r="H141" s="178">
        <v>0.8</v>
      </c>
      <c r="I141" s="179"/>
      <c r="J141" s="178">
        <f>ROUND(I141*H141,2)</f>
        <v>0</v>
      </c>
      <c r="K141" s="176" t="s">
        <v>1</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337</v>
      </c>
    </row>
    <row r="142" spans="2:65" s="10" customFormat="1" ht="26" customHeight="1" x14ac:dyDescent="0.2">
      <c r="B142" s="160"/>
      <c r="C142" s="161"/>
      <c r="D142" s="162" t="s">
        <v>69</v>
      </c>
      <c r="E142" s="163" t="s">
        <v>301</v>
      </c>
      <c r="F142" s="163" t="s">
        <v>3591</v>
      </c>
      <c r="G142" s="161"/>
      <c r="H142" s="161"/>
      <c r="I142" s="164"/>
      <c r="J142" s="165">
        <f>BK142</f>
        <v>0</v>
      </c>
      <c r="K142" s="161"/>
      <c r="L142" s="166"/>
      <c r="M142" s="167"/>
      <c r="N142" s="168"/>
      <c r="O142" s="168"/>
      <c r="P142" s="169">
        <f>SUM(P143:P155)</f>
        <v>0</v>
      </c>
      <c r="Q142" s="168"/>
      <c r="R142" s="169">
        <f>SUM(R143:R155)</f>
        <v>0</v>
      </c>
      <c r="S142" s="168"/>
      <c r="T142" s="170">
        <f>SUM(T143:T155)</f>
        <v>0</v>
      </c>
      <c r="AR142" s="171" t="s">
        <v>77</v>
      </c>
      <c r="AT142" s="172" t="s">
        <v>69</v>
      </c>
      <c r="AU142" s="172" t="s">
        <v>70</v>
      </c>
      <c r="AY142" s="171" t="s">
        <v>287</v>
      </c>
      <c r="BK142" s="173">
        <f>SUM(BK143:BK155)</f>
        <v>0</v>
      </c>
    </row>
    <row r="143" spans="2:65" s="1" customFormat="1" ht="16.5" customHeight="1" x14ac:dyDescent="0.15">
      <c r="B143" s="33"/>
      <c r="C143" s="174" t="s">
        <v>8</v>
      </c>
      <c r="D143" s="174" t="s">
        <v>288</v>
      </c>
      <c r="E143" s="175" t="s">
        <v>3594</v>
      </c>
      <c r="F143" s="176" t="s">
        <v>3595</v>
      </c>
      <c r="G143" s="177" t="s">
        <v>291</v>
      </c>
      <c r="H143" s="178">
        <v>273.3</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1" customFormat="1" ht="11" x14ac:dyDescent="0.15">
      <c r="B144" s="185"/>
      <c r="C144" s="186"/>
      <c r="D144" s="187" t="s">
        <v>356</v>
      </c>
      <c r="E144" s="188" t="s">
        <v>1</v>
      </c>
      <c r="F144" s="189" t="s">
        <v>5365</v>
      </c>
      <c r="G144" s="186"/>
      <c r="H144" s="190">
        <v>269.3</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1" customFormat="1" ht="11" x14ac:dyDescent="0.15">
      <c r="B145" s="185"/>
      <c r="C145" s="186"/>
      <c r="D145" s="187" t="s">
        <v>356</v>
      </c>
      <c r="E145" s="188" t="s">
        <v>1</v>
      </c>
      <c r="F145" s="189" t="s">
        <v>5366</v>
      </c>
      <c r="G145" s="186"/>
      <c r="H145" s="190">
        <v>4</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273.3</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316</v>
      </c>
      <c r="D147" s="174" t="s">
        <v>288</v>
      </c>
      <c r="E147" s="175" t="s">
        <v>3623</v>
      </c>
      <c r="F147" s="176" t="s">
        <v>3624</v>
      </c>
      <c r="G147" s="177" t="s">
        <v>291</v>
      </c>
      <c r="H147" s="178">
        <v>234.8</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343</v>
      </c>
    </row>
    <row r="148" spans="2:65" s="1" customFormat="1" ht="30" x14ac:dyDescent="0.15">
      <c r="B148" s="33"/>
      <c r="C148" s="34"/>
      <c r="D148" s="187" t="s">
        <v>383</v>
      </c>
      <c r="E148" s="34"/>
      <c r="F148" s="208" t="s">
        <v>3625</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344</v>
      </c>
      <c r="D149" s="174" t="s">
        <v>288</v>
      </c>
      <c r="E149" s="175" t="s">
        <v>3630</v>
      </c>
      <c r="F149" s="176" t="s">
        <v>3631</v>
      </c>
      <c r="G149" s="177" t="s">
        <v>291</v>
      </c>
      <c r="H149" s="178">
        <v>38.5</v>
      </c>
      <c r="I149" s="179"/>
      <c r="J149" s="178">
        <f>ROUND(I149*H149,2)</f>
        <v>0</v>
      </c>
      <c r="K149" s="176" t="s">
        <v>1</v>
      </c>
      <c r="L149" s="37"/>
      <c r="M149" s="180" t="s">
        <v>1</v>
      </c>
      <c r="N149" s="181" t="s">
        <v>41</v>
      </c>
      <c r="O149" s="59"/>
      <c r="P149" s="182">
        <f>O149*H149</f>
        <v>0</v>
      </c>
      <c r="Q149" s="182">
        <v>0</v>
      </c>
      <c r="R149" s="182">
        <f>Q149*H149</f>
        <v>0</v>
      </c>
      <c r="S149" s="182">
        <v>0</v>
      </c>
      <c r="T149" s="183">
        <f>S149*H149</f>
        <v>0</v>
      </c>
      <c r="AR149" s="16" t="s">
        <v>99</v>
      </c>
      <c r="AT149" s="16" t="s">
        <v>288</v>
      </c>
      <c r="AU149" s="16" t="s">
        <v>77</v>
      </c>
      <c r="AY149" s="16" t="s">
        <v>287</v>
      </c>
      <c r="BE149" s="184">
        <f>IF(N149="základní",J149,0)</f>
        <v>0</v>
      </c>
      <c r="BF149" s="184">
        <f>IF(N149="snížená",J149,0)</f>
        <v>0</v>
      </c>
      <c r="BG149" s="184">
        <f>IF(N149="zákl. přenesená",J149,0)</f>
        <v>0</v>
      </c>
      <c r="BH149" s="184">
        <f>IF(N149="sníž. přenesená",J149,0)</f>
        <v>0</v>
      </c>
      <c r="BI149" s="184">
        <f>IF(N149="nulová",J149,0)</f>
        <v>0</v>
      </c>
      <c r="BJ149" s="16" t="s">
        <v>77</v>
      </c>
      <c r="BK149" s="184">
        <f>ROUND(I149*H149,2)</f>
        <v>0</v>
      </c>
      <c r="BL149" s="16" t="s">
        <v>99</v>
      </c>
      <c r="BM149" s="16" t="s">
        <v>347</v>
      </c>
    </row>
    <row r="150" spans="2:65" s="1" customFormat="1" ht="16.5" customHeight="1" x14ac:dyDescent="0.15">
      <c r="B150" s="33"/>
      <c r="C150" s="174" t="s">
        <v>320</v>
      </c>
      <c r="D150" s="174" t="s">
        <v>288</v>
      </c>
      <c r="E150" s="175" t="s">
        <v>3662</v>
      </c>
      <c r="F150" s="176" t="s">
        <v>3663</v>
      </c>
      <c r="G150" s="177" t="s">
        <v>291</v>
      </c>
      <c r="H150" s="178">
        <v>4.2</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1" customFormat="1" ht="11" x14ac:dyDescent="0.15">
      <c r="B151" s="185"/>
      <c r="C151" s="186"/>
      <c r="D151" s="187" t="s">
        <v>356</v>
      </c>
      <c r="E151" s="188" t="s">
        <v>1</v>
      </c>
      <c r="F151" s="189" t="s">
        <v>5367</v>
      </c>
      <c r="G151" s="186"/>
      <c r="H151" s="190">
        <v>4.2</v>
      </c>
      <c r="I151" s="191"/>
      <c r="J151" s="186"/>
      <c r="K151" s="186"/>
      <c r="L151" s="192"/>
      <c r="M151" s="193"/>
      <c r="N151" s="194"/>
      <c r="O151" s="194"/>
      <c r="P151" s="194"/>
      <c r="Q151" s="194"/>
      <c r="R151" s="194"/>
      <c r="S151" s="194"/>
      <c r="T151" s="195"/>
      <c r="AT151" s="196" t="s">
        <v>356</v>
      </c>
      <c r="AU151" s="196" t="s">
        <v>77</v>
      </c>
      <c r="AV151" s="11" t="s">
        <v>79</v>
      </c>
      <c r="AW151" s="11" t="s">
        <v>33</v>
      </c>
      <c r="AX151" s="11" t="s">
        <v>70</v>
      </c>
      <c r="AY151" s="196" t="s">
        <v>287</v>
      </c>
    </row>
    <row r="152" spans="2:65" s="12" customFormat="1" ht="11" x14ac:dyDescent="0.15">
      <c r="B152" s="197"/>
      <c r="C152" s="198"/>
      <c r="D152" s="187" t="s">
        <v>356</v>
      </c>
      <c r="E152" s="199" t="s">
        <v>1</v>
      </c>
      <c r="F152" s="200" t="s">
        <v>359</v>
      </c>
      <c r="G152" s="198"/>
      <c r="H152" s="201">
        <v>4.2</v>
      </c>
      <c r="I152" s="202"/>
      <c r="J152" s="198"/>
      <c r="K152" s="198"/>
      <c r="L152" s="203"/>
      <c r="M152" s="204"/>
      <c r="N152" s="205"/>
      <c r="O152" s="205"/>
      <c r="P152" s="205"/>
      <c r="Q152" s="205"/>
      <c r="R152" s="205"/>
      <c r="S152" s="205"/>
      <c r="T152" s="206"/>
      <c r="AT152" s="207" t="s">
        <v>356</v>
      </c>
      <c r="AU152" s="207" t="s">
        <v>77</v>
      </c>
      <c r="AV152" s="12" t="s">
        <v>99</v>
      </c>
      <c r="AW152" s="12" t="s">
        <v>33</v>
      </c>
      <c r="AX152" s="12" t="s">
        <v>77</v>
      </c>
      <c r="AY152" s="207" t="s">
        <v>287</v>
      </c>
    </row>
    <row r="153" spans="2:65" s="1" customFormat="1" ht="16.5" customHeight="1" x14ac:dyDescent="0.15">
      <c r="B153" s="33"/>
      <c r="C153" s="174" t="s">
        <v>352</v>
      </c>
      <c r="D153" s="174" t="s">
        <v>288</v>
      </c>
      <c r="E153" s="175" t="s">
        <v>3666</v>
      </c>
      <c r="F153" s="176" t="s">
        <v>3667</v>
      </c>
      <c r="G153" s="177" t="s">
        <v>291</v>
      </c>
      <c r="H153" s="178">
        <v>36.229999999999997</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355</v>
      </c>
    </row>
    <row r="154" spans="2:65" s="11" customFormat="1" ht="11" x14ac:dyDescent="0.15">
      <c r="B154" s="185"/>
      <c r="C154" s="186"/>
      <c r="D154" s="187" t="s">
        <v>356</v>
      </c>
      <c r="E154" s="188" t="s">
        <v>1</v>
      </c>
      <c r="F154" s="189" t="s">
        <v>5368</v>
      </c>
      <c r="G154" s="186"/>
      <c r="H154" s="190">
        <v>36.229999999999997</v>
      </c>
      <c r="I154" s="191"/>
      <c r="J154" s="186"/>
      <c r="K154" s="186"/>
      <c r="L154" s="192"/>
      <c r="M154" s="193"/>
      <c r="N154" s="194"/>
      <c r="O154" s="194"/>
      <c r="P154" s="194"/>
      <c r="Q154" s="194"/>
      <c r="R154" s="194"/>
      <c r="S154" s="194"/>
      <c r="T154" s="195"/>
      <c r="AT154" s="196" t="s">
        <v>356</v>
      </c>
      <c r="AU154" s="196" t="s">
        <v>77</v>
      </c>
      <c r="AV154" s="11" t="s">
        <v>79</v>
      </c>
      <c r="AW154" s="11" t="s">
        <v>33</v>
      </c>
      <c r="AX154" s="11" t="s">
        <v>70</v>
      </c>
      <c r="AY154" s="196" t="s">
        <v>287</v>
      </c>
    </row>
    <row r="155" spans="2:65" s="12" customFormat="1" ht="11" x14ac:dyDescent="0.15">
      <c r="B155" s="197"/>
      <c r="C155" s="198"/>
      <c r="D155" s="187" t="s">
        <v>356</v>
      </c>
      <c r="E155" s="199" t="s">
        <v>1</v>
      </c>
      <c r="F155" s="200" t="s">
        <v>359</v>
      </c>
      <c r="G155" s="198"/>
      <c r="H155" s="201">
        <v>36.229999999999997</v>
      </c>
      <c r="I155" s="202"/>
      <c r="J155" s="198"/>
      <c r="K155" s="198"/>
      <c r="L155" s="203"/>
      <c r="M155" s="204"/>
      <c r="N155" s="205"/>
      <c r="O155" s="205"/>
      <c r="P155" s="205"/>
      <c r="Q155" s="205"/>
      <c r="R155" s="205"/>
      <c r="S155" s="205"/>
      <c r="T155" s="206"/>
      <c r="AT155" s="207" t="s">
        <v>356</v>
      </c>
      <c r="AU155" s="207" t="s">
        <v>77</v>
      </c>
      <c r="AV155" s="12" t="s">
        <v>99</v>
      </c>
      <c r="AW155" s="12" t="s">
        <v>33</v>
      </c>
      <c r="AX155" s="12" t="s">
        <v>77</v>
      </c>
      <c r="AY155" s="207" t="s">
        <v>287</v>
      </c>
    </row>
    <row r="156" spans="2:65" s="10" customFormat="1" ht="26" customHeight="1" x14ac:dyDescent="0.2">
      <c r="B156" s="160"/>
      <c r="C156" s="161"/>
      <c r="D156" s="162" t="s">
        <v>69</v>
      </c>
      <c r="E156" s="163" t="s">
        <v>3774</v>
      </c>
      <c r="F156" s="163" t="s">
        <v>3775</v>
      </c>
      <c r="G156" s="161"/>
      <c r="H156" s="161"/>
      <c r="I156" s="164"/>
      <c r="J156" s="165">
        <f>BK156</f>
        <v>0</v>
      </c>
      <c r="K156" s="161"/>
      <c r="L156" s="166"/>
      <c r="M156" s="167"/>
      <c r="N156" s="168"/>
      <c r="O156" s="168"/>
      <c r="P156" s="169">
        <f>SUM(P157:P158)</f>
        <v>0</v>
      </c>
      <c r="Q156" s="168"/>
      <c r="R156" s="169">
        <f>SUM(R157:R158)</f>
        <v>0</v>
      </c>
      <c r="S156" s="168"/>
      <c r="T156" s="170">
        <f>SUM(T157:T158)</f>
        <v>0</v>
      </c>
      <c r="AR156" s="171" t="s">
        <v>77</v>
      </c>
      <c r="AT156" s="172" t="s">
        <v>69</v>
      </c>
      <c r="AU156" s="172" t="s">
        <v>70</v>
      </c>
      <c r="AY156" s="171" t="s">
        <v>287</v>
      </c>
      <c r="BK156" s="173">
        <f>SUM(BK157:BK158)</f>
        <v>0</v>
      </c>
    </row>
    <row r="157" spans="2:65" s="1" customFormat="1" ht="16.5" customHeight="1" x14ac:dyDescent="0.15">
      <c r="B157" s="33"/>
      <c r="C157" s="174" t="s">
        <v>323</v>
      </c>
      <c r="D157" s="174" t="s">
        <v>288</v>
      </c>
      <c r="E157" s="175" t="s">
        <v>3776</v>
      </c>
      <c r="F157" s="176" t="s">
        <v>3777</v>
      </c>
      <c r="G157" s="177" t="s">
        <v>291</v>
      </c>
      <c r="H157" s="178">
        <v>10</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363</v>
      </c>
    </row>
    <row r="158" spans="2:65" s="1" customFormat="1" ht="16.5" customHeight="1" x14ac:dyDescent="0.15">
      <c r="B158" s="33"/>
      <c r="C158" s="174" t="s">
        <v>7</v>
      </c>
      <c r="D158" s="174" t="s">
        <v>288</v>
      </c>
      <c r="E158" s="175" t="s">
        <v>3782</v>
      </c>
      <c r="F158" s="176" t="s">
        <v>3783</v>
      </c>
      <c r="G158" s="177" t="s">
        <v>388</v>
      </c>
      <c r="H158" s="178">
        <v>3.6</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367</v>
      </c>
    </row>
    <row r="159" spans="2:65" s="10" customFormat="1" ht="26" customHeight="1" x14ac:dyDescent="0.2">
      <c r="B159" s="160"/>
      <c r="C159" s="161"/>
      <c r="D159" s="162" t="s">
        <v>69</v>
      </c>
      <c r="E159" s="163" t="s">
        <v>3784</v>
      </c>
      <c r="F159" s="163" t="s">
        <v>3785</v>
      </c>
      <c r="G159" s="161"/>
      <c r="H159" s="161"/>
      <c r="I159" s="164"/>
      <c r="J159" s="165">
        <f>BK159</f>
        <v>0</v>
      </c>
      <c r="K159" s="161"/>
      <c r="L159" s="166"/>
      <c r="M159" s="167"/>
      <c r="N159" s="168"/>
      <c r="O159" s="168"/>
      <c r="P159" s="169">
        <f>SUM(P160:P161)</f>
        <v>0</v>
      </c>
      <c r="Q159" s="168"/>
      <c r="R159" s="169">
        <f>SUM(R160:R161)</f>
        <v>0</v>
      </c>
      <c r="S159" s="168"/>
      <c r="T159" s="170">
        <f>SUM(T160:T161)</f>
        <v>0</v>
      </c>
      <c r="AR159" s="171" t="s">
        <v>77</v>
      </c>
      <c r="AT159" s="172" t="s">
        <v>69</v>
      </c>
      <c r="AU159" s="172" t="s">
        <v>70</v>
      </c>
      <c r="AY159" s="171" t="s">
        <v>287</v>
      </c>
      <c r="BK159" s="173">
        <f>SUM(BK160:BK161)</f>
        <v>0</v>
      </c>
    </row>
    <row r="160" spans="2:65" s="1" customFormat="1" ht="22.5" customHeight="1" x14ac:dyDescent="0.15">
      <c r="B160" s="33"/>
      <c r="C160" s="174" t="s">
        <v>327</v>
      </c>
      <c r="D160" s="174" t="s">
        <v>288</v>
      </c>
      <c r="E160" s="175" t="s">
        <v>3786</v>
      </c>
      <c r="F160" s="176" t="s">
        <v>3787</v>
      </c>
      <c r="G160" s="177" t="s">
        <v>291</v>
      </c>
      <c r="H160" s="178">
        <v>318.3</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371</v>
      </c>
    </row>
    <row r="161" spans="2:65" s="1" customFormat="1" ht="16.5" customHeight="1" x14ac:dyDescent="0.15">
      <c r="B161" s="33"/>
      <c r="C161" s="174" t="s">
        <v>374</v>
      </c>
      <c r="D161" s="174" t="s">
        <v>288</v>
      </c>
      <c r="E161" s="175" t="s">
        <v>3793</v>
      </c>
      <c r="F161" s="176" t="s">
        <v>3794</v>
      </c>
      <c r="G161" s="177" t="s">
        <v>388</v>
      </c>
      <c r="H161" s="178">
        <v>28.01</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377</v>
      </c>
    </row>
    <row r="162" spans="2:65" s="10" customFormat="1" ht="26" customHeight="1" x14ac:dyDescent="0.2">
      <c r="B162" s="160"/>
      <c r="C162" s="161"/>
      <c r="D162" s="162" t="s">
        <v>69</v>
      </c>
      <c r="E162" s="163" t="s">
        <v>778</v>
      </c>
      <c r="F162" s="163" t="s">
        <v>3795</v>
      </c>
      <c r="G162" s="161"/>
      <c r="H162" s="161"/>
      <c r="I162" s="164"/>
      <c r="J162" s="165">
        <f>BK162</f>
        <v>0</v>
      </c>
      <c r="K162" s="161"/>
      <c r="L162" s="166"/>
      <c r="M162" s="167"/>
      <c r="N162" s="168"/>
      <c r="O162" s="168"/>
      <c r="P162" s="169">
        <f>P163</f>
        <v>0</v>
      </c>
      <c r="Q162" s="168"/>
      <c r="R162" s="169">
        <f>R163</f>
        <v>0</v>
      </c>
      <c r="S162" s="168"/>
      <c r="T162" s="170">
        <f>T163</f>
        <v>0</v>
      </c>
      <c r="AR162" s="171" t="s">
        <v>77</v>
      </c>
      <c r="AT162" s="172" t="s">
        <v>69</v>
      </c>
      <c r="AU162" s="172" t="s">
        <v>70</v>
      </c>
      <c r="AY162" s="171" t="s">
        <v>287</v>
      </c>
      <c r="BK162" s="173">
        <f>BK163</f>
        <v>0</v>
      </c>
    </row>
    <row r="163" spans="2:65" s="1" customFormat="1" ht="16.5" customHeight="1" x14ac:dyDescent="0.15">
      <c r="B163" s="33"/>
      <c r="C163" s="174" t="s">
        <v>330</v>
      </c>
      <c r="D163" s="174" t="s">
        <v>288</v>
      </c>
      <c r="E163" s="175" t="s">
        <v>3796</v>
      </c>
      <c r="F163" s="176" t="s">
        <v>3797</v>
      </c>
      <c r="G163" s="177" t="s">
        <v>362</v>
      </c>
      <c r="H163" s="178">
        <v>16.5</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382</v>
      </c>
    </row>
    <row r="164" spans="2:65" s="10" customFormat="1" ht="26" customHeight="1" x14ac:dyDescent="0.2">
      <c r="B164" s="160"/>
      <c r="C164" s="161"/>
      <c r="D164" s="162" t="s">
        <v>69</v>
      </c>
      <c r="E164" s="163" t="s">
        <v>790</v>
      </c>
      <c r="F164" s="163" t="s">
        <v>893</v>
      </c>
      <c r="G164" s="161"/>
      <c r="H164" s="161"/>
      <c r="I164" s="164"/>
      <c r="J164" s="165">
        <f>BK164</f>
        <v>0</v>
      </c>
      <c r="K164" s="161"/>
      <c r="L164" s="166"/>
      <c r="M164" s="167"/>
      <c r="N164" s="168"/>
      <c r="O164" s="168"/>
      <c r="P164" s="169">
        <f>P165</f>
        <v>0</v>
      </c>
      <c r="Q164" s="168"/>
      <c r="R164" s="169">
        <f>R165</f>
        <v>0</v>
      </c>
      <c r="S164" s="168"/>
      <c r="T164" s="170">
        <f>T165</f>
        <v>0</v>
      </c>
      <c r="AR164" s="171" t="s">
        <v>77</v>
      </c>
      <c r="AT164" s="172" t="s">
        <v>69</v>
      </c>
      <c r="AU164" s="172" t="s">
        <v>70</v>
      </c>
      <c r="AY164" s="171" t="s">
        <v>287</v>
      </c>
      <c r="BK164" s="173">
        <f>BK165</f>
        <v>0</v>
      </c>
    </row>
    <row r="165" spans="2:65" s="1" customFormat="1" ht="16.5" customHeight="1" x14ac:dyDescent="0.15">
      <c r="B165" s="33"/>
      <c r="C165" s="174" t="s">
        <v>385</v>
      </c>
      <c r="D165" s="174" t="s">
        <v>288</v>
      </c>
      <c r="E165" s="175" t="s">
        <v>3802</v>
      </c>
      <c r="F165" s="176" t="s">
        <v>3803</v>
      </c>
      <c r="G165" s="177" t="s">
        <v>388</v>
      </c>
      <c r="H165" s="178">
        <v>97.83</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389</v>
      </c>
    </row>
    <row r="166" spans="2:65" s="10" customFormat="1" ht="26" customHeight="1" x14ac:dyDescent="0.2">
      <c r="B166" s="160"/>
      <c r="C166" s="161"/>
      <c r="D166" s="162" t="s">
        <v>69</v>
      </c>
      <c r="E166" s="163" t="s">
        <v>1196</v>
      </c>
      <c r="F166" s="163" t="s">
        <v>1197</v>
      </c>
      <c r="G166" s="161"/>
      <c r="H166" s="161"/>
      <c r="I166" s="164"/>
      <c r="J166" s="165">
        <f>BK166</f>
        <v>0</v>
      </c>
      <c r="K166" s="161"/>
      <c r="L166" s="166"/>
      <c r="M166" s="167"/>
      <c r="N166" s="168"/>
      <c r="O166" s="168"/>
      <c r="P166" s="169">
        <f>SUM(P167:P170)</f>
        <v>0</v>
      </c>
      <c r="Q166" s="168"/>
      <c r="R166" s="169">
        <f>SUM(R167:R170)</f>
        <v>0</v>
      </c>
      <c r="S166" s="168"/>
      <c r="T166" s="170">
        <f>SUM(T167:T170)</f>
        <v>0</v>
      </c>
      <c r="AR166" s="171" t="s">
        <v>77</v>
      </c>
      <c r="AT166" s="172" t="s">
        <v>69</v>
      </c>
      <c r="AU166" s="172" t="s">
        <v>70</v>
      </c>
      <c r="AY166" s="171" t="s">
        <v>287</v>
      </c>
      <c r="BK166" s="173">
        <f>SUM(BK167:BK170)</f>
        <v>0</v>
      </c>
    </row>
    <row r="167" spans="2:65" s="1" customFormat="1" ht="16.5" customHeight="1" x14ac:dyDescent="0.15">
      <c r="B167" s="33"/>
      <c r="C167" s="174" t="s">
        <v>334</v>
      </c>
      <c r="D167" s="174" t="s">
        <v>288</v>
      </c>
      <c r="E167" s="175" t="s">
        <v>1207</v>
      </c>
      <c r="F167" s="176" t="s">
        <v>1208</v>
      </c>
      <c r="G167" s="177" t="s">
        <v>388</v>
      </c>
      <c r="H167" s="178">
        <v>4.46</v>
      </c>
      <c r="I167" s="179"/>
      <c r="J167" s="178">
        <f>ROUND(I167*H167,2)</f>
        <v>0</v>
      </c>
      <c r="K167" s="176" t="s">
        <v>1</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397</v>
      </c>
    </row>
    <row r="168" spans="2:65" s="1" customFormat="1" ht="16.5" customHeight="1" x14ac:dyDescent="0.15">
      <c r="B168" s="33"/>
      <c r="C168" s="174" t="s">
        <v>401</v>
      </c>
      <c r="D168" s="174" t="s">
        <v>288</v>
      </c>
      <c r="E168" s="175" t="s">
        <v>1211</v>
      </c>
      <c r="F168" s="176" t="s">
        <v>1212</v>
      </c>
      <c r="G168" s="177" t="s">
        <v>388</v>
      </c>
      <c r="H168" s="178">
        <v>40.1</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404</v>
      </c>
    </row>
    <row r="169" spans="2:65" s="1" customFormat="1" ht="16.5" customHeight="1" x14ac:dyDescent="0.15">
      <c r="B169" s="33"/>
      <c r="C169" s="174" t="s">
        <v>337</v>
      </c>
      <c r="D169" s="174" t="s">
        <v>288</v>
      </c>
      <c r="E169" s="175" t="s">
        <v>3809</v>
      </c>
      <c r="F169" s="176" t="s">
        <v>5369</v>
      </c>
      <c r="G169" s="177" t="s">
        <v>388</v>
      </c>
      <c r="H169" s="178">
        <v>4.46</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408</v>
      </c>
    </row>
    <row r="170" spans="2:65" s="1" customFormat="1" ht="30" x14ac:dyDescent="0.15">
      <c r="B170" s="33"/>
      <c r="C170" s="34"/>
      <c r="D170" s="187" t="s">
        <v>383</v>
      </c>
      <c r="E170" s="34"/>
      <c r="F170" s="208" t="s">
        <v>3811</v>
      </c>
      <c r="G170" s="34"/>
      <c r="H170" s="34"/>
      <c r="I170" s="111"/>
      <c r="J170" s="34"/>
      <c r="K170" s="34"/>
      <c r="L170" s="37"/>
      <c r="M170" s="225"/>
      <c r="N170" s="222"/>
      <c r="O170" s="222"/>
      <c r="P170" s="222"/>
      <c r="Q170" s="222"/>
      <c r="R170" s="222"/>
      <c r="S170" s="222"/>
      <c r="T170" s="226"/>
      <c r="AT170" s="16" t="s">
        <v>383</v>
      </c>
      <c r="AU170" s="16" t="s">
        <v>77</v>
      </c>
    </row>
    <row r="171" spans="2:65" s="1" customFormat="1" ht="7" customHeight="1" x14ac:dyDescent="0.15">
      <c r="B171" s="45"/>
      <c r="C171" s="46"/>
      <c r="D171" s="46"/>
      <c r="E171" s="46"/>
      <c r="F171" s="46"/>
      <c r="G171" s="46"/>
      <c r="H171" s="46"/>
      <c r="I171" s="133"/>
      <c r="J171" s="46"/>
      <c r="K171" s="46"/>
      <c r="L171" s="37"/>
    </row>
  </sheetData>
  <sheetProtection algorithmName="SHA-512" hashValue="DIcgonEiEPX3eIhXDwlWwthDlw6m0bb+a3NRupLlyPe2FZbTOt+R+2fsvP/FO+ZWOeXLlAxTwlnaApv0edDSNg==" saltValue="PSR3e7nC8r5Lbs0hRfYc8aWGU3NmPkAvHqx3P+y4YKPngVLhoUdpToNfTaZHbuf5p5TZTGLZSgqGPwTyv+VbPw==" spinCount="100000" sheet="1" objects="1" scenarios="1" formatColumns="0" formatRows="0" autoFilter="0"/>
  <autoFilter ref="C97:K17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1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5370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5371</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ROUND((SUM(BE98:BE210)),  2)</f>
        <v>0</v>
      </c>
      <c r="I37" s="122">
        <v>0.21</v>
      </c>
      <c r="J37" s="121">
        <f>ROUND(((SUM(BE98:BE210))*I37),  2)</f>
        <v>0</v>
      </c>
      <c r="L37" s="37"/>
    </row>
    <row r="38" spans="2:12" s="1" customFormat="1" ht="14.5" customHeight="1" x14ac:dyDescent="0.15">
      <c r="B38" s="37"/>
      <c r="E38" s="110" t="s">
        <v>42</v>
      </c>
      <c r="F38" s="121">
        <f>ROUND((SUM(BF98:BF210)),  2)</f>
        <v>0</v>
      </c>
      <c r="I38" s="122">
        <v>0.15</v>
      </c>
      <c r="J38" s="121">
        <f>ROUND(((SUM(BF98:BF210))*I38),  2)</f>
        <v>0</v>
      </c>
      <c r="L38" s="37"/>
    </row>
    <row r="39" spans="2:12" s="1" customFormat="1" ht="14.5" hidden="1" customHeight="1" x14ac:dyDescent="0.15">
      <c r="B39" s="37"/>
      <c r="E39" s="110" t="s">
        <v>43</v>
      </c>
      <c r="F39" s="121">
        <f>ROUND((SUM(BG98:BG210)),  2)</f>
        <v>0</v>
      </c>
      <c r="I39" s="122">
        <v>0.21</v>
      </c>
      <c r="J39" s="121">
        <f>0</f>
        <v>0</v>
      </c>
      <c r="L39" s="37"/>
    </row>
    <row r="40" spans="2:12" s="1" customFormat="1" ht="14.5" hidden="1" customHeight="1" x14ac:dyDescent="0.15">
      <c r="B40" s="37"/>
      <c r="E40" s="110" t="s">
        <v>44</v>
      </c>
      <c r="F40" s="121">
        <f>ROUND((SUM(BH98:BH210)),  2)</f>
        <v>0</v>
      </c>
      <c r="I40" s="122">
        <v>0.15</v>
      </c>
      <c r="J40" s="121">
        <f>0</f>
        <v>0</v>
      </c>
      <c r="L40" s="37"/>
    </row>
    <row r="41" spans="2:12" s="1" customFormat="1" ht="14.5" hidden="1" customHeight="1" x14ac:dyDescent="0.15">
      <c r="B41" s="37"/>
      <c r="E41" s="110" t="s">
        <v>45</v>
      </c>
      <c r="F41" s="121">
        <f>ROUND((SUM(BI98:BI210)),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5370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01 - Úprava komunikace u Agrodata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3552</v>
      </c>
      <c r="E69" s="145"/>
      <c r="F69" s="145"/>
      <c r="G69" s="145"/>
      <c r="H69" s="145"/>
      <c r="I69" s="146"/>
      <c r="J69" s="147">
        <f>J159</f>
        <v>0</v>
      </c>
      <c r="K69" s="143"/>
      <c r="L69" s="148"/>
    </row>
    <row r="70" spans="2:47" s="8" customFormat="1" ht="25" customHeight="1" x14ac:dyDescent="0.15">
      <c r="B70" s="142"/>
      <c r="C70" s="143"/>
      <c r="D70" s="144" t="s">
        <v>3553</v>
      </c>
      <c r="E70" s="145"/>
      <c r="F70" s="145"/>
      <c r="G70" s="145"/>
      <c r="H70" s="145"/>
      <c r="I70" s="146"/>
      <c r="J70" s="147">
        <f>J182</f>
        <v>0</v>
      </c>
      <c r="K70" s="143"/>
      <c r="L70" s="148"/>
    </row>
    <row r="71" spans="2:47" s="8" customFormat="1" ht="25" customHeight="1" x14ac:dyDescent="0.15">
      <c r="B71" s="142"/>
      <c r="C71" s="143"/>
      <c r="D71" s="144" t="s">
        <v>3555</v>
      </c>
      <c r="E71" s="145"/>
      <c r="F71" s="145"/>
      <c r="G71" s="145"/>
      <c r="H71" s="145"/>
      <c r="I71" s="146"/>
      <c r="J71" s="147">
        <f>J193</f>
        <v>0</v>
      </c>
      <c r="K71" s="143"/>
      <c r="L71" s="148"/>
    </row>
    <row r="72" spans="2:47" s="8" customFormat="1" ht="25" customHeight="1" x14ac:dyDescent="0.15">
      <c r="B72" s="142"/>
      <c r="C72" s="143"/>
      <c r="D72" s="144" t="s">
        <v>3556</v>
      </c>
      <c r="E72" s="145"/>
      <c r="F72" s="145"/>
      <c r="G72" s="145"/>
      <c r="H72" s="145"/>
      <c r="I72" s="146"/>
      <c r="J72" s="147">
        <f>J198</f>
        <v>0</v>
      </c>
      <c r="K72" s="143"/>
      <c r="L72" s="148"/>
    </row>
    <row r="73" spans="2:47" s="8" customFormat="1" ht="25" customHeight="1" x14ac:dyDescent="0.15">
      <c r="B73" s="142"/>
      <c r="C73" s="143"/>
      <c r="D73" s="144" t="s">
        <v>259</v>
      </c>
      <c r="E73" s="145"/>
      <c r="F73" s="145"/>
      <c r="G73" s="145"/>
      <c r="H73" s="145"/>
      <c r="I73" s="146"/>
      <c r="J73" s="147">
        <f>J201</f>
        <v>0</v>
      </c>
      <c r="K73" s="143"/>
      <c r="L73" s="148"/>
    </row>
    <row r="74" spans="2:47" s="8" customFormat="1" ht="25" customHeight="1" x14ac:dyDescent="0.15">
      <c r="B74" s="142"/>
      <c r="C74" s="143"/>
      <c r="D74" s="144" t="s">
        <v>272</v>
      </c>
      <c r="E74" s="145"/>
      <c r="F74" s="145"/>
      <c r="G74" s="145"/>
      <c r="H74" s="145"/>
      <c r="I74" s="146"/>
      <c r="J74" s="147">
        <f>J203</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302" t="str">
        <f>E7</f>
        <v>Terminál Benešov I.Etapa</v>
      </c>
      <c r="F84" s="303"/>
      <c r="G84" s="303"/>
      <c r="H84" s="303"/>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302" t="s">
        <v>5332</v>
      </c>
      <c r="F86" s="259"/>
      <c r="G86" s="259"/>
      <c r="H86" s="259"/>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3" t="s">
        <v>5370</v>
      </c>
      <c r="F88" s="284"/>
      <c r="G88" s="284"/>
      <c r="H88" s="284"/>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5" t="str">
        <f>E13</f>
        <v>01 - Úprava komunikace u Agrodata</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P99+P159+P182+P193+P198+P201+P203</f>
        <v>0</v>
      </c>
      <c r="Q98" s="67"/>
      <c r="R98" s="157">
        <f>R99+R159+R182+R193+R198+R201+R203</f>
        <v>0</v>
      </c>
      <c r="S98" s="67"/>
      <c r="T98" s="158">
        <f>T99+T159+T182+T193+T198+T201+T203</f>
        <v>0</v>
      </c>
      <c r="AT98" s="16" t="s">
        <v>69</v>
      </c>
      <c r="AU98" s="16" t="s">
        <v>246</v>
      </c>
      <c r="BK98" s="159">
        <f>BK99+BK159+BK182+BK193+BK198+BK201+BK203</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SUM(P100:P158)</f>
        <v>0</v>
      </c>
      <c r="Q99" s="168"/>
      <c r="R99" s="169">
        <f>SUM(R100:R158)</f>
        <v>0</v>
      </c>
      <c r="S99" s="168"/>
      <c r="T99" s="170">
        <f>SUM(T100:T158)</f>
        <v>0</v>
      </c>
      <c r="AR99" s="171" t="s">
        <v>77</v>
      </c>
      <c r="AT99" s="172" t="s">
        <v>69</v>
      </c>
      <c r="AU99" s="172" t="s">
        <v>70</v>
      </c>
      <c r="AY99" s="171" t="s">
        <v>287</v>
      </c>
      <c r="BK99" s="173">
        <f>SUM(BK100:BK158)</f>
        <v>0</v>
      </c>
    </row>
    <row r="100" spans="2:65" s="1" customFormat="1" ht="16.5" customHeight="1" x14ac:dyDescent="0.15">
      <c r="B100" s="33"/>
      <c r="C100" s="174" t="s">
        <v>77</v>
      </c>
      <c r="D100" s="174" t="s">
        <v>288</v>
      </c>
      <c r="E100" s="175" t="s">
        <v>5372</v>
      </c>
      <c r="F100" s="176" t="s">
        <v>5373</v>
      </c>
      <c r="G100" s="177" t="s">
        <v>291</v>
      </c>
      <c r="H100" s="178">
        <v>16</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 customFormat="1" ht="16.5" customHeight="1" x14ac:dyDescent="0.15">
      <c r="B101" s="33"/>
      <c r="C101" s="174" t="s">
        <v>79</v>
      </c>
      <c r="D101" s="174" t="s">
        <v>288</v>
      </c>
      <c r="E101" s="175" t="s">
        <v>5374</v>
      </c>
      <c r="F101" s="176" t="s">
        <v>5375</v>
      </c>
      <c r="G101" s="177" t="s">
        <v>291</v>
      </c>
      <c r="H101" s="178">
        <v>16</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 customFormat="1" ht="30" x14ac:dyDescent="0.15">
      <c r="B102" s="33"/>
      <c r="C102" s="34"/>
      <c r="D102" s="187" t="s">
        <v>383</v>
      </c>
      <c r="E102" s="34"/>
      <c r="F102" s="208" t="s">
        <v>5376</v>
      </c>
      <c r="G102" s="34"/>
      <c r="H102" s="34"/>
      <c r="I102" s="111"/>
      <c r="J102" s="34"/>
      <c r="K102" s="34"/>
      <c r="L102" s="37"/>
      <c r="M102" s="209"/>
      <c r="N102" s="59"/>
      <c r="O102" s="59"/>
      <c r="P102" s="59"/>
      <c r="Q102" s="59"/>
      <c r="R102" s="59"/>
      <c r="S102" s="59"/>
      <c r="T102" s="60"/>
      <c r="AT102" s="16" t="s">
        <v>383</v>
      </c>
      <c r="AU102" s="16" t="s">
        <v>77</v>
      </c>
    </row>
    <row r="103" spans="2:65" s="1" customFormat="1" ht="16.5" customHeight="1" x14ac:dyDescent="0.15">
      <c r="B103" s="33"/>
      <c r="C103" s="174" t="s">
        <v>87</v>
      </c>
      <c r="D103" s="174" t="s">
        <v>288</v>
      </c>
      <c r="E103" s="175" t="s">
        <v>3558</v>
      </c>
      <c r="F103" s="176" t="s">
        <v>3559</v>
      </c>
      <c r="G103" s="177" t="s">
        <v>291</v>
      </c>
      <c r="H103" s="178">
        <v>265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 customFormat="1" ht="16.5" customHeight="1" x14ac:dyDescent="0.15">
      <c r="B104" s="33"/>
      <c r="C104" s="174" t="s">
        <v>99</v>
      </c>
      <c r="D104" s="174" t="s">
        <v>288</v>
      </c>
      <c r="E104" s="175" t="s">
        <v>3565</v>
      </c>
      <c r="F104" s="176" t="s">
        <v>3566</v>
      </c>
      <c r="G104" s="177" t="s">
        <v>362</v>
      </c>
      <c r="H104" s="178">
        <v>101</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300</v>
      </c>
    </row>
    <row r="105" spans="2:65" s="1" customFormat="1" ht="30" x14ac:dyDescent="0.15">
      <c r="B105" s="33"/>
      <c r="C105" s="34"/>
      <c r="D105" s="187" t="s">
        <v>383</v>
      </c>
      <c r="E105" s="34"/>
      <c r="F105" s="208" t="s">
        <v>3567</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301</v>
      </c>
      <c r="D106" s="174" t="s">
        <v>288</v>
      </c>
      <c r="E106" s="175" t="s">
        <v>3568</v>
      </c>
      <c r="F106" s="176" t="s">
        <v>3569</v>
      </c>
      <c r="G106" s="177" t="s">
        <v>308</v>
      </c>
      <c r="H106" s="178">
        <v>133.66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305</v>
      </c>
    </row>
    <row r="107" spans="2:65" s="1" customFormat="1" ht="30" x14ac:dyDescent="0.15">
      <c r="B107" s="33"/>
      <c r="C107" s="34"/>
      <c r="D107" s="187" t="s">
        <v>383</v>
      </c>
      <c r="E107" s="34"/>
      <c r="F107" s="208" t="s">
        <v>3570</v>
      </c>
      <c r="G107" s="34"/>
      <c r="H107" s="34"/>
      <c r="I107" s="111"/>
      <c r="J107" s="34"/>
      <c r="K107" s="34"/>
      <c r="L107" s="37"/>
      <c r="M107" s="209"/>
      <c r="N107" s="59"/>
      <c r="O107" s="59"/>
      <c r="P107" s="59"/>
      <c r="Q107" s="59"/>
      <c r="R107" s="59"/>
      <c r="S107" s="59"/>
      <c r="T107" s="60"/>
      <c r="AT107" s="16" t="s">
        <v>383</v>
      </c>
      <c r="AU107" s="16" t="s">
        <v>77</v>
      </c>
    </row>
    <row r="108" spans="2:65" s="11" customFormat="1" ht="11" x14ac:dyDescent="0.15">
      <c r="B108" s="185"/>
      <c r="C108" s="186"/>
      <c r="D108" s="187" t="s">
        <v>356</v>
      </c>
      <c r="E108" s="188" t="s">
        <v>1</v>
      </c>
      <c r="F108" s="189" t="s">
        <v>5377</v>
      </c>
      <c r="G108" s="186"/>
      <c r="H108" s="190">
        <v>133.66</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133.66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296</v>
      </c>
      <c r="D110" s="174" t="s">
        <v>288</v>
      </c>
      <c r="E110" s="175" t="s">
        <v>3571</v>
      </c>
      <c r="F110" s="176" t="s">
        <v>3572</v>
      </c>
      <c r="G110" s="177" t="s">
        <v>308</v>
      </c>
      <c r="H110" s="178">
        <v>388.71</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309</v>
      </c>
    </row>
    <row r="111" spans="2:65" s="1" customFormat="1" ht="30" x14ac:dyDescent="0.15">
      <c r="B111" s="33"/>
      <c r="C111" s="34"/>
      <c r="D111" s="187" t="s">
        <v>383</v>
      </c>
      <c r="E111" s="34"/>
      <c r="F111" s="208" t="s">
        <v>3570</v>
      </c>
      <c r="G111" s="34"/>
      <c r="H111" s="34"/>
      <c r="I111" s="111"/>
      <c r="J111" s="34"/>
      <c r="K111" s="34"/>
      <c r="L111" s="37"/>
      <c r="M111" s="209"/>
      <c r="N111" s="59"/>
      <c r="O111" s="59"/>
      <c r="P111" s="59"/>
      <c r="Q111" s="59"/>
      <c r="R111" s="59"/>
      <c r="S111" s="59"/>
      <c r="T111" s="60"/>
      <c r="AT111" s="16" t="s">
        <v>383</v>
      </c>
      <c r="AU111" s="16" t="s">
        <v>77</v>
      </c>
    </row>
    <row r="112" spans="2:65" s="11" customFormat="1" ht="11" x14ac:dyDescent="0.15">
      <c r="B112" s="185"/>
      <c r="C112" s="186"/>
      <c r="D112" s="187" t="s">
        <v>356</v>
      </c>
      <c r="E112" s="188" t="s">
        <v>1</v>
      </c>
      <c r="F112" s="189" t="s">
        <v>5378</v>
      </c>
      <c r="G112" s="186"/>
      <c r="H112" s="190">
        <v>55.06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1" customFormat="1" ht="11" x14ac:dyDescent="0.15">
      <c r="B113" s="185"/>
      <c r="C113" s="186"/>
      <c r="D113" s="187" t="s">
        <v>356</v>
      </c>
      <c r="E113" s="188" t="s">
        <v>1</v>
      </c>
      <c r="F113" s="189" t="s">
        <v>5379</v>
      </c>
      <c r="G113" s="186"/>
      <c r="H113" s="190">
        <v>333.65</v>
      </c>
      <c r="I113" s="191"/>
      <c r="J113" s="186"/>
      <c r="K113" s="186"/>
      <c r="L113" s="192"/>
      <c r="M113" s="193"/>
      <c r="N113" s="194"/>
      <c r="O113" s="194"/>
      <c r="P113" s="194"/>
      <c r="Q113" s="194"/>
      <c r="R113" s="194"/>
      <c r="S113" s="194"/>
      <c r="T113" s="195"/>
      <c r="AT113" s="196" t="s">
        <v>356</v>
      </c>
      <c r="AU113" s="196" t="s">
        <v>77</v>
      </c>
      <c r="AV113" s="11" t="s">
        <v>79</v>
      </c>
      <c r="AW113" s="11" t="s">
        <v>33</v>
      </c>
      <c r="AX113" s="11" t="s">
        <v>70</v>
      </c>
      <c r="AY113" s="196" t="s">
        <v>287</v>
      </c>
    </row>
    <row r="114" spans="2:65" s="12" customFormat="1" ht="11" x14ac:dyDescent="0.15">
      <c r="B114" s="197"/>
      <c r="C114" s="198"/>
      <c r="D114" s="187" t="s">
        <v>356</v>
      </c>
      <c r="E114" s="199" t="s">
        <v>1</v>
      </c>
      <c r="F114" s="200" t="s">
        <v>359</v>
      </c>
      <c r="G114" s="198"/>
      <c r="H114" s="201">
        <v>388.71</v>
      </c>
      <c r="I114" s="202"/>
      <c r="J114" s="198"/>
      <c r="K114" s="198"/>
      <c r="L114" s="203"/>
      <c r="M114" s="204"/>
      <c r="N114" s="205"/>
      <c r="O114" s="205"/>
      <c r="P114" s="205"/>
      <c r="Q114" s="205"/>
      <c r="R114" s="205"/>
      <c r="S114" s="205"/>
      <c r="T114" s="206"/>
      <c r="AT114" s="207" t="s">
        <v>356</v>
      </c>
      <c r="AU114" s="207" t="s">
        <v>77</v>
      </c>
      <c r="AV114" s="12" t="s">
        <v>99</v>
      </c>
      <c r="AW114" s="12" t="s">
        <v>33</v>
      </c>
      <c r="AX114" s="12" t="s">
        <v>77</v>
      </c>
      <c r="AY114" s="207" t="s">
        <v>287</v>
      </c>
    </row>
    <row r="115" spans="2:65" s="1" customFormat="1" ht="16.5" customHeight="1" x14ac:dyDescent="0.15">
      <c r="B115" s="33"/>
      <c r="C115" s="174" t="s">
        <v>310</v>
      </c>
      <c r="D115" s="174" t="s">
        <v>288</v>
      </c>
      <c r="E115" s="175" t="s">
        <v>5380</v>
      </c>
      <c r="F115" s="176" t="s">
        <v>5381</v>
      </c>
      <c r="G115" s="177" t="s">
        <v>308</v>
      </c>
      <c r="H115" s="178">
        <v>55.87</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3" customFormat="1" ht="11" x14ac:dyDescent="0.15">
      <c r="B116" s="210"/>
      <c r="C116" s="211"/>
      <c r="D116" s="187" t="s">
        <v>356</v>
      </c>
      <c r="E116" s="212" t="s">
        <v>1</v>
      </c>
      <c r="F116" s="213" t="s">
        <v>5382</v>
      </c>
      <c r="G116" s="211"/>
      <c r="H116" s="212" t="s">
        <v>1</v>
      </c>
      <c r="I116" s="214"/>
      <c r="J116" s="211"/>
      <c r="K116" s="211"/>
      <c r="L116" s="215"/>
      <c r="M116" s="216"/>
      <c r="N116" s="217"/>
      <c r="O116" s="217"/>
      <c r="P116" s="217"/>
      <c r="Q116" s="217"/>
      <c r="R116" s="217"/>
      <c r="S116" s="217"/>
      <c r="T116" s="218"/>
      <c r="AT116" s="219" t="s">
        <v>356</v>
      </c>
      <c r="AU116" s="219" t="s">
        <v>77</v>
      </c>
      <c r="AV116" s="13" t="s">
        <v>77</v>
      </c>
      <c r="AW116" s="13" t="s">
        <v>33</v>
      </c>
      <c r="AX116" s="13" t="s">
        <v>70</v>
      </c>
      <c r="AY116" s="219" t="s">
        <v>287</v>
      </c>
    </row>
    <row r="117" spans="2:65" s="11" customFormat="1" ht="11" x14ac:dyDescent="0.15">
      <c r="B117" s="185"/>
      <c r="C117" s="186"/>
      <c r="D117" s="187" t="s">
        <v>356</v>
      </c>
      <c r="E117" s="188" t="s">
        <v>1</v>
      </c>
      <c r="F117" s="189" t="s">
        <v>5383</v>
      </c>
      <c r="G117" s="186"/>
      <c r="H117" s="190">
        <v>55.87</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2" customFormat="1" ht="11" x14ac:dyDescent="0.15">
      <c r="B118" s="197"/>
      <c r="C118" s="198"/>
      <c r="D118" s="187" t="s">
        <v>356</v>
      </c>
      <c r="E118" s="199" t="s">
        <v>1</v>
      </c>
      <c r="F118" s="200" t="s">
        <v>359</v>
      </c>
      <c r="G118" s="198"/>
      <c r="H118" s="201">
        <v>55.87</v>
      </c>
      <c r="I118" s="202"/>
      <c r="J118" s="198"/>
      <c r="K118" s="198"/>
      <c r="L118" s="203"/>
      <c r="M118" s="204"/>
      <c r="N118" s="205"/>
      <c r="O118" s="205"/>
      <c r="P118" s="205"/>
      <c r="Q118" s="205"/>
      <c r="R118" s="205"/>
      <c r="S118" s="205"/>
      <c r="T118" s="206"/>
      <c r="AT118" s="207" t="s">
        <v>356</v>
      </c>
      <c r="AU118" s="207" t="s">
        <v>77</v>
      </c>
      <c r="AV118" s="12" t="s">
        <v>99</v>
      </c>
      <c r="AW118" s="12" t="s">
        <v>33</v>
      </c>
      <c r="AX118" s="12" t="s">
        <v>77</v>
      </c>
      <c r="AY118" s="207" t="s">
        <v>287</v>
      </c>
    </row>
    <row r="119" spans="2:65" s="1" customFormat="1" ht="16.5" customHeight="1" x14ac:dyDescent="0.15">
      <c r="B119" s="33"/>
      <c r="C119" s="174" t="s">
        <v>300</v>
      </c>
      <c r="D119" s="174" t="s">
        <v>288</v>
      </c>
      <c r="E119" s="175" t="s">
        <v>3575</v>
      </c>
      <c r="F119" s="176" t="s">
        <v>333</v>
      </c>
      <c r="G119" s="177" t="s">
        <v>308</v>
      </c>
      <c r="H119" s="178">
        <v>522.37</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316</v>
      </c>
    </row>
    <row r="120" spans="2:65" s="11" customFormat="1" ht="11" x14ac:dyDescent="0.15">
      <c r="B120" s="185"/>
      <c r="C120" s="186"/>
      <c r="D120" s="187" t="s">
        <v>356</v>
      </c>
      <c r="E120" s="188" t="s">
        <v>1</v>
      </c>
      <c r="F120" s="189" t="s">
        <v>5384</v>
      </c>
      <c r="G120" s="186"/>
      <c r="H120" s="190">
        <v>522.37</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522.37</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317</v>
      </c>
      <c r="D122" s="174" t="s">
        <v>288</v>
      </c>
      <c r="E122" s="175" t="s">
        <v>5385</v>
      </c>
      <c r="F122" s="176" t="s">
        <v>1235</v>
      </c>
      <c r="G122" s="177" t="s">
        <v>308</v>
      </c>
      <c r="H122" s="178">
        <v>55.87</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320</v>
      </c>
    </row>
    <row r="123" spans="2:65" s="1" customFormat="1" ht="16.5" customHeight="1" x14ac:dyDescent="0.15">
      <c r="B123" s="33"/>
      <c r="C123" s="174" t="s">
        <v>305</v>
      </c>
      <c r="D123" s="174" t="s">
        <v>288</v>
      </c>
      <c r="E123" s="175" t="s">
        <v>3576</v>
      </c>
      <c r="F123" s="176" t="s">
        <v>3577</v>
      </c>
      <c r="G123" s="177" t="s">
        <v>308</v>
      </c>
      <c r="H123" s="178">
        <v>5223.71</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323</v>
      </c>
    </row>
    <row r="124" spans="2:65" s="13" customFormat="1" ht="11" x14ac:dyDescent="0.15">
      <c r="B124" s="210"/>
      <c r="C124" s="211"/>
      <c r="D124" s="187" t="s">
        <v>356</v>
      </c>
      <c r="E124" s="212" t="s">
        <v>1</v>
      </c>
      <c r="F124" s="213" t="s">
        <v>5386</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1" customFormat="1" ht="11" x14ac:dyDescent="0.15">
      <c r="B125" s="185"/>
      <c r="C125" s="186"/>
      <c r="D125" s="187" t="s">
        <v>356</v>
      </c>
      <c r="E125" s="188" t="s">
        <v>1</v>
      </c>
      <c r="F125" s="189" t="s">
        <v>5387</v>
      </c>
      <c r="G125" s="186"/>
      <c r="H125" s="190">
        <v>5223.71</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5223.71</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324</v>
      </c>
      <c r="D127" s="174" t="s">
        <v>288</v>
      </c>
      <c r="E127" s="175" t="s">
        <v>5388</v>
      </c>
      <c r="F127" s="176" t="s">
        <v>5389</v>
      </c>
      <c r="G127" s="177" t="s">
        <v>308</v>
      </c>
      <c r="H127" s="178">
        <v>558.74</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327</v>
      </c>
    </row>
    <row r="128" spans="2:65" s="13" customFormat="1" ht="11" x14ac:dyDescent="0.15">
      <c r="B128" s="210"/>
      <c r="C128" s="211"/>
      <c r="D128" s="187" t="s">
        <v>356</v>
      </c>
      <c r="E128" s="212" t="s">
        <v>1</v>
      </c>
      <c r="F128" s="213" t="s">
        <v>5386</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1" customFormat="1" ht="11" x14ac:dyDescent="0.15">
      <c r="B129" s="185"/>
      <c r="C129" s="186"/>
      <c r="D129" s="187" t="s">
        <v>356</v>
      </c>
      <c r="E129" s="188" t="s">
        <v>1</v>
      </c>
      <c r="F129" s="189" t="s">
        <v>5390</v>
      </c>
      <c r="G129" s="186"/>
      <c r="H129" s="190">
        <v>558.74</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2" customFormat="1" ht="11" x14ac:dyDescent="0.15">
      <c r="B130" s="197"/>
      <c r="C130" s="198"/>
      <c r="D130" s="187" t="s">
        <v>356</v>
      </c>
      <c r="E130" s="199" t="s">
        <v>1</v>
      </c>
      <c r="F130" s="200" t="s">
        <v>359</v>
      </c>
      <c r="G130" s="198"/>
      <c r="H130" s="201">
        <v>558.74</v>
      </c>
      <c r="I130" s="202"/>
      <c r="J130" s="198"/>
      <c r="K130" s="198"/>
      <c r="L130" s="203"/>
      <c r="M130" s="204"/>
      <c r="N130" s="205"/>
      <c r="O130" s="205"/>
      <c r="P130" s="205"/>
      <c r="Q130" s="205"/>
      <c r="R130" s="205"/>
      <c r="S130" s="205"/>
      <c r="T130" s="206"/>
      <c r="AT130" s="207" t="s">
        <v>356</v>
      </c>
      <c r="AU130" s="207" t="s">
        <v>77</v>
      </c>
      <c r="AV130" s="12" t="s">
        <v>99</v>
      </c>
      <c r="AW130" s="12" t="s">
        <v>33</v>
      </c>
      <c r="AX130" s="12" t="s">
        <v>77</v>
      </c>
      <c r="AY130" s="207" t="s">
        <v>287</v>
      </c>
    </row>
    <row r="131" spans="2:65" s="1" customFormat="1" ht="16.5" customHeight="1" x14ac:dyDescent="0.15">
      <c r="B131" s="33"/>
      <c r="C131" s="174" t="s">
        <v>309</v>
      </c>
      <c r="D131" s="174" t="s">
        <v>288</v>
      </c>
      <c r="E131" s="175" t="s">
        <v>3579</v>
      </c>
      <c r="F131" s="176" t="s">
        <v>3580</v>
      </c>
      <c r="G131" s="177" t="s">
        <v>308</v>
      </c>
      <c r="H131" s="178">
        <v>333.65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330</v>
      </c>
    </row>
    <row r="132" spans="2:65" s="13" customFormat="1" ht="11" x14ac:dyDescent="0.15">
      <c r="B132" s="210"/>
      <c r="C132" s="211"/>
      <c r="D132" s="187" t="s">
        <v>356</v>
      </c>
      <c r="E132" s="212" t="s">
        <v>1</v>
      </c>
      <c r="F132" s="213" t="s">
        <v>5391</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1" customFormat="1" ht="11" x14ac:dyDescent="0.15">
      <c r="B133" s="185"/>
      <c r="C133" s="186"/>
      <c r="D133" s="187" t="s">
        <v>356</v>
      </c>
      <c r="E133" s="188" t="s">
        <v>1</v>
      </c>
      <c r="F133" s="189" t="s">
        <v>5392</v>
      </c>
      <c r="G133" s="186"/>
      <c r="H133" s="190">
        <v>333.65</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333.65</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331</v>
      </c>
      <c r="D135" s="174" t="s">
        <v>288</v>
      </c>
      <c r="E135" s="175" t="s">
        <v>5343</v>
      </c>
      <c r="F135" s="176" t="s">
        <v>5344</v>
      </c>
      <c r="G135" s="177" t="s">
        <v>291</v>
      </c>
      <c r="H135" s="178">
        <v>5</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334</v>
      </c>
    </row>
    <row r="136" spans="2:65" s="13" customFormat="1" ht="11" x14ac:dyDescent="0.15">
      <c r="B136" s="210"/>
      <c r="C136" s="211"/>
      <c r="D136" s="187" t="s">
        <v>356</v>
      </c>
      <c r="E136" s="212" t="s">
        <v>1</v>
      </c>
      <c r="F136" s="213" t="s">
        <v>5345</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1" customFormat="1" ht="11" x14ac:dyDescent="0.15">
      <c r="B137" s="185"/>
      <c r="C137" s="186"/>
      <c r="D137" s="187" t="s">
        <v>356</v>
      </c>
      <c r="E137" s="188" t="s">
        <v>1</v>
      </c>
      <c r="F137" s="189" t="s">
        <v>5393</v>
      </c>
      <c r="G137" s="186"/>
      <c r="H137" s="190">
        <v>5</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5</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313</v>
      </c>
      <c r="D139" s="174" t="s">
        <v>288</v>
      </c>
      <c r="E139" s="175" t="s">
        <v>345</v>
      </c>
      <c r="F139" s="176" t="s">
        <v>346</v>
      </c>
      <c r="G139" s="177" t="s">
        <v>291</v>
      </c>
      <c r="H139" s="178">
        <v>962.8</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337</v>
      </c>
    </row>
    <row r="140" spans="2:65" s="11" customFormat="1" ht="11" x14ac:dyDescent="0.15">
      <c r="B140" s="185"/>
      <c r="C140" s="186"/>
      <c r="D140" s="187" t="s">
        <v>356</v>
      </c>
      <c r="E140" s="188" t="s">
        <v>1</v>
      </c>
      <c r="F140" s="189" t="s">
        <v>5394</v>
      </c>
      <c r="G140" s="186"/>
      <c r="H140" s="190">
        <v>667.3</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1" customFormat="1" ht="11" x14ac:dyDescent="0.15">
      <c r="B141" s="185"/>
      <c r="C141" s="186"/>
      <c r="D141" s="187" t="s">
        <v>356</v>
      </c>
      <c r="E141" s="188" t="s">
        <v>1</v>
      </c>
      <c r="F141" s="189" t="s">
        <v>5395</v>
      </c>
      <c r="G141" s="186"/>
      <c r="H141" s="190">
        <v>295.5</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962.8</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8</v>
      </c>
      <c r="D143" s="174" t="s">
        <v>288</v>
      </c>
      <c r="E143" s="175" t="s">
        <v>5396</v>
      </c>
      <c r="F143" s="176" t="s">
        <v>5397</v>
      </c>
      <c r="G143" s="177" t="s">
        <v>291</v>
      </c>
      <c r="H143" s="178">
        <v>5</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 customFormat="1" ht="16.5" customHeight="1" x14ac:dyDescent="0.15">
      <c r="B144" s="33"/>
      <c r="C144" s="174" t="s">
        <v>316</v>
      </c>
      <c r="D144" s="174" t="s">
        <v>288</v>
      </c>
      <c r="E144" s="175" t="s">
        <v>5351</v>
      </c>
      <c r="F144" s="176" t="s">
        <v>5352</v>
      </c>
      <c r="G144" s="177" t="s">
        <v>388</v>
      </c>
      <c r="H144" s="178">
        <v>0</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343</v>
      </c>
    </row>
    <row r="145" spans="2:65" s="11" customFormat="1" ht="11" x14ac:dyDescent="0.15">
      <c r="B145" s="185"/>
      <c r="C145" s="186"/>
      <c r="D145" s="187" t="s">
        <v>356</v>
      </c>
      <c r="E145" s="188" t="s">
        <v>1</v>
      </c>
      <c r="F145" s="189" t="s">
        <v>5398</v>
      </c>
      <c r="G145" s="186"/>
      <c r="H145" s="190">
        <v>0</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0</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344</v>
      </c>
      <c r="D147" s="174" t="s">
        <v>288</v>
      </c>
      <c r="E147" s="175" t="s">
        <v>5354</v>
      </c>
      <c r="F147" s="176" t="s">
        <v>5355</v>
      </c>
      <c r="G147" s="177" t="s">
        <v>308</v>
      </c>
      <c r="H147" s="178">
        <v>0.03</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347</v>
      </c>
    </row>
    <row r="148" spans="2:65" s="11" customFormat="1" ht="11" x14ac:dyDescent="0.15">
      <c r="B148" s="185"/>
      <c r="C148" s="186"/>
      <c r="D148" s="187" t="s">
        <v>356</v>
      </c>
      <c r="E148" s="188" t="s">
        <v>1</v>
      </c>
      <c r="F148" s="189" t="s">
        <v>5399</v>
      </c>
      <c r="G148" s="186"/>
      <c r="H148" s="190">
        <v>0.03</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0.03</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320</v>
      </c>
      <c r="D150" s="174" t="s">
        <v>288</v>
      </c>
      <c r="E150" s="175" t="s">
        <v>348</v>
      </c>
      <c r="F150" s="176" t="s">
        <v>349</v>
      </c>
      <c r="G150" s="177" t="s">
        <v>308</v>
      </c>
      <c r="H150" s="178">
        <v>55.87</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 customFormat="1" ht="16.5" customHeight="1" x14ac:dyDescent="0.15">
      <c r="B151" s="33"/>
      <c r="C151" s="174" t="s">
        <v>352</v>
      </c>
      <c r="D151" s="174" t="s">
        <v>288</v>
      </c>
      <c r="E151" s="175" t="s">
        <v>5400</v>
      </c>
      <c r="F151" s="176" t="s">
        <v>5401</v>
      </c>
      <c r="G151" s="177" t="s">
        <v>308</v>
      </c>
      <c r="H151" s="178">
        <v>84.63</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355</v>
      </c>
    </row>
    <row r="152" spans="2:65" s="1" customFormat="1" ht="16.5" customHeight="1" x14ac:dyDescent="0.15">
      <c r="B152" s="33"/>
      <c r="C152" s="174" t="s">
        <v>323</v>
      </c>
      <c r="D152" s="174" t="s">
        <v>288</v>
      </c>
      <c r="E152" s="175" t="s">
        <v>5357</v>
      </c>
      <c r="F152" s="176" t="s">
        <v>5358</v>
      </c>
      <c r="G152" s="177" t="s">
        <v>291</v>
      </c>
      <c r="H152" s="178">
        <v>5</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363</v>
      </c>
    </row>
    <row r="153" spans="2:65" s="1" customFormat="1" ht="40" x14ac:dyDescent="0.15">
      <c r="B153" s="33"/>
      <c r="C153" s="34"/>
      <c r="D153" s="187" t="s">
        <v>383</v>
      </c>
      <c r="E153" s="34"/>
      <c r="F153" s="208" t="s">
        <v>5359</v>
      </c>
      <c r="G153" s="34"/>
      <c r="H153" s="34"/>
      <c r="I153" s="111"/>
      <c r="J153" s="34"/>
      <c r="K153" s="34"/>
      <c r="L153" s="37"/>
      <c r="M153" s="209"/>
      <c r="N153" s="59"/>
      <c r="O153" s="59"/>
      <c r="P153" s="59"/>
      <c r="Q153" s="59"/>
      <c r="R153" s="59"/>
      <c r="S153" s="59"/>
      <c r="T153" s="60"/>
      <c r="AT153" s="16" t="s">
        <v>383</v>
      </c>
      <c r="AU153" s="16" t="s">
        <v>77</v>
      </c>
    </row>
    <row r="154" spans="2:65" s="1" customFormat="1" ht="16.5" customHeight="1" x14ac:dyDescent="0.15">
      <c r="B154" s="33"/>
      <c r="C154" s="174" t="s">
        <v>7</v>
      </c>
      <c r="D154" s="174" t="s">
        <v>288</v>
      </c>
      <c r="E154" s="175" t="s">
        <v>5360</v>
      </c>
      <c r="F154" s="176" t="s">
        <v>5361</v>
      </c>
      <c r="G154" s="177" t="s">
        <v>308</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367</v>
      </c>
    </row>
    <row r="155" spans="2:65" s="1" customFormat="1" ht="16.5" customHeight="1" x14ac:dyDescent="0.15">
      <c r="B155" s="33"/>
      <c r="C155" s="174" t="s">
        <v>327</v>
      </c>
      <c r="D155" s="174" t="s">
        <v>288</v>
      </c>
      <c r="E155" s="175" t="s">
        <v>5362</v>
      </c>
      <c r="F155" s="176" t="s">
        <v>5363</v>
      </c>
      <c r="G155" s="177" t="s">
        <v>5364</v>
      </c>
      <c r="H155" s="178">
        <v>0.1</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371</v>
      </c>
    </row>
    <row r="156" spans="2:65" s="1" customFormat="1" ht="16.5" customHeight="1" x14ac:dyDescent="0.15">
      <c r="B156" s="33"/>
      <c r="C156" s="174" t="s">
        <v>374</v>
      </c>
      <c r="D156" s="174" t="s">
        <v>288</v>
      </c>
      <c r="E156" s="175" t="s">
        <v>3581</v>
      </c>
      <c r="F156" s="176" t="s">
        <v>3582</v>
      </c>
      <c r="G156" s="177" t="s">
        <v>3583</v>
      </c>
      <c r="H156" s="178">
        <v>642.28</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377</v>
      </c>
    </row>
    <row r="157" spans="2:65" s="11" customFormat="1" ht="11" x14ac:dyDescent="0.15">
      <c r="B157" s="185"/>
      <c r="C157" s="186"/>
      <c r="D157" s="187" t="s">
        <v>356</v>
      </c>
      <c r="E157" s="188" t="s">
        <v>1</v>
      </c>
      <c r="F157" s="189" t="s">
        <v>5402</v>
      </c>
      <c r="G157" s="186"/>
      <c r="H157" s="190">
        <v>642.28</v>
      </c>
      <c r="I157" s="191"/>
      <c r="J157" s="186"/>
      <c r="K157" s="186"/>
      <c r="L157" s="192"/>
      <c r="M157" s="193"/>
      <c r="N157" s="194"/>
      <c r="O157" s="194"/>
      <c r="P157" s="194"/>
      <c r="Q157" s="194"/>
      <c r="R157" s="194"/>
      <c r="S157" s="194"/>
      <c r="T157" s="195"/>
      <c r="AT157" s="196" t="s">
        <v>356</v>
      </c>
      <c r="AU157" s="196" t="s">
        <v>77</v>
      </c>
      <c r="AV157" s="11" t="s">
        <v>79</v>
      </c>
      <c r="AW157" s="11" t="s">
        <v>33</v>
      </c>
      <c r="AX157" s="11" t="s">
        <v>70</v>
      </c>
      <c r="AY157" s="196" t="s">
        <v>287</v>
      </c>
    </row>
    <row r="158" spans="2:65" s="12" customFormat="1" ht="11" x14ac:dyDescent="0.15">
      <c r="B158" s="197"/>
      <c r="C158" s="198"/>
      <c r="D158" s="187" t="s">
        <v>356</v>
      </c>
      <c r="E158" s="199" t="s">
        <v>1</v>
      </c>
      <c r="F158" s="200" t="s">
        <v>359</v>
      </c>
      <c r="G158" s="198"/>
      <c r="H158" s="201">
        <v>642.28</v>
      </c>
      <c r="I158" s="202"/>
      <c r="J158" s="198"/>
      <c r="K158" s="198"/>
      <c r="L158" s="203"/>
      <c r="M158" s="204"/>
      <c r="N158" s="205"/>
      <c r="O158" s="205"/>
      <c r="P158" s="205"/>
      <c r="Q158" s="205"/>
      <c r="R158" s="205"/>
      <c r="S158" s="205"/>
      <c r="T158" s="206"/>
      <c r="AT158" s="207" t="s">
        <v>356</v>
      </c>
      <c r="AU158" s="207" t="s">
        <v>77</v>
      </c>
      <c r="AV158" s="12" t="s">
        <v>99</v>
      </c>
      <c r="AW158" s="12" t="s">
        <v>33</v>
      </c>
      <c r="AX158" s="12" t="s">
        <v>77</v>
      </c>
      <c r="AY158" s="207" t="s">
        <v>287</v>
      </c>
    </row>
    <row r="159" spans="2:65" s="10" customFormat="1" ht="26" customHeight="1" x14ac:dyDescent="0.2">
      <c r="B159" s="160"/>
      <c r="C159" s="161"/>
      <c r="D159" s="162" t="s">
        <v>69</v>
      </c>
      <c r="E159" s="163" t="s">
        <v>301</v>
      </c>
      <c r="F159" s="163" t="s">
        <v>3591</v>
      </c>
      <c r="G159" s="161"/>
      <c r="H159" s="161"/>
      <c r="I159" s="164"/>
      <c r="J159" s="165">
        <f>BK159</f>
        <v>0</v>
      </c>
      <c r="K159" s="161"/>
      <c r="L159" s="166"/>
      <c r="M159" s="167"/>
      <c r="N159" s="168"/>
      <c r="O159" s="168"/>
      <c r="P159" s="169">
        <f>SUM(P160:P181)</f>
        <v>0</v>
      </c>
      <c r="Q159" s="168"/>
      <c r="R159" s="169">
        <f>SUM(R160:R181)</f>
        <v>0</v>
      </c>
      <c r="S159" s="168"/>
      <c r="T159" s="170">
        <f>SUM(T160:T181)</f>
        <v>0</v>
      </c>
      <c r="AR159" s="171" t="s">
        <v>77</v>
      </c>
      <c r="AT159" s="172" t="s">
        <v>69</v>
      </c>
      <c r="AU159" s="172" t="s">
        <v>70</v>
      </c>
      <c r="AY159" s="171" t="s">
        <v>287</v>
      </c>
      <c r="BK159" s="173">
        <f>SUM(BK160:BK181)</f>
        <v>0</v>
      </c>
    </row>
    <row r="160" spans="2:65" s="1" customFormat="1" ht="16.5" customHeight="1" x14ac:dyDescent="0.15">
      <c r="B160" s="33"/>
      <c r="C160" s="174" t="s">
        <v>330</v>
      </c>
      <c r="D160" s="174" t="s">
        <v>288</v>
      </c>
      <c r="E160" s="175" t="s">
        <v>3594</v>
      </c>
      <c r="F160" s="176" t="s">
        <v>3595</v>
      </c>
      <c r="G160" s="177" t="s">
        <v>291</v>
      </c>
      <c r="H160" s="178">
        <v>597.79999999999995</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382</v>
      </c>
    </row>
    <row r="161" spans="2:65" s="13" customFormat="1" ht="11" x14ac:dyDescent="0.15">
      <c r="B161" s="210"/>
      <c r="C161" s="211"/>
      <c r="D161" s="187" t="s">
        <v>356</v>
      </c>
      <c r="E161" s="212" t="s">
        <v>1</v>
      </c>
      <c r="F161" s="213" t="s">
        <v>5403</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65" s="11" customFormat="1" ht="11" x14ac:dyDescent="0.15">
      <c r="B162" s="185"/>
      <c r="C162" s="186"/>
      <c r="D162" s="187" t="s">
        <v>356</v>
      </c>
      <c r="E162" s="188" t="s">
        <v>1</v>
      </c>
      <c r="F162" s="189" t="s">
        <v>5404</v>
      </c>
      <c r="G162" s="186"/>
      <c r="H162" s="190">
        <v>597.79999999999995</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597.79999999999995</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385</v>
      </c>
      <c r="D164" s="174" t="s">
        <v>288</v>
      </c>
      <c r="E164" s="175" t="s">
        <v>3596</v>
      </c>
      <c r="F164" s="176" t="s">
        <v>3597</v>
      </c>
      <c r="G164" s="177" t="s">
        <v>291</v>
      </c>
      <c r="H164" s="178">
        <v>365</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389</v>
      </c>
    </row>
    <row r="165" spans="2:65" s="1" customFormat="1" ht="16.5" customHeight="1" x14ac:dyDescent="0.15">
      <c r="B165" s="33"/>
      <c r="C165" s="174" t="s">
        <v>334</v>
      </c>
      <c r="D165" s="174" t="s">
        <v>288</v>
      </c>
      <c r="E165" s="175" t="s">
        <v>3607</v>
      </c>
      <c r="F165" s="176" t="s">
        <v>3608</v>
      </c>
      <c r="G165" s="177" t="s">
        <v>291</v>
      </c>
      <c r="H165" s="178">
        <v>365</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 customFormat="1" ht="16.5" customHeight="1" x14ac:dyDescent="0.15">
      <c r="B166" s="33"/>
      <c r="C166" s="174" t="s">
        <v>401</v>
      </c>
      <c r="D166" s="174" t="s">
        <v>288</v>
      </c>
      <c r="E166" s="175" t="s">
        <v>3609</v>
      </c>
      <c r="F166" s="176" t="s">
        <v>3610</v>
      </c>
      <c r="G166" s="177" t="s">
        <v>291</v>
      </c>
      <c r="H166" s="178">
        <v>667.3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404</v>
      </c>
    </row>
    <row r="167" spans="2:65" s="1" customFormat="1" ht="30" x14ac:dyDescent="0.15">
      <c r="B167" s="33"/>
      <c r="C167" s="34"/>
      <c r="D167" s="187" t="s">
        <v>383</v>
      </c>
      <c r="E167" s="34"/>
      <c r="F167" s="208" t="s">
        <v>5405</v>
      </c>
      <c r="G167" s="34"/>
      <c r="H167" s="34"/>
      <c r="I167" s="111"/>
      <c r="J167" s="34"/>
      <c r="K167" s="34"/>
      <c r="L167" s="37"/>
      <c r="M167" s="209"/>
      <c r="N167" s="59"/>
      <c r="O167" s="59"/>
      <c r="P167" s="59"/>
      <c r="Q167" s="59"/>
      <c r="R167" s="59"/>
      <c r="S167" s="59"/>
      <c r="T167" s="60"/>
      <c r="AT167" s="16" t="s">
        <v>383</v>
      </c>
      <c r="AU167" s="16" t="s">
        <v>77</v>
      </c>
    </row>
    <row r="168" spans="2:65" s="1" customFormat="1" ht="16.5" customHeight="1" x14ac:dyDescent="0.15">
      <c r="B168" s="33"/>
      <c r="C168" s="174" t="s">
        <v>337</v>
      </c>
      <c r="D168" s="174" t="s">
        <v>288</v>
      </c>
      <c r="E168" s="175" t="s">
        <v>3615</v>
      </c>
      <c r="F168" s="176" t="s">
        <v>3616</v>
      </c>
      <c r="G168" s="177" t="s">
        <v>291</v>
      </c>
      <c r="H168" s="178">
        <v>365</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408</v>
      </c>
    </row>
    <row r="169" spans="2:65" s="1" customFormat="1" ht="16.5" customHeight="1" x14ac:dyDescent="0.15">
      <c r="B169" s="33"/>
      <c r="C169" s="174" t="s">
        <v>412</v>
      </c>
      <c r="D169" s="174" t="s">
        <v>288</v>
      </c>
      <c r="E169" s="175" t="s">
        <v>3617</v>
      </c>
      <c r="F169" s="176" t="s">
        <v>3618</v>
      </c>
      <c r="G169" s="177" t="s">
        <v>291</v>
      </c>
      <c r="H169" s="178">
        <v>365</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415</v>
      </c>
    </row>
    <row r="170" spans="2:65" s="1" customFormat="1" ht="16.5" customHeight="1" x14ac:dyDescent="0.15">
      <c r="B170" s="33"/>
      <c r="C170" s="174" t="s">
        <v>340</v>
      </c>
      <c r="D170" s="174" t="s">
        <v>288</v>
      </c>
      <c r="E170" s="175" t="s">
        <v>5406</v>
      </c>
      <c r="F170" s="176" t="s">
        <v>5407</v>
      </c>
      <c r="G170" s="177" t="s">
        <v>291</v>
      </c>
      <c r="H170" s="178">
        <v>365</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419</v>
      </c>
    </row>
    <row r="171" spans="2:65" s="1" customFormat="1" ht="16.5" customHeight="1" x14ac:dyDescent="0.15">
      <c r="B171" s="33"/>
      <c r="C171" s="174" t="s">
        <v>421</v>
      </c>
      <c r="D171" s="174" t="s">
        <v>288</v>
      </c>
      <c r="E171" s="175" t="s">
        <v>3630</v>
      </c>
      <c r="F171" s="176" t="s">
        <v>3631</v>
      </c>
      <c r="G171" s="177" t="s">
        <v>291</v>
      </c>
      <c r="H171" s="178">
        <v>295.5</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424</v>
      </c>
    </row>
    <row r="172" spans="2:65" s="1" customFormat="1" ht="16.5" customHeight="1" x14ac:dyDescent="0.15">
      <c r="B172" s="33"/>
      <c r="C172" s="174" t="s">
        <v>343</v>
      </c>
      <c r="D172" s="174" t="s">
        <v>288</v>
      </c>
      <c r="E172" s="175" t="s">
        <v>5408</v>
      </c>
      <c r="F172" s="176" t="s">
        <v>5409</v>
      </c>
      <c r="G172" s="177" t="s">
        <v>291</v>
      </c>
      <c r="H172" s="178">
        <v>302.3</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428</v>
      </c>
    </row>
    <row r="173" spans="2:65" s="11" customFormat="1" ht="11" x14ac:dyDescent="0.15">
      <c r="B173" s="185"/>
      <c r="C173" s="186"/>
      <c r="D173" s="187" t="s">
        <v>356</v>
      </c>
      <c r="E173" s="188" t="s">
        <v>1</v>
      </c>
      <c r="F173" s="189" t="s">
        <v>5410</v>
      </c>
      <c r="G173" s="186"/>
      <c r="H173" s="190">
        <v>302.3</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2" customFormat="1" ht="11" x14ac:dyDescent="0.15">
      <c r="B174" s="197"/>
      <c r="C174" s="198"/>
      <c r="D174" s="187" t="s">
        <v>356</v>
      </c>
      <c r="E174" s="199" t="s">
        <v>1</v>
      </c>
      <c r="F174" s="200" t="s">
        <v>359</v>
      </c>
      <c r="G174" s="198"/>
      <c r="H174" s="201">
        <v>302.3</v>
      </c>
      <c r="I174" s="202"/>
      <c r="J174" s="198"/>
      <c r="K174" s="198"/>
      <c r="L174" s="203"/>
      <c r="M174" s="204"/>
      <c r="N174" s="205"/>
      <c r="O174" s="205"/>
      <c r="P174" s="205"/>
      <c r="Q174" s="205"/>
      <c r="R174" s="205"/>
      <c r="S174" s="205"/>
      <c r="T174" s="206"/>
      <c r="AT174" s="207" t="s">
        <v>356</v>
      </c>
      <c r="AU174" s="207" t="s">
        <v>77</v>
      </c>
      <c r="AV174" s="12" t="s">
        <v>99</v>
      </c>
      <c r="AW174" s="12" t="s">
        <v>33</v>
      </c>
      <c r="AX174" s="12" t="s">
        <v>77</v>
      </c>
      <c r="AY174" s="207" t="s">
        <v>287</v>
      </c>
    </row>
    <row r="175" spans="2:65" s="1" customFormat="1" ht="16.5" customHeight="1" x14ac:dyDescent="0.15">
      <c r="B175" s="33"/>
      <c r="C175" s="174" t="s">
        <v>431</v>
      </c>
      <c r="D175" s="174" t="s">
        <v>288</v>
      </c>
      <c r="E175" s="175" t="s">
        <v>3662</v>
      </c>
      <c r="F175" s="176" t="s">
        <v>3663</v>
      </c>
      <c r="G175" s="177" t="s">
        <v>291</v>
      </c>
      <c r="H175" s="178">
        <v>1.75</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434</v>
      </c>
    </row>
    <row r="176" spans="2:65" s="1" customFormat="1" ht="16.5" customHeight="1" x14ac:dyDescent="0.15">
      <c r="B176" s="33"/>
      <c r="C176" s="174" t="s">
        <v>347</v>
      </c>
      <c r="D176" s="174" t="s">
        <v>288</v>
      </c>
      <c r="E176" s="175" t="s">
        <v>3666</v>
      </c>
      <c r="F176" s="176" t="s">
        <v>3667</v>
      </c>
      <c r="G176" s="177" t="s">
        <v>291</v>
      </c>
      <c r="H176" s="178">
        <v>308.44</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440</v>
      </c>
    </row>
    <row r="177" spans="2:65" s="11" customFormat="1" ht="11" x14ac:dyDescent="0.15">
      <c r="B177" s="185"/>
      <c r="C177" s="186"/>
      <c r="D177" s="187" t="s">
        <v>356</v>
      </c>
      <c r="E177" s="188" t="s">
        <v>1</v>
      </c>
      <c r="F177" s="189" t="s">
        <v>5411</v>
      </c>
      <c r="G177" s="186"/>
      <c r="H177" s="190">
        <v>308.44</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308.44</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442</v>
      </c>
      <c r="D179" s="174" t="s">
        <v>288</v>
      </c>
      <c r="E179" s="175" t="s">
        <v>5412</v>
      </c>
      <c r="F179" s="176" t="s">
        <v>5413</v>
      </c>
      <c r="G179" s="177" t="s">
        <v>291</v>
      </c>
      <c r="H179" s="178">
        <v>317.42</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445</v>
      </c>
    </row>
    <row r="180" spans="2:65" s="11" customFormat="1" ht="11" x14ac:dyDescent="0.15">
      <c r="B180" s="185"/>
      <c r="C180" s="186"/>
      <c r="D180" s="187" t="s">
        <v>356</v>
      </c>
      <c r="E180" s="188" t="s">
        <v>1</v>
      </c>
      <c r="F180" s="189" t="s">
        <v>5414</v>
      </c>
      <c r="G180" s="186"/>
      <c r="H180" s="190">
        <v>317.42</v>
      </c>
      <c r="I180" s="191"/>
      <c r="J180" s="186"/>
      <c r="K180" s="186"/>
      <c r="L180" s="192"/>
      <c r="M180" s="193"/>
      <c r="N180" s="194"/>
      <c r="O180" s="194"/>
      <c r="P180" s="194"/>
      <c r="Q180" s="194"/>
      <c r="R180" s="194"/>
      <c r="S180" s="194"/>
      <c r="T180" s="195"/>
      <c r="AT180" s="196" t="s">
        <v>356</v>
      </c>
      <c r="AU180" s="196" t="s">
        <v>77</v>
      </c>
      <c r="AV180" s="11" t="s">
        <v>79</v>
      </c>
      <c r="AW180" s="11" t="s">
        <v>33</v>
      </c>
      <c r="AX180" s="11" t="s">
        <v>70</v>
      </c>
      <c r="AY180" s="196" t="s">
        <v>287</v>
      </c>
    </row>
    <row r="181" spans="2:65" s="12" customFormat="1" ht="11" x14ac:dyDescent="0.15">
      <c r="B181" s="197"/>
      <c r="C181" s="198"/>
      <c r="D181" s="187" t="s">
        <v>356</v>
      </c>
      <c r="E181" s="199" t="s">
        <v>1</v>
      </c>
      <c r="F181" s="200" t="s">
        <v>359</v>
      </c>
      <c r="G181" s="198"/>
      <c r="H181" s="201">
        <v>317.42</v>
      </c>
      <c r="I181" s="202"/>
      <c r="J181" s="198"/>
      <c r="K181" s="198"/>
      <c r="L181" s="203"/>
      <c r="M181" s="204"/>
      <c r="N181" s="205"/>
      <c r="O181" s="205"/>
      <c r="P181" s="205"/>
      <c r="Q181" s="205"/>
      <c r="R181" s="205"/>
      <c r="S181" s="205"/>
      <c r="T181" s="206"/>
      <c r="AT181" s="207" t="s">
        <v>356</v>
      </c>
      <c r="AU181" s="207" t="s">
        <v>77</v>
      </c>
      <c r="AV181" s="12" t="s">
        <v>99</v>
      </c>
      <c r="AW181" s="12" t="s">
        <v>33</v>
      </c>
      <c r="AX181" s="12" t="s">
        <v>77</v>
      </c>
      <c r="AY181" s="207" t="s">
        <v>287</v>
      </c>
    </row>
    <row r="182" spans="2:65" s="10" customFormat="1" ht="26" customHeight="1" x14ac:dyDescent="0.2">
      <c r="B182" s="160"/>
      <c r="C182" s="161"/>
      <c r="D182" s="162" t="s">
        <v>69</v>
      </c>
      <c r="E182" s="163" t="s">
        <v>728</v>
      </c>
      <c r="F182" s="163" t="s">
        <v>3680</v>
      </c>
      <c r="G182" s="161"/>
      <c r="H182" s="161"/>
      <c r="I182" s="164"/>
      <c r="J182" s="165">
        <f>BK182</f>
        <v>0</v>
      </c>
      <c r="K182" s="161"/>
      <c r="L182" s="166"/>
      <c r="M182" s="167"/>
      <c r="N182" s="168"/>
      <c r="O182" s="168"/>
      <c r="P182" s="169">
        <f>SUM(P183:P192)</f>
        <v>0</v>
      </c>
      <c r="Q182" s="168"/>
      <c r="R182" s="169">
        <f>SUM(R183:R192)</f>
        <v>0</v>
      </c>
      <c r="S182" s="168"/>
      <c r="T182" s="170">
        <f>SUM(T183:T192)</f>
        <v>0</v>
      </c>
      <c r="AR182" s="171" t="s">
        <v>77</v>
      </c>
      <c r="AT182" s="172" t="s">
        <v>69</v>
      </c>
      <c r="AU182" s="172" t="s">
        <v>70</v>
      </c>
      <c r="AY182" s="171" t="s">
        <v>287</v>
      </c>
      <c r="BK182" s="173">
        <f>SUM(BK183:BK192)</f>
        <v>0</v>
      </c>
    </row>
    <row r="183" spans="2:65" s="1" customFormat="1" ht="16.5" customHeight="1" x14ac:dyDescent="0.15">
      <c r="B183" s="33"/>
      <c r="C183" s="174" t="s">
        <v>350</v>
      </c>
      <c r="D183" s="174" t="s">
        <v>288</v>
      </c>
      <c r="E183" s="175" t="s">
        <v>3738</v>
      </c>
      <c r="F183" s="176" t="s">
        <v>5415</v>
      </c>
      <c r="G183" s="177" t="s">
        <v>362</v>
      </c>
      <c r="H183" s="178">
        <v>199.5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449</v>
      </c>
    </row>
    <row r="184" spans="2:65" s="11" customFormat="1" ht="11" x14ac:dyDescent="0.15">
      <c r="B184" s="185"/>
      <c r="C184" s="186"/>
      <c r="D184" s="187" t="s">
        <v>356</v>
      </c>
      <c r="E184" s="188" t="s">
        <v>1</v>
      </c>
      <c r="F184" s="189" t="s">
        <v>5416</v>
      </c>
      <c r="G184" s="186"/>
      <c r="H184" s="190">
        <v>199.5</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199.5</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452</v>
      </c>
      <c r="D186" s="174" t="s">
        <v>288</v>
      </c>
      <c r="E186" s="175" t="s">
        <v>3766</v>
      </c>
      <c r="F186" s="176" t="s">
        <v>3767</v>
      </c>
      <c r="G186" s="177" t="s">
        <v>490</v>
      </c>
      <c r="H186" s="178">
        <v>88.2</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455</v>
      </c>
    </row>
    <row r="187" spans="2:65" s="11" customFormat="1" ht="11" x14ac:dyDescent="0.15">
      <c r="B187" s="185"/>
      <c r="C187" s="186"/>
      <c r="D187" s="187" t="s">
        <v>356</v>
      </c>
      <c r="E187" s="188" t="s">
        <v>1</v>
      </c>
      <c r="F187" s="189" t="s">
        <v>5417</v>
      </c>
      <c r="G187" s="186"/>
      <c r="H187" s="190">
        <v>88.2</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2" customFormat="1" ht="11" x14ac:dyDescent="0.15">
      <c r="B188" s="197"/>
      <c r="C188" s="198"/>
      <c r="D188" s="187" t="s">
        <v>356</v>
      </c>
      <c r="E188" s="199" t="s">
        <v>1</v>
      </c>
      <c r="F188" s="200" t="s">
        <v>359</v>
      </c>
      <c r="G188" s="198"/>
      <c r="H188" s="201">
        <v>88.2</v>
      </c>
      <c r="I188" s="202"/>
      <c r="J188" s="198"/>
      <c r="K188" s="198"/>
      <c r="L188" s="203"/>
      <c r="M188" s="204"/>
      <c r="N188" s="205"/>
      <c r="O188" s="205"/>
      <c r="P188" s="205"/>
      <c r="Q188" s="205"/>
      <c r="R188" s="205"/>
      <c r="S188" s="205"/>
      <c r="T188" s="206"/>
      <c r="AT188" s="207" t="s">
        <v>356</v>
      </c>
      <c r="AU188" s="207" t="s">
        <v>77</v>
      </c>
      <c r="AV188" s="12" t="s">
        <v>99</v>
      </c>
      <c r="AW188" s="12" t="s">
        <v>33</v>
      </c>
      <c r="AX188" s="12" t="s">
        <v>77</v>
      </c>
      <c r="AY188" s="207" t="s">
        <v>287</v>
      </c>
    </row>
    <row r="189" spans="2:65" s="1" customFormat="1" ht="16.5" customHeight="1" x14ac:dyDescent="0.15">
      <c r="B189" s="33"/>
      <c r="C189" s="174" t="s">
        <v>355</v>
      </c>
      <c r="D189" s="174" t="s">
        <v>288</v>
      </c>
      <c r="E189" s="175" t="s">
        <v>3768</v>
      </c>
      <c r="F189" s="176" t="s">
        <v>3769</v>
      </c>
      <c r="G189" s="177" t="s">
        <v>490</v>
      </c>
      <c r="H189" s="178">
        <v>11</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77</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473</v>
      </c>
    </row>
    <row r="190" spans="2:65" s="1" customFormat="1" ht="16.5" customHeight="1" x14ac:dyDescent="0.15">
      <c r="B190" s="33"/>
      <c r="C190" s="174" t="s">
        <v>475</v>
      </c>
      <c r="D190" s="174" t="s">
        <v>288</v>
      </c>
      <c r="E190" s="175" t="s">
        <v>5418</v>
      </c>
      <c r="F190" s="176" t="s">
        <v>5419</v>
      </c>
      <c r="G190" s="177" t="s">
        <v>490</v>
      </c>
      <c r="H190" s="178">
        <v>115.5</v>
      </c>
      <c r="I190" s="179"/>
      <c r="J190" s="178">
        <f>ROUND(I190*H190,2)</f>
        <v>0</v>
      </c>
      <c r="K190" s="176" t="s">
        <v>1</v>
      </c>
      <c r="L190" s="37"/>
      <c r="M190" s="180" t="s">
        <v>1</v>
      </c>
      <c r="N190" s="181" t="s">
        <v>41</v>
      </c>
      <c r="O190" s="59"/>
      <c r="P190" s="182">
        <f>O190*H190</f>
        <v>0</v>
      </c>
      <c r="Q190" s="182">
        <v>0</v>
      </c>
      <c r="R190" s="182">
        <f>Q190*H190</f>
        <v>0</v>
      </c>
      <c r="S190" s="182">
        <v>0</v>
      </c>
      <c r="T190" s="183">
        <f>S190*H190</f>
        <v>0</v>
      </c>
      <c r="AR190" s="16" t="s">
        <v>99</v>
      </c>
      <c r="AT190" s="16" t="s">
        <v>288</v>
      </c>
      <c r="AU190" s="16" t="s">
        <v>77</v>
      </c>
      <c r="AY190" s="16" t="s">
        <v>287</v>
      </c>
      <c r="BE190" s="184">
        <f>IF(N190="základní",J190,0)</f>
        <v>0</v>
      </c>
      <c r="BF190" s="184">
        <f>IF(N190="snížená",J190,0)</f>
        <v>0</v>
      </c>
      <c r="BG190" s="184">
        <f>IF(N190="zákl. přenesená",J190,0)</f>
        <v>0</v>
      </c>
      <c r="BH190" s="184">
        <f>IF(N190="sníž. přenesená",J190,0)</f>
        <v>0</v>
      </c>
      <c r="BI190" s="184">
        <f>IF(N190="nulová",J190,0)</f>
        <v>0</v>
      </c>
      <c r="BJ190" s="16" t="s">
        <v>77</v>
      </c>
      <c r="BK190" s="184">
        <f>ROUND(I190*H190,2)</f>
        <v>0</v>
      </c>
      <c r="BL190" s="16" t="s">
        <v>99</v>
      </c>
      <c r="BM190" s="16" t="s">
        <v>478</v>
      </c>
    </row>
    <row r="191" spans="2:65" s="11" customFormat="1" ht="11" x14ac:dyDescent="0.15">
      <c r="B191" s="185"/>
      <c r="C191" s="186"/>
      <c r="D191" s="187" t="s">
        <v>356</v>
      </c>
      <c r="E191" s="188" t="s">
        <v>1</v>
      </c>
      <c r="F191" s="189" t="s">
        <v>5420</v>
      </c>
      <c r="G191" s="186"/>
      <c r="H191" s="190">
        <v>115.5</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2" customFormat="1" ht="11" x14ac:dyDescent="0.15">
      <c r="B192" s="197"/>
      <c r="C192" s="198"/>
      <c r="D192" s="187" t="s">
        <v>356</v>
      </c>
      <c r="E192" s="199" t="s">
        <v>1</v>
      </c>
      <c r="F192" s="200" t="s">
        <v>359</v>
      </c>
      <c r="G192" s="198"/>
      <c r="H192" s="201">
        <v>115.5</v>
      </c>
      <c r="I192" s="202"/>
      <c r="J192" s="198"/>
      <c r="K192" s="198"/>
      <c r="L192" s="203"/>
      <c r="M192" s="204"/>
      <c r="N192" s="205"/>
      <c r="O192" s="205"/>
      <c r="P192" s="205"/>
      <c r="Q192" s="205"/>
      <c r="R192" s="205"/>
      <c r="S192" s="205"/>
      <c r="T192" s="206"/>
      <c r="AT192" s="207" t="s">
        <v>356</v>
      </c>
      <c r="AU192" s="207" t="s">
        <v>77</v>
      </c>
      <c r="AV192" s="12" t="s">
        <v>99</v>
      </c>
      <c r="AW192" s="12" t="s">
        <v>33</v>
      </c>
      <c r="AX192" s="12" t="s">
        <v>77</v>
      </c>
      <c r="AY192" s="207" t="s">
        <v>287</v>
      </c>
    </row>
    <row r="193" spans="2:65" s="10" customFormat="1" ht="26" customHeight="1" x14ac:dyDescent="0.2">
      <c r="B193" s="160"/>
      <c r="C193" s="161"/>
      <c r="D193" s="162" t="s">
        <v>69</v>
      </c>
      <c r="E193" s="163" t="s">
        <v>3784</v>
      </c>
      <c r="F193" s="163" t="s">
        <v>3785</v>
      </c>
      <c r="G193" s="161"/>
      <c r="H193" s="161"/>
      <c r="I193" s="164"/>
      <c r="J193" s="165">
        <f>BK193</f>
        <v>0</v>
      </c>
      <c r="K193" s="161"/>
      <c r="L193" s="166"/>
      <c r="M193" s="167"/>
      <c r="N193" s="168"/>
      <c r="O193" s="168"/>
      <c r="P193" s="169">
        <f>SUM(P194:P197)</f>
        <v>0</v>
      </c>
      <c r="Q193" s="168"/>
      <c r="R193" s="169">
        <f>SUM(R194:R197)</f>
        <v>0</v>
      </c>
      <c r="S193" s="168"/>
      <c r="T193" s="170">
        <f>SUM(T194:T197)</f>
        <v>0</v>
      </c>
      <c r="AR193" s="171" t="s">
        <v>77</v>
      </c>
      <c r="AT193" s="172" t="s">
        <v>69</v>
      </c>
      <c r="AU193" s="172" t="s">
        <v>70</v>
      </c>
      <c r="AY193" s="171" t="s">
        <v>287</v>
      </c>
      <c r="BK193" s="173">
        <f>SUM(BK194:BK197)</f>
        <v>0</v>
      </c>
    </row>
    <row r="194" spans="2:65" s="1" customFormat="1" ht="22.5" customHeight="1" x14ac:dyDescent="0.15">
      <c r="B194" s="33"/>
      <c r="C194" s="174" t="s">
        <v>363</v>
      </c>
      <c r="D194" s="174" t="s">
        <v>288</v>
      </c>
      <c r="E194" s="175" t="s">
        <v>5421</v>
      </c>
      <c r="F194" s="176" t="s">
        <v>5422</v>
      </c>
      <c r="G194" s="177" t="s">
        <v>291</v>
      </c>
      <c r="H194" s="178">
        <v>429.8</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484</v>
      </c>
    </row>
    <row r="195" spans="2:65" s="11" customFormat="1" ht="11" x14ac:dyDescent="0.15">
      <c r="B195" s="185"/>
      <c r="C195" s="186"/>
      <c r="D195" s="187" t="s">
        <v>356</v>
      </c>
      <c r="E195" s="188" t="s">
        <v>1</v>
      </c>
      <c r="F195" s="189" t="s">
        <v>5423</v>
      </c>
      <c r="G195" s="186"/>
      <c r="H195" s="190">
        <v>429.8</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429.8</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487</v>
      </c>
      <c r="D197" s="174" t="s">
        <v>288</v>
      </c>
      <c r="E197" s="175" t="s">
        <v>3793</v>
      </c>
      <c r="F197" s="176" t="s">
        <v>3794</v>
      </c>
      <c r="G197" s="177" t="s">
        <v>388</v>
      </c>
      <c r="H197" s="178">
        <v>141.83000000000001</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491</v>
      </c>
    </row>
    <row r="198" spans="2:65" s="10" customFormat="1" ht="26" customHeight="1" x14ac:dyDescent="0.2">
      <c r="B198" s="160"/>
      <c r="C198" s="161"/>
      <c r="D198" s="162" t="s">
        <v>69</v>
      </c>
      <c r="E198" s="163" t="s">
        <v>778</v>
      </c>
      <c r="F198" s="163" t="s">
        <v>3795</v>
      </c>
      <c r="G198" s="161"/>
      <c r="H198" s="161"/>
      <c r="I198" s="164"/>
      <c r="J198" s="165">
        <f>BK198</f>
        <v>0</v>
      </c>
      <c r="K198" s="161"/>
      <c r="L198" s="166"/>
      <c r="M198" s="167"/>
      <c r="N198" s="168"/>
      <c r="O198" s="168"/>
      <c r="P198" s="169">
        <f>SUM(P199:P200)</f>
        <v>0</v>
      </c>
      <c r="Q198" s="168"/>
      <c r="R198" s="169">
        <f>SUM(R199:R200)</f>
        <v>0</v>
      </c>
      <c r="S198" s="168"/>
      <c r="T198" s="170">
        <f>SUM(T199:T200)</f>
        <v>0</v>
      </c>
      <c r="AR198" s="171" t="s">
        <v>77</v>
      </c>
      <c r="AT198" s="172" t="s">
        <v>69</v>
      </c>
      <c r="AU198" s="172" t="s">
        <v>70</v>
      </c>
      <c r="AY198" s="171" t="s">
        <v>287</v>
      </c>
      <c r="BK198" s="173">
        <f>SUM(BK199:BK200)</f>
        <v>0</v>
      </c>
    </row>
    <row r="199" spans="2:65" s="1" customFormat="1" ht="16.5" customHeight="1" x14ac:dyDescent="0.15">
      <c r="B199" s="33"/>
      <c r="C199" s="174" t="s">
        <v>367</v>
      </c>
      <c r="D199" s="174" t="s">
        <v>288</v>
      </c>
      <c r="E199" s="175" t="s">
        <v>3796</v>
      </c>
      <c r="F199" s="176" t="s">
        <v>3797</v>
      </c>
      <c r="G199" s="177" t="s">
        <v>362</v>
      </c>
      <c r="H199" s="178">
        <v>101</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496</v>
      </c>
    </row>
    <row r="200" spans="2:65" s="1" customFormat="1" ht="16.5" customHeight="1" x14ac:dyDescent="0.15">
      <c r="B200" s="33"/>
      <c r="C200" s="174" t="s">
        <v>497</v>
      </c>
      <c r="D200" s="174" t="s">
        <v>288</v>
      </c>
      <c r="E200" s="175" t="s">
        <v>3798</v>
      </c>
      <c r="F200" s="176" t="s">
        <v>3799</v>
      </c>
      <c r="G200" s="177" t="s">
        <v>291</v>
      </c>
      <c r="H200" s="178">
        <v>265</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500</v>
      </c>
    </row>
    <row r="201" spans="2:65" s="10" customFormat="1" ht="26" customHeight="1" x14ac:dyDescent="0.2">
      <c r="B201" s="160"/>
      <c r="C201" s="161"/>
      <c r="D201" s="162" t="s">
        <v>69</v>
      </c>
      <c r="E201" s="163" t="s">
        <v>790</v>
      </c>
      <c r="F201" s="163" t="s">
        <v>893</v>
      </c>
      <c r="G201" s="161"/>
      <c r="H201" s="161"/>
      <c r="I201" s="164"/>
      <c r="J201" s="165">
        <f>BK201</f>
        <v>0</v>
      </c>
      <c r="K201" s="161"/>
      <c r="L201" s="166"/>
      <c r="M201" s="167"/>
      <c r="N201" s="168"/>
      <c r="O201" s="168"/>
      <c r="P201" s="169">
        <f>P202</f>
        <v>0</v>
      </c>
      <c r="Q201" s="168"/>
      <c r="R201" s="169">
        <f>R202</f>
        <v>0</v>
      </c>
      <c r="S201" s="168"/>
      <c r="T201" s="170">
        <f>T202</f>
        <v>0</v>
      </c>
      <c r="AR201" s="171" t="s">
        <v>77</v>
      </c>
      <c r="AT201" s="172" t="s">
        <v>69</v>
      </c>
      <c r="AU201" s="172" t="s">
        <v>70</v>
      </c>
      <c r="AY201" s="171" t="s">
        <v>287</v>
      </c>
      <c r="BK201" s="173">
        <f>BK202</f>
        <v>0</v>
      </c>
    </row>
    <row r="202" spans="2:65" s="1" customFormat="1" ht="16.5" customHeight="1" x14ac:dyDescent="0.15">
      <c r="B202" s="33"/>
      <c r="C202" s="174" t="s">
        <v>371</v>
      </c>
      <c r="D202" s="174" t="s">
        <v>288</v>
      </c>
      <c r="E202" s="175" t="s">
        <v>3802</v>
      </c>
      <c r="F202" s="176" t="s">
        <v>3803</v>
      </c>
      <c r="G202" s="177" t="s">
        <v>388</v>
      </c>
      <c r="H202" s="178">
        <v>179.75</v>
      </c>
      <c r="I202" s="179"/>
      <c r="J202" s="178">
        <f>ROUND(I202*H202,2)</f>
        <v>0</v>
      </c>
      <c r="K202" s="176" t="s">
        <v>1</v>
      </c>
      <c r="L202" s="37"/>
      <c r="M202" s="180" t="s">
        <v>1</v>
      </c>
      <c r="N202" s="181" t="s">
        <v>41</v>
      </c>
      <c r="O202" s="59"/>
      <c r="P202" s="182">
        <f>O202*H202</f>
        <v>0</v>
      </c>
      <c r="Q202" s="182">
        <v>0</v>
      </c>
      <c r="R202" s="182">
        <f>Q202*H202</f>
        <v>0</v>
      </c>
      <c r="S202" s="182">
        <v>0</v>
      </c>
      <c r="T202" s="183">
        <f>S202*H202</f>
        <v>0</v>
      </c>
      <c r="AR202" s="16" t="s">
        <v>99</v>
      </c>
      <c r="AT202" s="16" t="s">
        <v>288</v>
      </c>
      <c r="AU202" s="16" t="s">
        <v>77</v>
      </c>
      <c r="AY202" s="16" t="s">
        <v>287</v>
      </c>
      <c r="BE202" s="184">
        <f>IF(N202="základní",J202,0)</f>
        <v>0</v>
      </c>
      <c r="BF202" s="184">
        <f>IF(N202="snížená",J202,0)</f>
        <v>0</v>
      </c>
      <c r="BG202" s="184">
        <f>IF(N202="zákl. přenesená",J202,0)</f>
        <v>0</v>
      </c>
      <c r="BH202" s="184">
        <f>IF(N202="sníž. přenesená",J202,0)</f>
        <v>0</v>
      </c>
      <c r="BI202" s="184">
        <f>IF(N202="nulová",J202,0)</f>
        <v>0</v>
      </c>
      <c r="BJ202" s="16" t="s">
        <v>77</v>
      </c>
      <c r="BK202" s="184">
        <f>ROUND(I202*H202,2)</f>
        <v>0</v>
      </c>
      <c r="BL202" s="16" t="s">
        <v>99</v>
      </c>
      <c r="BM202" s="16" t="s">
        <v>503</v>
      </c>
    </row>
    <row r="203" spans="2:65" s="10" customFormat="1" ht="26" customHeight="1" x14ac:dyDescent="0.2">
      <c r="B203" s="160"/>
      <c r="C203" s="161"/>
      <c r="D203" s="162" t="s">
        <v>69</v>
      </c>
      <c r="E203" s="163" t="s">
        <v>1196</v>
      </c>
      <c r="F203" s="163" t="s">
        <v>1197</v>
      </c>
      <c r="G203" s="161"/>
      <c r="H203" s="161"/>
      <c r="I203" s="164"/>
      <c r="J203" s="165">
        <f>BK203</f>
        <v>0</v>
      </c>
      <c r="K203" s="161"/>
      <c r="L203" s="166"/>
      <c r="M203" s="167"/>
      <c r="N203" s="168"/>
      <c r="O203" s="168"/>
      <c r="P203" s="169">
        <f>SUM(P204:P210)</f>
        <v>0</v>
      </c>
      <c r="Q203" s="168"/>
      <c r="R203" s="169">
        <f>SUM(R204:R210)</f>
        <v>0</v>
      </c>
      <c r="S203" s="168"/>
      <c r="T203" s="170">
        <f>SUM(T204:T210)</f>
        <v>0</v>
      </c>
      <c r="AR203" s="171" t="s">
        <v>77</v>
      </c>
      <c r="AT203" s="172" t="s">
        <v>69</v>
      </c>
      <c r="AU203" s="172" t="s">
        <v>70</v>
      </c>
      <c r="AY203" s="171" t="s">
        <v>287</v>
      </c>
      <c r="BK203" s="173">
        <f>SUM(BK204:BK210)</f>
        <v>0</v>
      </c>
    </row>
    <row r="204" spans="2:65" s="1" customFormat="1" ht="16.5" customHeight="1" x14ac:dyDescent="0.15">
      <c r="B204" s="33"/>
      <c r="C204" s="174" t="s">
        <v>506</v>
      </c>
      <c r="D204" s="174" t="s">
        <v>288</v>
      </c>
      <c r="E204" s="175" t="s">
        <v>1207</v>
      </c>
      <c r="F204" s="176" t="s">
        <v>1208</v>
      </c>
      <c r="G204" s="177" t="s">
        <v>388</v>
      </c>
      <c r="H204" s="178">
        <v>86.9</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509</v>
      </c>
    </row>
    <row r="205" spans="2:65" s="1" customFormat="1" ht="16.5" customHeight="1" x14ac:dyDescent="0.15">
      <c r="B205" s="33"/>
      <c r="C205" s="174" t="s">
        <v>377</v>
      </c>
      <c r="D205" s="174" t="s">
        <v>288</v>
      </c>
      <c r="E205" s="175" t="s">
        <v>1211</v>
      </c>
      <c r="F205" s="176" t="s">
        <v>1212</v>
      </c>
      <c r="G205" s="177" t="s">
        <v>388</v>
      </c>
      <c r="H205" s="178">
        <v>1651.01</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77</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513</v>
      </c>
    </row>
    <row r="206" spans="2:65" s="13" customFormat="1" ht="11" x14ac:dyDescent="0.15">
      <c r="B206" s="210"/>
      <c r="C206" s="211"/>
      <c r="D206" s="187" t="s">
        <v>356</v>
      </c>
      <c r="E206" s="212" t="s">
        <v>1</v>
      </c>
      <c r="F206" s="213" t="s">
        <v>5386</v>
      </c>
      <c r="G206" s="211"/>
      <c r="H206" s="212" t="s">
        <v>1</v>
      </c>
      <c r="I206" s="214"/>
      <c r="J206" s="211"/>
      <c r="K206" s="211"/>
      <c r="L206" s="215"/>
      <c r="M206" s="216"/>
      <c r="N206" s="217"/>
      <c r="O206" s="217"/>
      <c r="P206" s="217"/>
      <c r="Q206" s="217"/>
      <c r="R206" s="217"/>
      <c r="S206" s="217"/>
      <c r="T206" s="218"/>
      <c r="AT206" s="219" t="s">
        <v>356</v>
      </c>
      <c r="AU206" s="219" t="s">
        <v>77</v>
      </c>
      <c r="AV206" s="13" t="s">
        <v>77</v>
      </c>
      <c r="AW206" s="13" t="s">
        <v>33</v>
      </c>
      <c r="AX206" s="13" t="s">
        <v>70</v>
      </c>
      <c r="AY206" s="219" t="s">
        <v>287</v>
      </c>
    </row>
    <row r="207" spans="2:65" s="11" customFormat="1" ht="11" x14ac:dyDescent="0.15">
      <c r="B207" s="185"/>
      <c r="C207" s="186"/>
      <c r="D207" s="187" t="s">
        <v>356</v>
      </c>
      <c r="E207" s="188" t="s">
        <v>1</v>
      </c>
      <c r="F207" s="189" t="s">
        <v>5424</v>
      </c>
      <c r="G207" s="186"/>
      <c r="H207" s="190">
        <v>1651.01</v>
      </c>
      <c r="I207" s="191"/>
      <c r="J207" s="186"/>
      <c r="K207" s="186"/>
      <c r="L207" s="192"/>
      <c r="M207" s="193"/>
      <c r="N207" s="194"/>
      <c r="O207" s="194"/>
      <c r="P207" s="194"/>
      <c r="Q207" s="194"/>
      <c r="R207" s="194"/>
      <c r="S207" s="194"/>
      <c r="T207" s="195"/>
      <c r="AT207" s="196" t="s">
        <v>356</v>
      </c>
      <c r="AU207" s="196" t="s">
        <v>77</v>
      </c>
      <c r="AV207" s="11" t="s">
        <v>79</v>
      </c>
      <c r="AW207" s="11" t="s">
        <v>33</v>
      </c>
      <c r="AX207" s="11" t="s">
        <v>70</v>
      </c>
      <c r="AY207" s="196" t="s">
        <v>287</v>
      </c>
    </row>
    <row r="208" spans="2:65" s="12" customFormat="1" ht="11" x14ac:dyDescent="0.15">
      <c r="B208" s="197"/>
      <c r="C208" s="198"/>
      <c r="D208" s="187" t="s">
        <v>356</v>
      </c>
      <c r="E208" s="199" t="s">
        <v>1</v>
      </c>
      <c r="F208" s="200" t="s">
        <v>359</v>
      </c>
      <c r="G208" s="198"/>
      <c r="H208" s="201">
        <v>1651.01</v>
      </c>
      <c r="I208" s="202"/>
      <c r="J208" s="198"/>
      <c r="K208" s="198"/>
      <c r="L208" s="203"/>
      <c r="M208" s="204"/>
      <c r="N208" s="205"/>
      <c r="O208" s="205"/>
      <c r="P208" s="205"/>
      <c r="Q208" s="205"/>
      <c r="R208" s="205"/>
      <c r="S208" s="205"/>
      <c r="T208" s="206"/>
      <c r="AT208" s="207" t="s">
        <v>356</v>
      </c>
      <c r="AU208" s="207" t="s">
        <v>77</v>
      </c>
      <c r="AV208" s="12" t="s">
        <v>99</v>
      </c>
      <c r="AW208" s="12" t="s">
        <v>33</v>
      </c>
      <c r="AX208" s="12" t="s">
        <v>77</v>
      </c>
      <c r="AY208" s="207" t="s">
        <v>287</v>
      </c>
    </row>
    <row r="209" spans="2:65" s="1" customFormat="1" ht="16.5" customHeight="1" x14ac:dyDescent="0.15">
      <c r="B209" s="33"/>
      <c r="C209" s="174" t="s">
        <v>514</v>
      </c>
      <c r="D209" s="174" t="s">
        <v>288</v>
      </c>
      <c r="E209" s="175" t="s">
        <v>5425</v>
      </c>
      <c r="F209" s="176" t="s">
        <v>5426</v>
      </c>
      <c r="G209" s="177" t="s">
        <v>388</v>
      </c>
      <c r="H209" s="178">
        <v>86.9</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517</v>
      </c>
    </row>
    <row r="210" spans="2:65" s="1" customFormat="1" ht="30" x14ac:dyDescent="0.15">
      <c r="B210" s="33"/>
      <c r="C210" s="34"/>
      <c r="D210" s="187" t="s">
        <v>383</v>
      </c>
      <c r="E210" s="34"/>
      <c r="F210" s="208" t="s">
        <v>3811</v>
      </c>
      <c r="G210" s="34"/>
      <c r="H210" s="34"/>
      <c r="I210" s="111"/>
      <c r="J210" s="34"/>
      <c r="K210" s="34"/>
      <c r="L210" s="37"/>
      <c r="M210" s="225"/>
      <c r="N210" s="222"/>
      <c r="O210" s="222"/>
      <c r="P210" s="222"/>
      <c r="Q210" s="222"/>
      <c r="R210" s="222"/>
      <c r="S210" s="222"/>
      <c r="T210" s="226"/>
      <c r="AT210" s="16" t="s">
        <v>383</v>
      </c>
      <c r="AU210" s="16" t="s">
        <v>77</v>
      </c>
    </row>
    <row r="211" spans="2:65" s="1" customFormat="1" ht="7" customHeight="1" x14ac:dyDescent="0.15">
      <c r="B211" s="45"/>
      <c r="C211" s="46"/>
      <c r="D211" s="46"/>
      <c r="E211" s="46"/>
      <c r="F211" s="46"/>
      <c r="G211" s="46"/>
      <c r="H211" s="46"/>
      <c r="I211" s="133"/>
      <c r="J211" s="46"/>
      <c r="K211" s="46"/>
      <c r="L211" s="37"/>
    </row>
  </sheetData>
  <sheetProtection algorithmName="SHA-512" hashValue="LJs9bqsOStH9uXXBicM9ffg0wDIqf2JMt5R/8y0UXP+0uDR7YtK+8Hs3TnCrqNr5CP5GlEYo+DFT98LbGM90Xg==" saltValue="lujSdrn7eermmrNoN+0mXRsjjkIBxA7siviWvj0EGbVERirFWKroSsUOTIUt3HJwc4xb2HNNtIGgQ3rMWanzxw==" spinCount="100000" sheet="1" objects="1" scenarios="1" formatColumns="0" formatRows="0" autoFilter="0"/>
  <autoFilter ref="C97:K21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4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1" x14ac:dyDescent="0.15">
      <c r="B8" s="19"/>
      <c r="D8" s="110" t="s">
        <v>237</v>
      </c>
      <c r="L8" s="19"/>
    </row>
    <row r="9" spans="2:46" ht="16.5" customHeight="1" x14ac:dyDescent="0.15">
      <c r="B9" s="19"/>
      <c r="E9" s="295" t="s">
        <v>5332</v>
      </c>
      <c r="F9" s="276"/>
      <c r="G9" s="276"/>
      <c r="H9" s="276"/>
      <c r="L9" s="19"/>
    </row>
    <row r="10" spans="2:46" ht="12" customHeight="1" x14ac:dyDescent="0.15">
      <c r="B10" s="19"/>
      <c r="D10" s="110" t="s">
        <v>239</v>
      </c>
      <c r="L10" s="19"/>
    </row>
    <row r="11" spans="2:46" s="1" customFormat="1" ht="16.5" customHeight="1" x14ac:dyDescent="0.15">
      <c r="B11" s="37"/>
      <c r="E11" s="296" t="s">
        <v>5370</v>
      </c>
      <c r="F11" s="297"/>
      <c r="G11" s="297"/>
      <c r="H11" s="297"/>
      <c r="I11" s="111"/>
      <c r="L11" s="37"/>
    </row>
    <row r="12" spans="2:46" s="1" customFormat="1" ht="12" customHeight="1" x14ac:dyDescent="0.15">
      <c r="B12" s="37"/>
      <c r="D12" s="110" t="s">
        <v>241</v>
      </c>
      <c r="I12" s="111"/>
      <c r="L12" s="37"/>
    </row>
    <row r="13" spans="2:46" s="1" customFormat="1" ht="37" customHeight="1" x14ac:dyDescent="0.15">
      <c r="B13" s="37"/>
      <c r="E13" s="298" t="s">
        <v>5427</v>
      </c>
      <c r="F13" s="297"/>
      <c r="G13" s="297"/>
      <c r="H13" s="297"/>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9" t="str">
        <f>'Rekapitulace stavby'!E14</f>
        <v>Vyplň údaj</v>
      </c>
      <c r="F22" s="300"/>
      <c r="G22" s="300"/>
      <c r="H22" s="300"/>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301" t="s">
        <v>1</v>
      </c>
      <c r="F31" s="301"/>
      <c r="G31" s="301"/>
      <c r="H31" s="301"/>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ROUND((SUM(BE103:BE246)),  2)</f>
        <v>0</v>
      </c>
      <c r="I37" s="122">
        <v>0.21</v>
      </c>
      <c r="J37" s="121">
        <f>ROUND(((SUM(BE103:BE246))*I37),  2)</f>
        <v>0</v>
      </c>
      <c r="L37" s="37"/>
    </row>
    <row r="38" spans="2:12" s="1" customFormat="1" ht="14.5" customHeight="1" x14ac:dyDescent="0.15">
      <c r="B38" s="37"/>
      <c r="E38" s="110" t="s">
        <v>42</v>
      </c>
      <c r="F38" s="121">
        <f>ROUND((SUM(BF103:BF246)),  2)</f>
        <v>0</v>
      </c>
      <c r="I38" s="122">
        <v>0.15</v>
      </c>
      <c r="J38" s="121">
        <f>ROUND(((SUM(BF103:BF246))*I38),  2)</f>
        <v>0</v>
      </c>
      <c r="L38" s="37"/>
    </row>
    <row r="39" spans="2:12" s="1" customFormat="1" ht="14.5" hidden="1" customHeight="1" x14ac:dyDescent="0.15">
      <c r="B39" s="37"/>
      <c r="E39" s="110" t="s">
        <v>43</v>
      </c>
      <c r="F39" s="121">
        <f>ROUND((SUM(BG103:BG246)),  2)</f>
        <v>0</v>
      </c>
      <c r="I39" s="122">
        <v>0.21</v>
      </c>
      <c r="J39" s="121">
        <f>0</f>
        <v>0</v>
      </c>
      <c r="L39" s="37"/>
    </row>
    <row r="40" spans="2:12" s="1" customFormat="1" ht="14.5" hidden="1" customHeight="1" x14ac:dyDescent="0.15">
      <c r="B40" s="37"/>
      <c r="E40" s="110" t="s">
        <v>44</v>
      </c>
      <c r="F40" s="121">
        <f>ROUND((SUM(BH103:BH246)),  2)</f>
        <v>0</v>
      </c>
      <c r="I40" s="122">
        <v>0.15</v>
      </c>
      <c r="J40" s="121">
        <f>0</f>
        <v>0</v>
      </c>
      <c r="L40" s="37"/>
    </row>
    <row r="41" spans="2:12" s="1" customFormat="1" ht="14.5" hidden="1" customHeight="1" x14ac:dyDescent="0.15">
      <c r="B41" s="37"/>
      <c r="E41" s="110" t="s">
        <v>45</v>
      </c>
      <c r="F41" s="121">
        <f>ROUND((SUM(BI103:BI246)),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302" t="str">
        <f>E7</f>
        <v>Terminál Benešov I.Etapa</v>
      </c>
      <c r="F52" s="303"/>
      <c r="G52" s="303"/>
      <c r="H52" s="303"/>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302" t="s">
        <v>5332</v>
      </c>
      <c r="F54" s="259"/>
      <c r="G54" s="259"/>
      <c r="H54" s="259"/>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3" t="s">
        <v>5370</v>
      </c>
      <c r="F56" s="284"/>
      <c r="G56" s="284"/>
      <c r="H56" s="284"/>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5" t="str">
        <f>E13</f>
        <v>02 - Úprava komunikace u Agrodata</v>
      </c>
      <c r="F58" s="284"/>
      <c r="G58" s="284"/>
      <c r="H58" s="284"/>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J150</f>
        <v>0</v>
      </c>
      <c r="K69" s="143"/>
      <c r="L69" s="148"/>
    </row>
    <row r="70" spans="2:47" s="8" customFormat="1" ht="25" customHeight="1" x14ac:dyDescent="0.15">
      <c r="B70" s="142"/>
      <c r="C70" s="143"/>
      <c r="D70" s="144" t="s">
        <v>3552</v>
      </c>
      <c r="E70" s="145"/>
      <c r="F70" s="145"/>
      <c r="G70" s="145"/>
      <c r="H70" s="145"/>
      <c r="I70" s="146"/>
      <c r="J70" s="147">
        <f>J158</f>
        <v>0</v>
      </c>
      <c r="K70" s="143"/>
      <c r="L70" s="148"/>
    </row>
    <row r="71" spans="2:47" s="8" customFormat="1" ht="25" customHeight="1" x14ac:dyDescent="0.15">
      <c r="B71" s="142"/>
      <c r="C71" s="143"/>
      <c r="D71" s="144" t="s">
        <v>255</v>
      </c>
      <c r="E71" s="145"/>
      <c r="F71" s="145"/>
      <c r="G71" s="145"/>
      <c r="H71" s="145"/>
      <c r="I71" s="146"/>
      <c r="J71" s="147">
        <f>J194</f>
        <v>0</v>
      </c>
      <c r="K71" s="143"/>
      <c r="L71" s="148"/>
    </row>
    <row r="72" spans="2:47" s="8" customFormat="1" ht="25" customHeight="1" x14ac:dyDescent="0.15">
      <c r="B72" s="142"/>
      <c r="C72" s="143"/>
      <c r="D72" s="144" t="s">
        <v>3553</v>
      </c>
      <c r="E72" s="145"/>
      <c r="F72" s="145"/>
      <c r="G72" s="145"/>
      <c r="H72" s="145"/>
      <c r="I72" s="146"/>
      <c r="J72" s="147">
        <f>J206</f>
        <v>0</v>
      </c>
      <c r="K72" s="143"/>
      <c r="L72" s="148"/>
    </row>
    <row r="73" spans="2:47" s="8" customFormat="1" ht="25" customHeight="1" x14ac:dyDescent="0.15">
      <c r="B73" s="142"/>
      <c r="C73" s="143"/>
      <c r="D73" s="144" t="s">
        <v>256</v>
      </c>
      <c r="E73" s="145"/>
      <c r="F73" s="145"/>
      <c r="G73" s="145"/>
      <c r="H73" s="145"/>
      <c r="I73" s="146"/>
      <c r="J73" s="147">
        <f>J221</f>
        <v>0</v>
      </c>
      <c r="K73" s="143"/>
      <c r="L73" s="148"/>
    </row>
    <row r="74" spans="2:47" s="8" customFormat="1" ht="25" customHeight="1" x14ac:dyDescent="0.15">
      <c r="B74" s="142"/>
      <c r="C74" s="143"/>
      <c r="D74" s="144" t="s">
        <v>1303</v>
      </c>
      <c r="E74" s="145"/>
      <c r="F74" s="145"/>
      <c r="G74" s="145"/>
      <c r="H74" s="145"/>
      <c r="I74" s="146"/>
      <c r="J74" s="147">
        <f>J223</f>
        <v>0</v>
      </c>
      <c r="K74" s="143"/>
      <c r="L74" s="148"/>
    </row>
    <row r="75" spans="2:47" s="8" customFormat="1" ht="25" customHeight="1" x14ac:dyDescent="0.15">
      <c r="B75" s="142"/>
      <c r="C75" s="143"/>
      <c r="D75" s="144" t="s">
        <v>3555</v>
      </c>
      <c r="E75" s="145"/>
      <c r="F75" s="145"/>
      <c r="G75" s="145"/>
      <c r="H75" s="145"/>
      <c r="I75" s="146"/>
      <c r="J75" s="147">
        <f>J225</f>
        <v>0</v>
      </c>
      <c r="K75" s="143"/>
      <c r="L75" s="148"/>
    </row>
    <row r="76" spans="2:47" s="8" customFormat="1" ht="25" customHeight="1" x14ac:dyDescent="0.15">
      <c r="B76" s="142"/>
      <c r="C76" s="143"/>
      <c r="D76" s="144" t="s">
        <v>3556</v>
      </c>
      <c r="E76" s="145"/>
      <c r="F76" s="145"/>
      <c r="G76" s="145"/>
      <c r="H76" s="145"/>
      <c r="I76" s="146"/>
      <c r="J76" s="147">
        <f>J230</f>
        <v>0</v>
      </c>
      <c r="K76" s="143"/>
      <c r="L76" s="148"/>
    </row>
    <row r="77" spans="2:47" s="8" customFormat="1" ht="25" customHeight="1" x14ac:dyDescent="0.15">
      <c r="B77" s="142"/>
      <c r="C77" s="143"/>
      <c r="D77" s="144" t="s">
        <v>259</v>
      </c>
      <c r="E77" s="145"/>
      <c r="F77" s="145"/>
      <c r="G77" s="145"/>
      <c r="H77" s="145"/>
      <c r="I77" s="146"/>
      <c r="J77" s="147">
        <f>J233</f>
        <v>0</v>
      </c>
      <c r="K77" s="143"/>
      <c r="L77" s="148"/>
    </row>
    <row r="78" spans="2:47" s="8" customFormat="1" ht="25" customHeight="1" x14ac:dyDescent="0.15">
      <c r="B78" s="142"/>
      <c r="C78" s="143"/>
      <c r="D78" s="144" t="s">
        <v>3557</v>
      </c>
      <c r="E78" s="145"/>
      <c r="F78" s="145"/>
      <c r="G78" s="145"/>
      <c r="H78" s="145"/>
      <c r="I78" s="146"/>
      <c r="J78" s="147">
        <f>J235</f>
        <v>0</v>
      </c>
      <c r="K78" s="143"/>
      <c r="L78" s="148"/>
    </row>
    <row r="79" spans="2:47" s="8" customFormat="1" ht="25" customHeight="1" x14ac:dyDescent="0.15">
      <c r="B79" s="142"/>
      <c r="C79" s="143"/>
      <c r="D79" s="144" t="s">
        <v>272</v>
      </c>
      <c r="E79" s="145"/>
      <c r="F79" s="145"/>
      <c r="G79" s="145"/>
      <c r="H79" s="145"/>
      <c r="I79" s="146"/>
      <c r="J79" s="147">
        <f>J238</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302" t="str">
        <f>E7</f>
        <v>Terminál Benešov I.Etapa</v>
      </c>
      <c r="F89" s="303"/>
      <c r="G89" s="303"/>
      <c r="H89" s="303"/>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302" t="s">
        <v>5332</v>
      </c>
      <c r="F91" s="259"/>
      <c r="G91" s="259"/>
      <c r="H91" s="259"/>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3" t="s">
        <v>5370</v>
      </c>
      <c r="F93" s="284"/>
      <c r="G93" s="284"/>
      <c r="H93" s="284"/>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5" t="str">
        <f>E13</f>
        <v>02 - Úprava komunikace u Agrodata</v>
      </c>
      <c r="F95" s="284"/>
      <c r="G95" s="284"/>
      <c r="H95" s="284"/>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P104+P150+P158+P194+P206+P221+P223+P225+P230+P233+P235+P238</f>
        <v>0</v>
      </c>
      <c r="Q103" s="67"/>
      <c r="R103" s="157">
        <f>R104+R150+R158+R194+R206+R221+R223+R225+R230+R233+R235+R238</f>
        <v>0</v>
      </c>
      <c r="S103" s="67"/>
      <c r="T103" s="158">
        <f>T104+T150+T158+T194+T206+T221+T223+T225+T230+T233+T235+T238</f>
        <v>0</v>
      </c>
      <c r="AT103" s="16" t="s">
        <v>69</v>
      </c>
      <c r="AU103" s="16" t="s">
        <v>246</v>
      </c>
      <c r="BK103" s="159">
        <f>BK104+BK150+BK158+BK194+BK206+BK221+BK223+BK225+BK230+BK233+BK235+BK238</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SUM(P105:P149)</f>
        <v>0</v>
      </c>
      <c r="Q104" s="168"/>
      <c r="R104" s="169">
        <f>SUM(R105:R149)</f>
        <v>0</v>
      </c>
      <c r="S104" s="168"/>
      <c r="T104" s="170">
        <f>SUM(T105:T149)</f>
        <v>0</v>
      </c>
      <c r="AR104" s="171" t="s">
        <v>77</v>
      </c>
      <c r="AT104" s="172" t="s">
        <v>69</v>
      </c>
      <c r="AU104" s="172" t="s">
        <v>70</v>
      </c>
      <c r="AY104" s="171" t="s">
        <v>287</v>
      </c>
      <c r="BK104" s="173">
        <f>SUM(BK105:BK149)</f>
        <v>0</v>
      </c>
    </row>
    <row r="105" spans="2:65" s="1" customFormat="1" ht="16.5" customHeight="1" x14ac:dyDescent="0.15">
      <c r="B105" s="33"/>
      <c r="C105" s="174" t="s">
        <v>77</v>
      </c>
      <c r="D105" s="174" t="s">
        <v>288</v>
      </c>
      <c r="E105" s="175" t="s">
        <v>3558</v>
      </c>
      <c r="F105" s="176" t="s">
        <v>3559</v>
      </c>
      <c r="G105" s="177" t="s">
        <v>291</v>
      </c>
      <c r="H105" s="178">
        <v>53</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1" customFormat="1" ht="11" x14ac:dyDescent="0.15">
      <c r="B106" s="185"/>
      <c r="C106" s="186"/>
      <c r="D106" s="187" t="s">
        <v>356</v>
      </c>
      <c r="E106" s="188" t="s">
        <v>1</v>
      </c>
      <c r="F106" s="189" t="s">
        <v>5428</v>
      </c>
      <c r="G106" s="186"/>
      <c r="H106" s="190">
        <v>53</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53</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79</v>
      </c>
      <c r="D108" s="174" t="s">
        <v>288</v>
      </c>
      <c r="E108" s="175" t="s">
        <v>3565</v>
      </c>
      <c r="F108" s="176" t="s">
        <v>3566</v>
      </c>
      <c r="G108" s="177" t="s">
        <v>362</v>
      </c>
      <c r="H108" s="178">
        <v>150</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99</v>
      </c>
    </row>
    <row r="109" spans="2:65" s="1" customFormat="1" ht="30" x14ac:dyDescent="0.15">
      <c r="B109" s="33"/>
      <c r="C109" s="34"/>
      <c r="D109" s="187" t="s">
        <v>383</v>
      </c>
      <c r="E109" s="34"/>
      <c r="F109" s="208" t="s">
        <v>3567</v>
      </c>
      <c r="G109" s="34"/>
      <c r="H109" s="34"/>
      <c r="I109" s="111"/>
      <c r="J109" s="34"/>
      <c r="K109" s="34"/>
      <c r="L109" s="37"/>
      <c r="M109" s="209"/>
      <c r="N109" s="59"/>
      <c r="O109" s="59"/>
      <c r="P109" s="59"/>
      <c r="Q109" s="59"/>
      <c r="R109" s="59"/>
      <c r="S109" s="59"/>
      <c r="T109" s="60"/>
      <c r="AT109" s="16" t="s">
        <v>383</v>
      </c>
      <c r="AU109" s="16" t="s">
        <v>77</v>
      </c>
    </row>
    <row r="110" spans="2:65" s="11" customFormat="1" ht="11" x14ac:dyDescent="0.15">
      <c r="B110" s="185"/>
      <c r="C110" s="186"/>
      <c r="D110" s="187" t="s">
        <v>356</v>
      </c>
      <c r="E110" s="188" t="s">
        <v>1</v>
      </c>
      <c r="F110" s="189" t="s">
        <v>5429</v>
      </c>
      <c r="G110" s="186"/>
      <c r="H110" s="190">
        <v>150</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150</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87</v>
      </c>
      <c r="D112" s="174" t="s">
        <v>288</v>
      </c>
      <c r="E112" s="175" t="s">
        <v>3932</v>
      </c>
      <c r="F112" s="176" t="s">
        <v>3933</v>
      </c>
      <c r="G112" s="177" t="s">
        <v>308</v>
      </c>
      <c r="H112" s="178">
        <v>52</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296</v>
      </c>
    </row>
    <row r="113" spans="2:65" s="1" customFormat="1" ht="16.5" customHeight="1" x14ac:dyDescent="0.15">
      <c r="B113" s="33"/>
      <c r="C113" s="174" t="s">
        <v>99</v>
      </c>
      <c r="D113" s="174" t="s">
        <v>288</v>
      </c>
      <c r="E113" s="175" t="s">
        <v>3568</v>
      </c>
      <c r="F113" s="176" t="s">
        <v>3569</v>
      </c>
      <c r="G113" s="177" t="s">
        <v>308</v>
      </c>
      <c r="H113" s="178">
        <v>53.78</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300</v>
      </c>
    </row>
    <row r="114" spans="2:65" s="1" customFormat="1" ht="30" x14ac:dyDescent="0.15">
      <c r="B114" s="33"/>
      <c r="C114" s="34"/>
      <c r="D114" s="187" t="s">
        <v>383</v>
      </c>
      <c r="E114" s="34"/>
      <c r="F114" s="208" t="s">
        <v>3570</v>
      </c>
      <c r="G114" s="34"/>
      <c r="H114" s="34"/>
      <c r="I114" s="111"/>
      <c r="J114" s="34"/>
      <c r="K114" s="34"/>
      <c r="L114" s="37"/>
      <c r="M114" s="209"/>
      <c r="N114" s="59"/>
      <c r="O114" s="59"/>
      <c r="P114" s="59"/>
      <c r="Q114" s="59"/>
      <c r="R114" s="59"/>
      <c r="S114" s="59"/>
      <c r="T114" s="60"/>
      <c r="AT114" s="16" t="s">
        <v>383</v>
      </c>
      <c r="AU114" s="16" t="s">
        <v>77</v>
      </c>
    </row>
    <row r="115" spans="2:65" s="11" customFormat="1" ht="11" x14ac:dyDescent="0.15">
      <c r="B115" s="185"/>
      <c r="C115" s="186"/>
      <c r="D115" s="187" t="s">
        <v>356</v>
      </c>
      <c r="E115" s="188" t="s">
        <v>1</v>
      </c>
      <c r="F115" s="189" t="s">
        <v>5430</v>
      </c>
      <c r="G115" s="186"/>
      <c r="H115" s="190">
        <v>53.78</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53.78</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301</v>
      </c>
      <c r="D117" s="174" t="s">
        <v>288</v>
      </c>
      <c r="E117" s="175" t="s">
        <v>3571</v>
      </c>
      <c r="F117" s="176" t="s">
        <v>3572</v>
      </c>
      <c r="G117" s="177" t="s">
        <v>308</v>
      </c>
      <c r="H117" s="178">
        <v>113.29</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305</v>
      </c>
    </row>
    <row r="118" spans="2:65" s="1" customFormat="1" ht="30" x14ac:dyDescent="0.15">
      <c r="B118" s="33"/>
      <c r="C118" s="34"/>
      <c r="D118" s="187" t="s">
        <v>383</v>
      </c>
      <c r="E118" s="34"/>
      <c r="F118" s="208" t="s">
        <v>3570</v>
      </c>
      <c r="G118" s="34"/>
      <c r="H118" s="34"/>
      <c r="I118" s="111"/>
      <c r="J118" s="34"/>
      <c r="K118" s="34"/>
      <c r="L118" s="37"/>
      <c r="M118" s="209"/>
      <c r="N118" s="59"/>
      <c r="O118" s="59"/>
      <c r="P118" s="59"/>
      <c r="Q118" s="59"/>
      <c r="R118" s="59"/>
      <c r="S118" s="59"/>
      <c r="T118" s="60"/>
      <c r="AT118" s="16" t="s">
        <v>383</v>
      </c>
      <c r="AU118" s="16" t="s">
        <v>77</v>
      </c>
    </row>
    <row r="119" spans="2:65" s="11" customFormat="1" ht="11" x14ac:dyDescent="0.15">
      <c r="B119" s="185"/>
      <c r="C119" s="186"/>
      <c r="D119" s="187" t="s">
        <v>356</v>
      </c>
      <c r="E119" s="188" t="s">
        <v>1</v>
      </c>
      <c r="F119" s="189" t="s">
        <v>5431</v>
      </c>
      <c r="G119" s="186"/>
      <c r="H119" s="190">
        <v>100</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5432</v>
      </c>
      <c r="G120" s="186"/>
      <c r="H120" s="190">
        <v>402</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5433</v>
      </c>
      <c r="G121" s="186"/>
      <c r="H121" s="190">
        <v>-388.71</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113.29000000000002</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296</v>
      </c>
      <c r="D123" s="174" t="s">
        <v>288</v>
      </c>
      <c r="E123" s="175" t="s">
        <v>5380</v>
      </c>
      <c r="F123" s="176" t="s">
        <v>5381</v>
      </c>
      <c r="G123" s="177" t="s">
        <v>308</v>
      </c>
      <c r="H123" s="178">
        <v>28.76</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309</v>
      </c>
    </row>
    <row r="124" spans="2:65" s="11" customFormat="1" ht="11" x14ac:dyDescent="0.15">
      <c r="B124" s="185"/>
      <c r="C124" s="186"/>
      <c r="D124" s="187" t="s">
        <v>356</v>
      </c>
      <c r="E124" s="188" t="s">
        <v>1</v>
      </c>
      <c r="F124" s="189" t="s">
        <v>5434</v>
      </c>
      <c r="G124" s="186"/>
      <c r="H124" s="190">
        <v>84.63</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1" customFormat="1" ht="11" x14ac:dyDescent="0.15">
      <c r="B125" s="185"/>
      <c r="C125" s="186"/>
      <c r="D125" s="187" t="s">
        <v>356</v>
      </c>
      <c r="E125" s="188" t="s">
        <v>1</v>
      </c>
      <c r="F125" s="189" t="s">
        <v>5435</v>
      </c>
      <c r="G125" s="186"/>
      <c r="H125" s="190">
        <v>-55.87</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28.759999999999998</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310</v>
      </c>
      <c r="D127" s="174" t="s">
        <v>288</v>
      </c>
      <c r="E127" s="175" t="s">
        <v>3575</v>
      </c>
      <c r="F127" s="176" t="s">
        <v>333</v>
      </c>
      <c r="G127" s="177" t="s">
        <v>308</v>
      </c>
      <c r="H127" s="178">
        <v>219.07</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313</v>
      </c>
    </row>
    <row r="128" spans="2:65" s="11" customFormat="1" ht="11" x14ac:dyDescent="0.15">
      <c r="B128" s="185"/>
      <c r="C128" s="186"/>
      <c r="D128" s="187" t="s">
        <v>356</v>
      </c>
      <c r="E128" s="188" t="s">
        <v>1</v>
      </c>
      <c r="F128" s="189" t="s">
        <v>5436</v>
      </c>
      <c r="G128" s="186"/>
      <c r="H128" s="190">
        <v>219.07</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219.07</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300</v>
      </c>
      <c r="D130" s="174" t="s">
        <v>288</v>
      </c>
      <c r="E130" s="175" t="s">
        <v>3576</v>
      </c>
      <c r="F130" s="176" t="s">
        <v>3577</v>
      </c>
      <c r="G130" s="177" t="s">
        <v>308</v>
      </c>
      <c r="H130" s="178">
        <v>2190.69</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316</v>
      </c>
    </row>
    <row r="131" spans="2:65" s="11" customFormat="1" ht="11" x14ac:dyDescent="0.15">
      <c r="B131" s="185"/>
      <c r="C131" s="186"/>
      <c r="D131" s="187" t="s">
        <v>356</v>
      </c>
      <c r="E131" s="188" t="s">
        <v>1</v>
      </c>
      <c r="F131" s="189" t="s">
        <v>5437</v>
      </c>
      <c r="G131" s="186"/>
      <c r="H131" s="190">
        <v>2190.69</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2190.69</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317</v>
      </c>
      <c r="D133" s="174" t="s">
        <v>288</v>
      </c>
      <c r="E133" s="175" t="s">
        <v>5385</v>
      </c>
      <c r="F133" s="176" t="s">
        <v>1235</v>
      </c>
      <c r="G133" s="177" t="s">
        <v>308</v>
      </c>
      <c r="H133" s="178">
        <v>28.76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320</v>
      </c>
    </row>
    <row r="134" spans="2:65" s="1" customFormat="1" ht="16.5" customHeight="1" x14ac:dyDescent="0.15">
      <c r="B134" s="33"/>
      <c r="C134" s="174" t="s">
        <v>305</v>
      </c>
      <c r="D134" s="174" t="s">
        <v>288</v>
      </c>
      <c r="E134" s="175" t="s">
        <v>5388</v>
      </c>
      <c r="F134" s="176" t="s">
        <v>5389</v>
      </c>
      <c r="G134" s="177" t="s">
        <v>308</v>
      </c>
      <c r="H134" s="178">
        <v>287.56</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323</v>
      </c>
    </row>
    <row r="135" spans="2:65" s="11" customFormat="1" ht="11" x14ac:dyDescent="0.15">
      <c r="B135" s="185"/>
      <c r="C135" s="186"/>
      <c r="D135" s="187" t="s">
        <v>356</v>
      </c>
      <c r="E135" s="188" t="s">
        <v>1</v>
      </c>
      <c r="F135" s="189" t="s">
        <v>5438</v>
      </c>
      <c r="G135" s="186"/>
      <c r="H135" s="190">
        <v>287.56</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287.56</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324</v>
      </c>
      <c r="D137" s="174" t="s">
        <v>288</v>
      </c>
      <c r="E137" s="175" t="s">
        <v>3579</v>
      </c>
      <c r="F137" s="176" t="s">
        <v>3580</v>
      </c>
      <c r="G137" s="177" t="s">
        <v>308</v>
      </c>
      <c r="H137" s="178">
        <v>68.349999999999994</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327</v>
      </c>
    </row>
    <row r="138" spans="2:65" s="11" customFormat="1" ht="11" x14ac:dyDescent="0.15">
      <c r="B138" s="185"/>
      <c r="C138" s="186"/>
      <c r="D138" s="187" t="s">
        <v>356</v>
      </c>
      <c r="E138" s="188" t="s">
        <v>1</v>
      </c>
      <c r="F138" s="189" t="s">
        <v>5439</v>
      </c>
      <c r="G138" s="186"/>
      <c r="H138" s="190">
        <v>68.349999999999994</v>
      </c>
      <c r="I138" s="191"/>
      <c r="J138" s="186"/>
      <c r="K138" s="186"/>
      <c r="L138" s="192"/>
      <c r="M138" s="193"/>
      <c r="N138" s="194"/>
      <c r="O138" s="194"/>
      <c r="P138" s="194"/>
      <c r="Q138" s="194"/>
      <c r="R138" s="194"/>
      <c r="S138" s="194"/>
      <c r="T138" s="195"/>
      <c r="AT138" s="196" t="s">
        <v>356</v>
      </c>
      <c r="AU138" s="196" t="s">
        <v>77</v>
      </c>
      <c r="AV138" s="11" t="s">
        <v>79</v>
      </c>
      <c r="AW138" s="11" t="s">
        <v>33</v>
      </c>
      <c r="AX138" s="11" t="s">
        <v>70</v>
      </c>
      <c r="AY138" s="196" t="s">
        <v>287</v>
      </c>
    </row>
    <row r="139" spans="2:65" s="12" customFormat="1" ht="11" x14ac:dyDescent="0.15">
      <c r="B139" s="197"/>
      <c r="C139" s="198"/>
      <c r="D139" s="187" t="s">
        <v>356</v>
      </c>
      <c r="E139" s="199" t="s">
        <v>1</v>
      </c>
      <c r="F139" s="200" t="s">
        <v>359</v>
      </c>
      <c r="G139" s="198"/>
      <c r="H139" s="201">
        <v>68.349999999999994</v>
      </c>
      <c r="I139" s="202"/>
      <c r="J139" s="198"/>
      <c r="K139" s="198"/>
      <c r="L139" s="203"/>
      <c r="M139" s="204"/>
      <c r="N139" s="205"/>
      <c r="O139" s="205"/>
      <c r="P139" s="205"/>
      <c r="Q139" s="205"/>
      <c r="R139" s="205"/>
      <c r="S139" s="205"/>
      <c r="T139" s="206"/>
      <c r="AT139" s="207" t="s">
        <v>356</v>
      </c>
      <c r="AU139" s="207" t="s">
        <v>77</v>
      </c>
      <c r="AV139" s="12" t="s">
        <v>99</v>
      </c>
      <c r="AW139" s="12" t="s">
        <v>33</v>
      </c>
      <c r="AX139" s="12" t="s">
        <v>77</v>
      </c>
      <c r="AY139" s="207" t="s">
        <v>287</v>
      </c>
    </row>
    <row r="140" spans="2:65" s="1" customFormat="1" ht="16.5" customHeight="1" x14ac:dyDescent="0.15">
      <c r="B140" s="33"/>
      <c r="C140" s="174" t="s">
        <v>309</v>
      </c>
      <c r="D140" s="174" t="s">
        <v>288</v>
      </c>
      <c r="E140" s="175" t="s">
        <v>345</v>
      </c>
      <c r="F140" s="176" t="s">
        <v>346</v>
      </c>
      <c r="G140" s="177" t="s">
        <v>291</v>
      </c>
      <c r="H140" s="178">
        <v>176.2</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330</v>
      </c>
    </row>
    <row r="141" spans="2:65" s="11" customFormat="1" ht="11" x14ac:dyDescent="0.15">
      <c r="B141" s="185"/>
      <c r="C141" s="186"/>
      <c r="D141" s="187" t="s">
        <v>356</v>
      </c>
      <c r="E141" s="188" t="s">
        <v>1</v>
      </c>
      <c r="F141" s="189" t="s">
        <v>5440</v>
      </c>
      <c r="G141" s="186"/>
      <c r="H141" s="190">
        <v>804</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1" customFormat="1" ht="11" x14ac:dyDescent="0.15">
      <c r="B142" s="185"/>
      <c r="C142" s="186"/>
      <c r="D142" s="187" t="s">
        <v>356</v>
      </c>
      <c r="E142" s="188" t="s">
        <v>1</v>
      </c>
      <c r="F142" s="189" t="s">
        <v>5441</v>
      </c>
      <c r="G142" s="186"/>
      <c r="H142" s="190">
        <v>335</v>
      </c>
      <c r="I142" s="191"/>
      <c r="J142" s="186"/>
      <c r="K142" s="186"/>
      <c r="L142" s="192"/>
      <c r="M142" s="193"/>
      <c r="N142" s="194"/>
      <c r="O142" s="194"/>
      <c r="P142" s="194"/>
      <c r="Q142" s="194"/>
      <c r="R142" s="194"/>
      <c r="S142" s="194"/>
      <c r="T142" s="195"/>
      <c r="AT142" s="196" t="s">
        <v>356</v>
      </c>
      <c r="AU142" s="196" t="s">
        <v>77</v>
      </c>
      <c r="AV142" s="11" t="s">
        <v>79</v>
      </c>
      <c r="AW142" s="11" t="s">
        <v>33</v>
      </c>
      <c r="AX142" s="11" t="s">
        <v>70</v>
      </c>
      <c r="AY142" s="196" t="s">
        <v>287</v>
      </c>
    </row>
    <row r="143" spans="2:65" s="11" customFormat="1" ht="11" x14ac:dyDescent="0.15">
      <c r="B143" s="185"/>
      <c r="C143" s="186"/>
      <c r="D143" s="187" t="s">
        <v>356</v>
      </c>
      <c r="E143" s="188" t="s">
        <v>1</v>
      </c>
      <c r="F143" s="189" t="s">
        <v>5442</v>
      </c>
      <c r="G143" s="186"/>
      <c r="H143" s="190">
        <v>-962.8</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176.20000000000005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 customFormat="1" ht="16.5" customHeight="1" x14ac:dyDescent="0.15">
      <c r="B145" s="33"/>
      <c r="C145" s="174" t="s">
        <v>331</v>
      </c>
      <c r="D145" s="174" t="s">
        <v>288</v>
      </c>
      <c r="E145" s="175" t="s">
        <v>348</v>
      </c>
      <c r="F145" s="176" t="s">
        <v>349</v>
      </c>
      <c r="G145" s="177" t="s">
        <v>308</v>
      </c>
      <c r="H145" s="178">
        <v>219.07</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334</v>
      </c>
    </row>
    <row r="146" spans="2:65" s="1" customFormat="1" ht="16.5" customHeight="1" x14ac:dyDescent="0.15">
      <c r="B146" s="33"/>
      <c r="C146" s="174" t="s">
        <v>313</v>
      </c>
      <c r="D146" s="174" t="s">
        <v>288</v>
      </c>
      <c r="E146" s="175" t="s">
        <v>5400</v>
      </c>
      <c r="F146" s="176" t="s">
        <v>5401</v>
      </c>
      <c r="G146" s="177" t="s">
        <v>308</v>
      </c>
      <c r="H146" s="178">
        <v>28.76</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337</v>
      </c>
    </row>
    <row r="147" spans="2:65" s="1" customFormat="1" ht="16.5" customHeight="1" x14ac:dyDescent="0.15">
      <c r="B147" s="33"/>
      <c r="C147" s="174" t="s">
        <v>8</v>
      </c>
      <c r="D147" s="174" t="s">
        <v>288</v>
      </c>
      <c r="E147" s="175" t="s">
        <v>3581</v>
      </c>
      <c r="F147" s="176" t="s">
        <v>3582</v>
      </c>
      <c r="G147" s="177" t="s">
        <v>3583</v>
      </c>
      <c r="H147" s="178">
        <v>131.57</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340</v>
      </c>
    </row>
    <row r="148" spans="2:65" s="11" customFormat="1" ht="11" x14ac:dyDescent="0.15">
      <c r="B148" s="185"/>
      <c r="C148" s="186"/>
      <c r="D148" s="187" t="s">
        <v>356</v>
      </c>
      <c r="E148" s="188" t="s">
        <v>1</v>
      </c>
      <c r="F148" s="189" t="s">
        <v>5443</v>
      </c>
      <c r="G148" s="186"/>
      <c r="H148" s="190">
        <v>131.57</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131.57</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0" customFormat="1" ht="26" customHeight="1" x14ac:dyDescent="0.2">
      <c r="B150" s="160"/>
      <c r="C150" s="161"/>
      <c r="D150" s="162" t="s">
        <v>69</v>
      </c>
      <c r="E150" s="163" t="s">
        <v>79</v>
      </c>
      <c r="F150" s="163" t="s">
        <v>351</v>
      </c>
      <c r="G150" s="161"/>
      <c r="H150" s="161"/>
      <c r="I150" s="164"/>
      <c r="J150" s="165">
        <f>BK150</f>
        <v>0</v>
      </c>
      <c r="K150" s="161"/>
      <c r="L150" s="166"/>
      <c r="M150" s="167"/>
      <c r="N150" s="168"/>
      <c r="O150" s="168"/>
      <c r="P150" s="169">
        <f>SUM(P151:P157)</f>
        <v>0</v>
      </c>
      <c r="Q150" s="168"/>
      <c r="R150" s="169">
        <f>SUM(R151:R157)</f>
        <v>0</v>
      </c>
      <c r="S150" s="168"/>
      <c r="T150" s="170">
        <f>SUM(T151:T157)</f>
        <v>0</v>
      </c>
      <c r="AR150" s="171" t="s">
        <v>77</v>
      </c>
      <c r="AT150" s="172" t="s">
        <v>69</v>
      </c>
      <c r="AU150" s="172" t="s">
        <v>70</v>
      </c>
      <c r="AY150" s="171" t="s">
        <v>287</v>
      </c>
      <c r="BK150" s="173">
        <f>SUM(BK151:BK157)</f>
        <v>0</v>
      </c>
    </row>
    <row r="151" spans="2:65" s="1" customFormat="1" ht="16.5" customHeight="1" x14ac:dyDescent="0.15">
      <c r="B151" s="33"/>
      <c r="C151" s="174" t="s">
        <v>316</v>
      </c>
      <c r="D151" s="174" t="s">
        <v>288</v>
      </c>
      <c r="E151" s="175" t="s">
        <v>3584</v>
      </c>
      <c r="F151" s="176" t="s">
        <v>3585</v>
      </c>
      <c r="G151" s="177" t="s">
        <v>362</v>
      </c>
      <c r="H151" s="178">
        <v>127</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343</v>
      </c>
    </row>
    <row r="152" spans="2:65" s="1" customFormat="1" ht="30" x14ac:dyDescent="0.15">
      <c r="B152" s="33"/>
      <c r="C152" s="34"/>
      <c r="D152" s="187" t="s">
        <v>383</v>
      </c>
      <c r="E152" s="34"/>
      <c r="F152" s="208" t="s">
        <v>3586</v>
      </c>
      <c r="G152" s="34"/>
      <c r="H152" s="34"/>
      <c r="I152" s="111"/>
      <c r="J152" s="34"/>
      <c r="K152" s="34"/>
      <c r="L152" s="37"/>
      <c r="M152" s="209"/>
      <c r="N152" s="59"/>
      <c r="O152" s="59"/>
      <c r="P152" s="59"/>
      <c r="Q152" s="59"/>
      <c r="R152" s="59"/>
      <c r="S152" s="59"/>
      <c r="T152" s="60"/>
      <c r="AT152" s="16" t="s">
        <v>383</v>
      </c>
      <c r="AU152" s="16" t="s">
        <v>77</v>
      </c>
    </row>
    <row r="153" spans="2:65" s="1" customFormat="1" ht="16.5" customHeight="1" x14ac:dyDescent="0.15">
      <c r="B153" s="33"/>
      <c r="C153" s="174" t="s">
        <v>344</v>
      </c>
      <c r="D153" s="174" t="s">
        <v>288</v>
      </c>
      <c r="E153" s="175" t="s">
        <v>365</v>
      </c>
      <c r="F153" s="176" t="s">
        <v>366</v>
      </c>
      <c r="G153" s="177" t="s">
        <v>291</v>
      </c>
      <c r="H153" s="178">
        <v>204</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347</v>
      </c>
    </row>
    <row r="154" spans="2:65" s="1" customFormat="1" ht="16.5" customHeight="1" x14ac:dyDescent="0.15">
      <c r="B154" s="33"/>
      <c r="C154" s="174" t="s">
        <v>320</v>
      </c>
      <c r="D154" s="174" t="s">
        <v>288</v>
      </c>
      <c r="E154" s="175" t="s">
        <v>3587</v>
      </c>
      <c r="F154" s="176" t="s">
        <v>3588</v>
      </c>
      <c r="G154" s="177" t="s">
        <v>308</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350</v>
      </c>
    </row>
    <row r="155" spans="2:65" s="11" customFormat="1" ht="11" x14ac:dyDescent="0.15">
      <c r="B155" s="185"/>
      <c r="C155" s="186"/>
      <c r="D155" s="187" t="s">
        <v>356</v>
      </c>
      <c r="E155" s="188" t="s">
        <v>1</v>
      </c>
      <c r="F155" s="189" t="s">
        <v>5444</v>
      </c>
      <c r="G155" s="186"/>
      <c r="H155" s="190">
        <v>1</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1</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352</v>
      </c>
      <c r="D157" s="174" t="s">
        <v>288</v>
      </c>
      <c r="E157" s="175" t="s">
        <v>3589</v>
      </c>
      <c r="F157" s="176" t="s">
        <v>3590</v>
      </c>
      <c r="G157" s="177" t="s">
        <v>291</v>
      </c>
      <c r="H157" s="178">
        <v>224.4</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355</v>
      </c>
    </row>
    <row r="158" spans="2:65" s="10" customFormat="1" ht="26" customHeight="1" x14ac:dyDescent="0.2">
      <c r="B158" s="160"/>
      <c r="C158" s="161"/>
      <c r="D158" s="162" t="s">
        <v>69</v>
      </c>
      <c r="E158" s="163" t="s">
        <v>301</v>
      </c>
      <c r="F158" s="163" t="s">
        <v>3591</v>
      </c>
      <c r="G158" s="161"/>
      <c r="H158" s="161"/>
      <c r="I158" s="164"/>
      <c r="J158" s="165">
        <f>BK158</f>
        <v>0</v>
      </c>
      <c r="K158" s="161"/>
      <c r="L158" s="166"/>
      <c r="M158" s="167"/>
      <c r="N158" s="168"/>
      <c r="O158" s="168"/>
      <c r="P158" s="169">
        <f>SUM(P159:P193)</f>
        <v>0</v>
      </c>
      <c r="Q158" s="168"/>
      <c r="R158" s="169">
        <f>SUM(R159:R193)</f>
        <v>0</v>
      </c>
      <c r="S158" s="168"/>
      <c r="T158" s="170">
        <f>SUM(T159:T193)</f>
        <v>0</v>
      </c>
      <c r="AR158" s="171" t="s">
        <v>77</v>
      </c>
      <c r="AT158" s="172" t="s">
        <v>69</v>
      </c>
      <c r="AU158" s="172" t="s">
        <v>70</v>
      </c>
      <c r="AY158" s="171" t="s">
        <v>287</v>
      </c>
      <c r="BK158" s="173">
        <f>SUM(BK159:BK193)</f>
        <v>0</v>
      </c>
    </row>
    <row r="159" spans="2:65" s="1" customFormat="1" ht="16.5" customHeight="1" x14ac:dyDescent="0.15">
      <c r="B159" s="33"/>
      <c r="C159" s="174" t="s">
        <v>323</v>
      </c>
      <c r="D159" s="174" t="s">
        <v>288</v>
      </c>
      <c r="E159" s="175" t="s">
        <v>3594</v>
      </c>
      <c r="F159" s="176" t="s">
        <v>3595</v>
      </c>
      <c r="G159" s="177" t="s">
        <v>291</v>
      </c>
      <c r="H159" s="178">
        <v>169.2</v>
      </c>
      <c r="I159" s="179"/>
      <c r="J159" s="178">
        <f>ROUND(I159*H159,2)</f>
        <v>0</v>
      </c>
      <c r="K159" s="176" t="s">
        <v>1</v>
      </c>
      <c r="L159" s="37"/>
      <c r="M159" s="180" t="s">
        <v>1</v>
      </c>
      <c r="N159" s="181" t="s">
        <v>41</v>
      </c>
      <c r="O159" s="59"/>
      <c r="P159" s="182">
        <f>O159*H159</f>
        <v>0</v>
      </c>
      <c r="Q159" s="182">
        <v>0</v>
      </c>
      <c r="R159" s="182">
        <f>Q159*H159</f>
        <v>0</v>
      </c>
      <c r="S159" s="182">
        <v>0</v>
      </c>
      <c r="T159" s="183">
        <f>S159*H159</f>
        <v>0</v>
      </c>
      <c r="AR159" s="16" t="s">
        <v>99</v>
      </c>
      <c r="AT159" s="16" t="s">
        <v>288</v>
      </c>
      <c r="AU159" s="16" t="s">
        <v>77</v>
      </c>
      <c r="AY159" s="16" t="s">
        <v>287</v>
      </c>
      <c r="BE159" s="184">
        <f>IF(N159="základní",J159,0)</f>
        <v>0</v>
      </c>
      <c r="BF159" s="184">
        <f>IF(N159="snížená",J159,0)</f>
        <v>0</v>
      </c>
      <c r="BG159" s="184">
        <f>IF(N159="zákl. přenesená",J159,0)</f>
        <v>0</v>
      </c>
      <c r="BH159" s="184">
        <f>IF(N159="sníž. přenesená",J159,0)</f>
        <v>0</v>
      </c>
      <c r="BI159" s="184">
        <f>IF(N159="nulová",J159,0)</f>
        <v>0</v>
      </c>
      <c r="BJ159" s="16" t="s">
        <v>77</v>
      </c>
      <c r="BK159" s="184">
        <f>ROUND(I159*H159,2)</f>
        <v>0</v>
      </c>
      <c r="BL159" s="16" t="s">
        <v>99</v>
      </c>
      <c r="BM159" s="16" t="s">
        <v>363</v>
      </c>
    </row>
    <row r="160" spans="2:65" s="11" customFormat="1" ht="11" x14ac:dyDescent="0.15">
      <c r="B160" s="185"/>
      <c r="C160" s="186"/>
      <c r="D160" s="187" t="s">
        <v>356</v>
      </c>
      <c r="E160" s="188" t="s">
        <v>1</v>
      </c>
      <c r="F160" s="189" t="s">
        <v>5445</v>
      </c>
      <c r="G160" s="186"/>
      <c r="H160" s="190">
        <v>169.2</v>
      </c>
      <c r="I160" s="191"/>
      <c r="J160" s="186"/>
      <c r="K160" s="186"/>
      <c r="L160" s="192"/>
      <c r="M160" s="193"/>
      <c r="N160" s="194"/>
      <c r="O160" s="194"/>
      <c r="P160" s="194"/>
      <c r="Q160" s="194"/>
      <c r="R160" s="194"/>
      <c r="S160" s="194"/>
      <c r="T160" s="195"/>
      <c r="AT160" s="196" t="s">
        <v>356</v>
      </c>
      <c r="AU160" s="196" t="s">
        <v>77</v>
      </c>
      <c r="AV160" s="11" t="s">
        <v>79</v>
      </c>
      <c r="AW160" s="11" t="s">
        <v>33</v>
      </c>
      <c r="AX160" s="11" t="s">
        <v>70</v>
      </c>
      <c r="AY160" s="196" t="s">
        <v>287</v>
      </c>
    </row>
    <row r="161" spans="2:65" s="12" customFormat="1" ht="11" x14ac:dyDescent="0.15">
      <c r="B161" s="197"/>
      <c r="C161" s="198"/>
      <c r="D161" s="187" t="s">
        <v>356</v>
      </c>
      <c r="E161" s="199" t="s">
        <v>1</v>
      </c>
      <c r="F161" s="200" t="s">
        <v>359</v>
      </c>
      <c r="G161" s="198"/>
      <c r="H161" s="201">
        <v>169.2</v>
      </c>
      <c r="I161" s="202"/>
      <c r="J161" s="198"/>
      <c r="K161" s="198"/>
      <c r="L161" s="203"/>
      <c r="M161" s="204"/>
      <c r="N161" s="205"/>
      <c r="O161" s="205"/>
      <c r="P161" s="205"/>
      <c r="Q161" s="205"/>
      <c r="R161" s="205"/>
      <c r="S161" s="205"/>
      <c r="T161" s="206"/>
      <c r="AT161" s="207" t="s">
        <v>356</v>
      </c>
      <c r="AU161" s="207" t="s">
        <v>77</v>
      </c>
      <c r="AV161" s="12" t="s">
        <v>99</v>
      </c>
      <c r="AW161" s="12" t="s">
        <v>33</v>
      </c>
      <c r="AX161" s="12" t="s">
        <v>77</v>
      </c>
      <c r="AY161" s="207" t="s">
        <v>287</v>
      </c>
    </row>
    <row r="162" spans="2:65" s="1" customFormat="1" ht="16.5" customHeight="1" x14ac:dyDescent="0.15">
      <c r="B162" s="33"/>
      <c r="C162" s="174" t="s">
        <v>7</v>
      </c>
      <c r="D162" s="174" t="s">
        <v>288</v>
      </c>
      <c r="E162" s="175" t="s">
        <v>3596</v>
      </c>
      <c r="F162" s="176" t="s">
        <v>3597</v>
      </c>
      <c r="G162" s="177" t="s">
        <v>291</v>
      </c>
      <c r="H162" s="178">
        <v>12</v>
      </c>
      <c r="I162" s="179"/>
      <c r="J162" s="178">
        <f>ROUND(I162*H162,2)</f>
        <v>0</v>
      </c>
      <c r="K162" s="176" t="s">
        <v>1</v>
      </c>
      <c r="L162" s="37"/>
      <c r="M162" s="180" t="s">
        <v>1</v>
      </c>
      <c r="N162" s="181" t="s">
        <v>41</v>
      </c>
      <c r="O162" s="59"/>
      <c r="P162" s="182">
        <f>O162*H162</f>
        <v>0</v>
      </c>
      <c r="Q162" s="182">
        <v>0</v>
      </c>
      <c r="R162" s="182">
        <f>Q162*H162</f>
        <v>0</v>
      </c>
      <c r="S162" s="182">
        <v>0</v>
      </c>
      <c r="T162" s="183">
        <f>S162*H162</f>
        <v>0</v>
      </c>
      <c r="AR162" s="16" t="s">
        <v>99</v>
      </c>
      <c r="AT162" s="16" t="s">
        <v>288</v>
      </c>
      <c r="AU162" s="16" t="s">
        <v>77</v>
      </c>
      <c r="AY162" s="16" t="s">
        <v>287</v>
      </c>
      <c r="BE162" s="184">
        <f>IF(N162="základní",J162,0)</f>
        <v>0</v>
      </c>
      <c r="BF162" s="184">
        <f>IF(N162="snížená",J162,0)</f>
        <v>0</v>
      </c>
      <c r="BG162" s="184">
        <f>IF(N162="zákl. přenesená",J162,0)</f>
        <v>0</v>
      </c>
      <c r="BH162" s="184">
        <f>IF(N162="sníž. přenesená",J162,0)</f>
        <v>0</v>
      </c>
      <c r="BI162" s="184">
        <f>IF(N162="nulová",J162,0)</f>
        <v>0</v>
      </c>
      <c r="BJ162" s="16" t="s">
        <v>77</v>
      </c>
      <c r="BK162" s="184">
        <f>ROUND(I162*H162,2)</f>
        <v>0</v>
      </c>
      <c r="BL162" s="16" t="s">
        <v>99</v>
      </c>
      <c r="BM162" s="16" t="s">
        <v>367</v>
      </c>
    </row>
    <row r="163" spans="2:65" s="11" customFormat="1" ht="11" x14ac:dyDescent="0.15">
      <c r="B163" s="185"/>
      <c r="C163" s="186"/>
      <c r="D163" s="187" t="s">
        <v>356</v>
      </c>
      <c r="E163" s="188" t="s">
        <v>1</v>
      </c>
      <c r="F163" s="189" t="s">
        <v>5446</v>
      </c>
      <c r="G163" s="186"/>
      <c r="H163" s="190">
        <v>12</v>
      </c>
      <c r="I163" s="191"/>
      <c r="J163" s="186"/>
      <c r="K163" s="186"/>
      <c r="L163" s="192"/>
      <c r="M163" s="193"/>
      <c r="N163" s="194"/>
      <c r="O163" s="194"/>
      <c r="P163" s="194"/>
      <c r="Q163" s="194"/>
      <c r="R163" s="194"/>
      <c r="S163" s="194"/>
      <c r="T163" s="195"/>
      <c r="AT163" s="196" t="s">
        <v>356</v>
      </c>
      <c r="AU163" s="196" t="s">
        <v>77</v>
      </c>
      <c r="AV163" s="11" t="s">
        <v>79</v>
      </c>
      <c r="AW163" s="11" t="s">
        <v>33</v>
      </c>
      <c r="AX163" s="11" t="s">
        <v>70</v>
      </c>
      <c r="AY163" s="196" t="s">
        <v>287</v>
      </c>
    </row>
    <row r="164" spans="2:65" s="12" customFormat="1" ht="11" x14ac:dyDescent="0.15">
      <c r="B164" s="197"/>
      <c r="C164" s="198"/>
      <c r="D164" s="187" t="s">
        <v>356</v>
      </c>
      <c r="E164" s="199" t="s">
        <v>1</v>
      </c>
      <c r="F164" s="200" t="s">
        <v>359</v>
      </c>
      <c r="G164" s="198"/>
      <c r="H164" s="201">
        <v>12</v>
      </c>
      <c r="I164" s="202"/>
      <c r="J164" s="198"/>
      <c r="K164" s="198"/>
      <c r="L164" s="203"/>
      <c r="M164" s="204"/>
      <c r="N164" s="205"/>
      <c r="O164" s="205"/>
      <c r="P164" s="205"/>
      <c r="Q164" s="205"/>
      <c r="R164" s="205"/>
      <c r="S164" s="205"/>
      <c r="T164" s="206"/>
      <c r="AT164" s="207" t="s">
        <v>356</v>
      </c>
      <c r="AU164" s="207" t="s">
        <v>77</v>
      </c>
      <c r="AV164" s="12" t="s">
        <v>99</v>
      </c>
      <c r="AW164" s="12" t="s">
        <v>33</v>
      </c>
      <c r="AX164" s="12" t="s">
        <v>77</v>
      </c>
      <c r="AY164" s="207" t="s">
        <v>287</v>
      </c>
    </row>
    <row r="165" spans="2:65" s="1" customFormat="1" ht="16.5" customHeight="1" x14ac:dyDescent="0.15">
      <c r="B165" s="33"/>
      <c r="C165" s="174" t="s">
        <v>327</v>
      </c>
      <c r="D165" s="174" t="s">
        <v>288</v>
      </c>
      <c r="E165" s="175" t="s">
        <v>3607</v>
      </c>
      <c r="F165" s="176" t="s">
        <v>3608</v>
      </c>
      <c r="G165" s="177" t="s">
        <v>291</v>
      </c>
      <c r="H165" s="178">
        <v>12</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371</v>
      </c>
    </row>
    <row r="166" spans="2:65" s="1" customFormat="1" ht="16.5" customHeight="1" x14ac:dyDescent="0.15">
      <c r="B166" s="33"/>
      <c r="C166" s="174" t="s">
        <v>374</v>
      </c>
      <c r="D166" s="174" t="s">
        <v>288</v>
      </c>
      <c r="E166" s="175" t="s">
        <v>3609</v>
      </c>
      <c r="F166" s="176" t="s">
        <v>3610</v>
      </c>
      <c r="G166" s="177" t="s">
        <v>291</v>
      </c>
      <c r="H166" s="178">
        <v>136.69999999999999</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377</v>
      </c>
    </row>
    <row r="167" spans="2:65" s="1" customFormat="1" ht="30" x14ac:dyDescent="0.15">
      <c r="B167" s="33"/>
      <c r="C167" s="34"/>
      <c r="D167" s="187" t="s">
        <v>383</v>
      </c>
      <c r="E167" s="34"/>
      <c r="F167" s="208" t="s">
        <v>5405</v>
      </c>
      <c r="G167" s="34"/>
      <c r="H167" s="34"/>
      <c r="I167" s="111"/>
      <c r="J167" s="34"/>
      <c r="K167" s="34"/>
      <c r="L167" s="37"/>
      <c r="M167" s="209"/>
      <c r="N167" s="59"/>
      <c r="O167" s="59"/>
      <c r="P167" s="59"/>
      <c r="Q167" s="59"/>
      <c r="R167" s="59"/>
      <c r="S167" s="59"/>
      <c r="T167" s="60"/>
      <c r="AT167" s="16" t="s">
        <v>383</v>
      </c>
      <c r="AU167" s="16" t="s">
        <v>77</v>
      </c>
    </row>
    <row r="168" spans="2:65" s="11" customFormat="1" ht="11" x14ac:dyDescent="0.15">
      <c r="B168" s="185"/>
      <c r="C168" s="186"/>
      <c r="D168" s="187" t="s">
        <v>356</v>
      </c>
      <c r="E168" s="188" t="s">
        <v>1</v>
      </c>
      <c r="F168" s="189" t="s">
        <v>5447</v>
      </c>
      <c r="G168" s="186"/>
      <c r="H168" s="190">
        <v>136.69999999999999</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136.69999999999999</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330</v>
      </c>
      <c r="D170" s="174" t="s">
        <v>288</v>
      </c>
      <c r="E170" s="175" t="s">
        <v>3615</v>
      </c>
      <c r="F170" s="176" t="s">
        <v>3616</v>
      </c>
      <c r="G170" s="177" t="s">
        <v>291</v>
      </c>
      <c r="H170" s="178">
        <v>12</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382</v>
      </c>
    </row>
    <row r="171" spans="2:65" s="1" customFormat="1" ht="16.5" customHeight="1" x14ac:dyDescent="0.15">
      <c r="B171" s="33"/>
      <c r="C171" s="174" t="s">
        <v>385</v>
      </c>
      <c r="D171" s="174" t="s">
        <v>288</v>
      </c>
      <c r="E171" s="175" t="s">
        <v>3617</v>
      </c>
      <c r="F171" s="176" t="s">
        <v>3618</v>
      </c>
      <c r="G171" s="177" t="s">
        <v>291</v>
      </c>
      <c r="H171" s="178">
        <v>12</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389</v>
      </c>
    </row>
    <row r="172" spans="2:65" s="1" customFormat="1" ht="16.5" customHeight="1" x14ac:dyDescent="0.15">
      <c r="B172" s="33"/>
      <c r="C172" s="174" t="s">
        <v>334</v>
      </c>
      <c r="D172" s="174" t="s">
        <v>288</v>
      </c>
      <c r="E172" s="175" t="s">
        <v>5406</v>
      </c>
      <c r="F172" s="176" t="s">
        <v>5407</v>
      </c>
      <c r="G172" s="177" t="s">
        <v>291</v>
      </c>
      <c r="H172" s="178">
        <v>12</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397</v>
      </c>
    </row>
    <row r="173" spans="2:65" s="1" customFormat="1" ht="16.5" customHeight="1" x14ac:dyDescent="0.15">
      <c r="B173" s="33"/>
      <c r="C173" s="174" t="s">
        <v>401</v>
      </c>
      <c r="D173" s="174" t="s">
        <v>288</v>
      </c>
      <c r="E173" s="175" t="s">
        <v>3630</v>
      </c>
      <c r="F173" s="176" t="s">
        <v>3631</v>
      </c>
      <c r="G173" s="177" t="s">
        <v>291</v>
      </c>
      <c r="H173" s="178">
        <v>44.5</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404</v>
      </c>
    </row>
    <row r="174" spans="2:65" s="11" customFormat="1" ht="11" x14ac:dyDescent="0.15">
      <c r="B174" s="185"/>
      <c r="C174" s="186"/>
      <c r="D174" s="187" t="s">
        <v>356</v>
      </c>
      <c r="E174" s="188" t="s">
        <v>1</v>
      </c>
      <c r="F174" s="189" t="s">
        <v>5448</v>
      </c>
      <c r="G174" s="186"/>
      <c r="H174" s="190">
        <v>44.5</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359</v>
      </c>
      <c r="G175" s="198"/>
      <c r="H175" s="201">
        <v>44.5</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337</v>
      </c>
      <c r="D176" s="174" t="s">
        <v>288</v>
      </c>
      <c r="E176" s="175" t="s">
        <v>5408</v>
      </c>
      <c r="F176" s="176" t="s">
        <v>5409</v>
      </c>
      <c r="G176" s="177" t="s">
        <v>291</v>
      </c>
      <c r="H176" s="178">
        <v>124.7</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408</v>
      </c>
    </row>
    <row r="177" spans="2:65" s="11" customFormat="1" ht="11" x14ac:dyDescent="0.15">
      <c r="B177" s="185"/>
      <c r="C177" s="186"/>
      <c r="D177" s="187" t="s">
        <v>356</v>
      </c>
      <c r="E177" s="188" t="s">
        <v>1</v>
      </c>
      <c r="F177" s="189" t="s">
        <v>5449</v>
      </c>
      <c r="G177" s="186"/>
      <c r="H177" s="190">
        <v>124.7</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124.7</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412</v>
      </c>
      <c r="D179" s="174" t="s">
        <v>288</v>
      </c>
      <c r="E179" s="175" t="s">
        <v>3642</v>
      </c>
      <c r="F179" s="176" t="s">
        <v>3643</v>
      </c>
      <c r="G179" s="177" t="s">
        <v>362</v>
      </c>
      <c r="H179" s="178">
        <v>132</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415</v>
      </c>
    </row>
    <row r="180" spans="2:65" s="1" customFormat="1" ht="30" x14ac:dyDescent="0.15">
      <c r="B180" s="33"/>
      <c r="C180" s="34"/>
      <c r="D180" s="187" t="s">
        <v>383</v>
      </c>
      <c r="E180" s="34"/>
      <c r="F180" s="208" t="s">
        <v>3644</v>
      </c>
      <c r="G180" s="34"/>
      <c r="H180" s="34"/>
      <c r="I180" s="111"/>
      <c r="J180" s="34"/>
      <c r="K180" s="34"/>
      <c r="L180" s="37"/>
      <c r="M180" s="209"/>
      <c r="N180" s="59"/>
      <c r="O180" s="59"/>
      <c r="P180" s="59"/>
      <c r="Q180" s="59"/>
      <c r="R180" s="59"/>
      <c r="S180" s="59"/>
      <c r="T180" s="60"/>
      <c r="AT180" s="16" t="s">
        <v>383</v>
      </c>
      <c r="AU180" s="16" t="s">
        <v>77</v>
      </c>
    </row>
    <row r="181" spans="2:65" s="1" customFormat="1" ht="22.5" customHeight="1" x14ac:dyDescent="0.15">
      <c r="B181" s="33"/>
      <c r="C181" s="174" t="s">
        <v>340</v>
      </c>
      <c r="D181" s="174" t="s">
        <v>288</v>
      </c>
      <c r="E181" s="175" t="s">
        <v>5450</v>
      </c>
      <c r="F181" s="176" t="s">
        <v>5451</v>
      </c>
      <c r="G181" s="177" t="s">
        <v>362</v>
      </c>
      <c r="H181" s="178">
        <v>65</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419</v>
      </c>
    </row>
    <row r="182" spans="2:65" s="11" customFormat="1" ht="11" x14ac:dyDescent="0.15">
      <c r="B182" s="185"/>
      <c r="C182" s="186"/>
      <c r="D182" s="187" t="s">
        <v>356</v>
      </c>
      <c r="E182" s="188" t="s">
        <v>1</v>
      </c>
      <c r="F182" s="189" t="s">
        <v>5452</v>
      </c>
      <c r="G182" s="186"/>
      <c r="H182" s="190">
        <v>63.5</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5453</v>
      </c>
      <c r="G183" s="186"/>
      <c r="H183" s="190">
        <v>1.5</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65</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421</v>
      </c>
      <c r="D185" s="174" t="s">
        <v>288</v>
      </c>
      <c r="E185" s="175" t="s">
        <v>3662</v>
      </c>
      <c r="F185" s="176" t="s">
        <v>3663</v>
      </c>
      <c r="G185" s="177" t="s">
        <v>291</v>
      </c>
      <c r="H185" s="178">
        <v>3.5</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428</v>
      </c>
    </row>
    <row r="186" spans="2:65" s="11" customFormat="1" ht="11" x14ac:dyDescent="0.15">
      <c r="B186" s="185"/>
      <c r="C186" s="186"/>
      <c r="D186" s="187" t="s">
        <v>356</v>
      </c>
      <c r="E186" s="188" t="s">
        <v>1</v>
      </c>
      <c r="F186" s="189" t="s">
        <v>5454</v>
      </c>
      <c r="G186" s="186"/>
      <c r="H186" s="190">
        <v>3.5</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3.5</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343</v>
      </c>
      <c r="D188" s="174" t="s">
        <v>288</v>
      </c>
      <c r="E188" s="175" t="s">
        <v>3666</v>
      </c>
      <c r="F188" s="176" t="s">
        <v>3667</v>
      </c>
      <c r="G188" s="177" t="s">
        <v>291</v>
      </c>
      <c r="H188" s="178">
        <v>43.05</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434</v>
      </c>
    </row>
    <row r="189" spans="2:65" s="11" customFormat="1" ht="11" x14ac:dyDescent="0.15">
      <c r="B189" s="185"/>
      <c r="C189" s="186"/>
      <c r="D189" s="187" t="s">
        <v>356</v>
      </c>
      <c r="E189" s="188" t="s">
        <v>1</v>
      </c>
      <c r="F189" s="189" t="s">
        <v>5455</v>
      </c>
      <c r="G189" s="186"/>
      <c r="H189" s="190">
        <v>43.05</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43.05</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 customFormat="1" ht="16.5" customHeight="1" x14ac:dyDescent="0.15">
      <c r="B191" s="33"/>
      <c r="C191" s="174" t="s">
        <v>431</v>
      </c>
      <c r="D191" s="174" t="s">
        <v>288</v>
      </c>
      <c r="E191" s="175" t="s">
        <v>5412</v>
      </c>
      <c r="F191" s="176" t="s">
        <v>5413</v>
      </c>
      <c r="G191" s="177" t="s">
        <v>291</v>
      </c>
      <c r="H191" s="178">
        <v>130.94</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440</v>
      </c>
    </row>
    <row r="192" spans="2:65" s="11" customFormat="1" ht="11" x14ac:dyDescent="0.15">
      <c r="B192" s="185"/>
      <c r="C192" s="186"/>
      <c r="D192" s="187" t="s">
        <v>356</v>
      </c>
      <c r="E192" s="188" t="s">
        <v>1</v>
      </c>
      <c r="F192" s="189" t="s">
        <v>5456</v>
      </c>
      <c r="G192" s="186"/>
      <c r="H192" s="190">
        <v>130.94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130.94</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0" customFormat="1" ht="26" customHeight="1" x14ac:dyDescent="0.2">
      <c r="B194" s="160"/>
      <c r="C194" s="161"/>
      <c r="D194" s="162" t="s">
        <v>69</v>
      </c>
      <c r="E194" s="163" t="s">
        <v>300</v>
      </c>
      <c r="F194" s="163" t="s">
        <v>845</v>
      </c>
      <c r="G194" s="161"/>
      <c r="H194" s="161"/>
      <c r="I194" s="164"/>
      <c r="J194" s="165">
        <f>BK194</f>
        <v>0</v>
      </c>
      <c r="K194" s="161"/>
      <c r="L194" s="166"/>
      <c r="M194" s="167"/>
      <c r="N194" s="168"/>
      <c r="O194" s="168"/>
      <c r="P194" s="169">
        <f>SUM(P195:P205)</f>
        <v>0</v>
      </c>
      <c r="Q194" s="168"/>
      <c r="R194" s="169">
        <f>SUM(R195:R205)</f>
        <v>0</v>
      </c>
      <c r="S194" s="168"/>
      <c r="T194" s="170">
        <f>SUM(T195:T205)</f>
        <v>0</v>
      </c>
      <c r="AR194" s="171" t="s">
        <v>77</v>
      </c>
      <c r="AT194" s="172" t="s">
        <v>69</v>
      </c>
      <c r="AU194" s="172" t="s">
        <v>70</v>
      </c>
      <c r="AY194" s="171" t="s">
        <v>287</v>
      </c>
      <c r="BK194" s="173">
        <f>SUM(BK195:BK205)</f>
        <v>0</v>
      </c>
    </row>
    <row r="195" spans="2:65" s="1" customFormat="1" ht="16.5" customHeight="1" x14ac:dyDescent="0.15">
      <c r="B195" s="33"/>
      <c r="C195" s="174" t="s">
        <v>347</v>
      </c>
      <c r="D195" s="174" t="s">
        <v>288</v>
      </c>
      <c r="E195" s="175" t="s">
        <v>5457</v>
      </c>
      <c r="F195" s="176" t="s">
        <v>5458</v>
      </c>
      <c r="G195" s="177" t="s">
        <v>490</v>
      </c>
      <c r="H195" s="178">
        <v>5</v>
      </c>
      <c r="I195" s="179"/>
      <c r="J195" s="178">
        <f>ROUND(I195*H195,2)</f>
        <v>0</v>
      </c>
      <c r="K195" s="176" t="s">
        <v>1</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445</v>
      </c>
    </row>
    <row r="196" spans="2:65" s="1" customFormat="1" ht="16.5" customHeight="1" x14ac:dyDescent="0.15">
      <c r="B196" s="33"/>
      <c r="C196" s="174" t="s">
        <v>442</v>
      </c>
      <c r="D196" s="174" t="s">
        <v>288</v>
      </c>
      <c r="E196" s="175" t="s">
        <v>3668</v>
      </c>
      <c r="F196" s="176" t="s">
        <v>3669</v>
      </c>
      <c r="G196" s="177" t="s">
        <v>490</v>
      </c>
      <c r="H196" s="178">
        <v>1</v>
      </c>
      <c r="I196" s="179"/>
      <c r="J196" s="178">
        <f>ROUND(I196*H196,2)</f>
        <v>0</v>
      </c>
      <c r="K196" s="176" t="s">
        <v>1</v>
      </c>
      <c r="L196" s="37"/>
      <c r="M196" s="180" t="s">
        <v>1</v>
      </c>
      <c r="N196" s="181" t="s">
        <v>41</v>
      </c>
      <c r="O196" s="59"/>
      <c r="P196" s="182">
        <f>O196*H196</f>
        <v>0</v>
      </c>
      <c r="Q196" s="182">
        <v>0</v>
      </c>
      <c r="R196" s="182">
        <f>Q196*H196</f>
        <v>0</v>
      </c>
      <c r="S196" s="182">
        <v>0</v>
      </c>
      <c r="T196" s="183">
        <f>S196*H196</f>
        <v>0</v>
      </c>
      <c r="AR196" s="16" t="s">
        <v>99</v>
      </c>
      <c r="AT196" s="16" t="s">
        <v>288</v>
      </c>
      <c r="AU196" s="16" t="s">
        <v>77</v>
      </c>
      <c r="AY196" s="16" t="s">
        <v>287</v>
      </c>
      <c r="BE196" s="184">
        <f>IF(N196="základní",J196,0)</f>
        <v>0</v>
      </c>
      <c r="BF196" s="184">
        <f>IF(N196="snížená",J196,0)</f>
        <v>0</v>
      </c>
      <c r="BG196" s="184">
        <f>IF(N196="zákl. přenesená",J196,0)</f>
        <v>0</v>
      </c>
      <c r="BH196" s="184">
        <f>IF(N196="sníž. přenesená",J196,0)</f>
        <v>0</v>
      </c>
      <c r="BI196" s="184">
        <f>IF(N196="nulová",J196,0)</f>
        <v>0</v>
      </c>
      <c r="BJ196" s="16" t="s">
        <v>77</v>
      </c>
      <c r="BK196" s="184">
        <f>ROUND(I196*H196,2)</f>
        <v>0</v>
      </c>
      <c r="BL196" s="16" t="s">
        <v>99</v>
      </c>
      <c r="BM196" s="16" t="s">
        <v>449</v>
      </c>
    </row>
    <row r="197" spans="2:65" s="1" customFormat="1" ht="16.5" customHeight="1" x14ac:dyDescent="0.15">
      <c r="B197" s="33"/>
      <c r="C197" s="174" t="s">
        <v>350</v>
      </c>
      <c r="D197" s="174" t="s">
        <v>288</v>
      </c>
      <c r="E197" s="175" t="s">
        <v>3670</v>
      </c>
      <c r="F197" s="176" t="s">
        <v>3671</v>
      </c>
      <c r="G197" s="177" t="s">
        <v>308</v>
      </c>
      <c r="H197" s="178">
        <v>59.53</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455</v>
      </c>
    </row>
    <row r="198" spans="2:65" s="11" customFormat="1" ht="11" x14ac:dyDescent="0.15">
      <c r="B198" s="185"/>
      <c r="C198" s="186"/>
      <c r="D198" s="187" t="s">
        <v>356</v>
      </c>
      <c r="E198" s="188" t="s">
        <v>1</v>
      </c>
      <c r="F198" s="189" t="s">
        <v>5459</v>
      </c>
      <c r="G198" s="186"/>
      <c r="H198" s="190">
        <v>9.5299999999999994</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1" customFormat="1" ht="11" x14ac:dyDescent="0.15">
      <c r="B199" s="185"/>
      <c r="C199" s="186"/>
      <c r="D199" s="187" t="s">
        <v>356</v>
      </c>
      <c r="E199" s="188" t="s">
        <v>1</v>
      </c>
      <c r="F199" s="189" t="s">
        <v>5460</v>
      </c>
      <c r="G199" s="186"/>
      <c r="H199" s="190">
        <v>50</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2" customFormat="1" ht="11" x14ac:dyDescent="0.15">
      <c r="B200" s="197"/>
      <c r="C200" s="198"/>
      <c r="D200" s="187" t="s">
        <v>356</v>
      </c>
      <c r="E200" s="199" t="s">
        <v>1</v>
      </c>
      <c r="F200" s="200" t="s">
        <v>359</v>
      </c>
      <c r="G200" s="198"/>
      <c r="H200" s="201">
        <v>59.53</v>
      </c>
      <c r="I200" s="202"/>
      <c r="J200" s="198"/>
      <c r="K200" s="198"/>
      <c r="L200" s="203"/>
      <c r="M200" s="204"/>
      <c r="N200" s="205"/>
      <c r="O200" s="205"/>
      <c r="P200" s="205"/>
      <c r="Q200" s="205"/>
      <c r="R200" s="205"/>
      <c r="S200" s="205"/>
      <c r="T200" s="206"/>
      <c r="AT200" s="207" t="s">
        <v>356</v>
      </c>
      <c r="AU200" s="207" t="s">
        <v>77</v>
      </c>
      <c r="AV200" s="12" t="s">
        <v>99</v>
      </c>
      <c r="AW200" s="12" t="s">
        <v>33</v>
      </c>
      <c r="AX200" s="12" t="s">
        <v>77</v>
      </c>
      <c r="AY200" s="207" t="s">
        <v>287</v>
      </c>
    </row>
    <row r="201" spans="2:65" s="1" customFormat="1" ht="16.5" customHeight="1" x14ac:dyDescent="0.15">
      <c r="B201" s="33"/>
      <c r="C201" s="174" t="s">
        <v>452</v>
      </c>
      <c r="D201" s="174" t="s">
        <v>288</v>
      </c>
      <c r="E201" s="175" t="s">
        <v>3672</v>
      </c>
      <c r="F201" s="176" t="s">
        <v>3673</v>
      </c>
      <c r="G201" s="177" t="s">
        <v>490</v>
      </c>
      <c r="H201" s="178">
        <v>1</v>
      </c>
      <c r="I201" s="179"/>
      <c r="J201" s="178">
        <f>ROUND(I201*H201,2)</f>
        <v>0</v>
      </c>
      <c r="K201" s="176" t="s">
        <v>1</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473</v>
      </c>
    </row>
    <row r="202" spans="2:65" s="1" customFormat="1" ht="30" x14ac:dyDescent="0.15">
      <c r="B202" s="33"/>
      <c r="C202" s="34"/>
      <c r="D202" s="187" t="s">
        <v>383</v>
      </c>
      <c r="E202" s="34"/>
      <c r="F202" s="208" t="s">
        <v>3674</v>
      </c>
      <c r="G202" s="34"/>
      <c r="H202" s="34"/>
      <c r="I202" s="111"/>
      <c r="J202" s="34"/>
      <c r="K202" s="34"/>
      <c r="L202" s="37"/>
      <c r="M202" s="209"/>
      <c r="N202" s="59"/>
      <c r="O202" s="59"/>
      <c r="P202" s="59"/>
      <c r="Q202" s="59"/>
      <c r="R202" s="59"/>
      <c r="S202" s="59"/>
      <c r="T202" s="60"/>
      <c r="AT202" s="16" t="s">
        <v>383</v>
      </c>
      <c r="AU202" s="16" t="s">
        <v>77</v>
      </c>
    </row>
    <row r="203" spans="2:65" s="1" customFormat="1" ht="16.5" customHeight="1" x14ac:dyDescent="0.15">
      <c r="B203" s="33"/>
      <c r="C203" s="174" t="s">
        <v>355</v>
      </c>
      <c r="D203" s="174" t="s">
        <v>288</v>
      </c>
      <c r="E203" s="175" t="s">
        <v>3678</v>
      </c>
      <c r="F203" s="176" t="s">
        <v>3679</v>
      </c>
      <c r="G203" s="177" t="s">
        <v>490</v>
      </c>
      <c r="H203" s="178">
        <v>1</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478</v>
      </c>
    </row>
    <row r="204" spans="2:65" s="1" customFormat="1" ht="16.5" customHeight="1" x14ac:dyDescent="0.15">
      <c r="B204" s="33"/>
      <c r="C204" s="174" t="s">
        <v>475</v>
      </c>
      <c r="D204" s="174" t="s">
        <v>288</v>
      </c>
      <c r="E204" s="175" t="s">
        <v>3675</v>
      </c>
      <c r="F204" s="176" t="s">
        <v>3676</v>
      </c>
      <c r="G204" s="177" t="s">
        <v>2324</v>
      </c>
      <c r="H204" s="178">
        <v>3</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484</v>
      </c>
    </row>
    <row r="205" spans="2:65" s="1" customFormat="1" ht="40" x14ac:dyDescent="0.15">
      <c r="B205" s="33"/>
      <c r="C205" s="34"/>
      <c r="D205" s="187" t="s">
        <v>383</v>
      </c>
      <c r="E205" s="34"/>
      <c r="F205" s="208" t="s">
        <v>3677</v>
      </c>
      <c r="G205" s="34"/>
      <c r="H205" s="34"/>
      <c r="I205" s="111"/>
      <c r="J205" s="34"/>
      <c r="K205" s="34"/>
      <c r="L205" s="37"/>
      <c r="M205" s="209"/>
      <c r="N205" s="59"/>
      <c r="O205" s="59"/>
      <c r="P205" s="59"/>
      <c r="Q205" s="59"/>
      <c r="R205" s="59"/>
      <c r="S205" s="59"/>
      <c r="T205" s="60"/>
      <c r="AT205" s="16" t="s">
        <v>383</v>
      </c>
      <c r="AU205" s="16" t="s">
        <v>77</v>
      </c>
    </row>
    <row r="206" spans="2:65" s="10" customFormat="1" ht="26" customHeight="1" x14ac:dyDescent="0.2">
      <c r="B206" s="160"/>
      <c r="C206" s="161"/>
      <c r="D206" s="162" t="s">
        <v>69</v>
      </c>
      <c r="E206" s="163" t="s">
        <v>728</v>
      </c>
      <c r="F206" s="163" t="s">
        <v>3680</v>
      </c>
      <c r="G206" s="161"/>
      <c r="H206" s="161"/>
      <c r="I206" s="164"/>
      <c r="J206" s="165">
        <f>BK206</f>
        <v>0</v>
      </c>
      <c r="K206" s="161"/>
      <c r="L206" s="166"/>
      <c r="M206" s="167"/>
      <c r="N206" s="168"/>
      <c r="O206" s="168"/>
      <c r="P206" s="169">
        <f>SUM(P207:P220)</f>
        <v>0</v>
      </c>
      <c r="Q206" s="168"/>
      <c r="R206" s="169">
        <f>SUM(R207:R220)</f>
        <v>0</v>
      </c>
      <c r="S206" s="168"/>
      <c r="T206" s="170">
        <f>SUM(T207:T220)</f>
        <v>0</v>
      </c>
      <c r="AR206" s="171" t="s">
        <v>77</v>
      </c>
      <c r="AT206" s="172" t="s">
        <v>69</v>
      </c>
      <c r="AU206" s="172" t="s">
        <v>70</v>
      </c>
      <c r="AY206" s="171" t="s">
        <v>287</v>
      </c>
      <c r="BK206" s="173">
        <f>SUM(BK207:BK220)</f>
        <v>0</v>
      </c>
    </row>
    <row r="207" spans="2:65" s="1" customFormat="1" ht="16.5" customHeight="1" x14ac:dyDescent="0.15">
      <c r="B207" s="33"/>
      <c r="C207" s="174" t="s">
        <v>363</v>
      </c>
      <c r="D207" s="174" t="s">
        <v>288</v>
      </c>
      <c r="E207" s="175" t="s">
        <v>3702</v>
      </c>
      <c r="F207" s="176" t="s">
        <v>3703</v>
      </c>
      <c r="G207" s="177" t="s">
        <v>362</v>
      </c>
      <c r="H207" s="178">
        <v>33</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491</v>
      </c>
    </row>
    <row r="208" spans="2:65" s="1" customFormat="1" ht="16.5" customHeight="1" x14ac:dyDescent="0.15">
      <c r="B208" s="33"/>
      <c r="C208" s="174" t="s">
        <v>487</v>
      </c>
      <c r="D208" s="174" t="s">
        <v>288</v>
      </c>
      <c r="E208" s="175" t="s">
        <v>3704</v>
      </c>
      <c r="F208" s="176" t="s">
        <v>3705</v>
      </c>
      <c r="G208" s="177" t="s">
        <v>362</v>
      </c>
      <c r="H208" s="178">
        <v>33</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496</v>
      </c>
    </row>
    <row r="209" spans="2:65" s="1" customFormat="1" ht="16.5" customHeight="1" x14ac:dyDescent="0.15">
      <c r="B209" s="33"/>
      <c r="C209" s="174" t="s">
        <v>367</v>
      </c>
      <c r="D209" s="174" t="s">
        <v>288</v>
      </c>
      <c r="E209" s="175" t="s">
        <v>3714</v>
      </c>
      <c r="F209" s="176" t="s">
        <v>3715</v>
      </c>
      <c r="G209" s="177" t="s">
        <v>362</v>
      </c>
      <c r="H209" s="178">
        <v>33</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500</v>
      </c>
    </row>
    <row r="210" spans="2:65" s="1" customFormat="1" ht="16.5" customHeight="1" x14ac:dyDescent="0.15">
      <c r="B210" s="33"/>
      <c r="C210" s="174" t="s">
        <v>497</v>
      </c>
      <c r="D210" s="174" t="s">
        <v>288</v>
      </c>
      <c r="E210" s="175" t="s">
        <v>3720</v>
      </c>
      <c r="F210" s="176" t="s">
        <v>3721</v>
      </c>
      <c r="G210" s="177" t="s">
        <v>362</v>
      </c>
      <c r="H210" s="178">
        <v>33</v>
      </c>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99</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99</v>
      </c>
      <c r="BM210" s="16" t="s">
        <v>503</v>
      </c>
    </row>
    <row r="211" spans="2:65" s="1" customFormat="1" ht="16.5" customHeight="1" x14ac:dyDescent="0.15">
      <c r="B211" s="33"/>
      <c r="C211" s="174" t="s">
        <v>371</v>
      </c>
      <c r="D211" s="174" t="s">
        <v>288</v>
      </c>
      <c r="E211" s="175" t="s">
        <v>3738</v>
      </c>
      <c r="F211" s="176" t="s">
        <v>5415</v>
      </c>
      <c r="G211" s="177" t="s">
        <v>362</v>
      </c>
      <c r="H211" s="178">
        <v>61.5</v>
      </c>
      <c r="I211" s="179"/>
      <c r="J211" s="178">
        <f>ROUND(I211*H211,2)</f>
        <v>0</v>
      </c>
      <c r="K211" s="176" t="s">
        <v>1</v>
      </c>
      <c r="L211" s="37"/>
      <c r="M211" s="180" t="s">
        <v>1</v>
      </c>
      <c r="N211" s="181" t="s">
        <v>41</v>
      </c>
      <c r="O211" s="59"/>
      <c r="P211" s="182">
        <f>O211*H211</f>
        <v>0</v>
      </c>
      <c r="Q211" s="182">
        <v>0</v>
      </c>
      <c r="R211" s="182">
        <f>Q211*H211</f>
        <v>0</v>
      </c>
      <c r="S211" s="182">
        <v>0</v>
      </c>
      <c r="T211" s="183">
        <f>S211*H211</f>
        <v>0</v>
      </c>
      <c r="AR211" s="16" t="s">
        <v>99</v>
      </c>
      <c r="AT211" s="16" t="s">
        <v>288</v>
      </c>
      <c r="AU211" s="16" t="s">
        <v>77</v>
      </c>
      <c r="AY211" s="16" t="s">
        <v>287</v>
      </c>
      <c r="BE211" s="184">
        <f>IF(N211="základní",J211,0)</f>
        <v>0</v>
      </c>
      <c r="BF211" s="184">
        <f>IF(N211="snížená",J211,0)</f>
        <v>0</v>
      </c>
      <c r="BG211" s="184">
        <f>IF(N211="zákl. přenesená",J211,0)</f>
        <v>0</v>
      </c>
      <c r="BH211" s="184">
        <f>IF(N211="sníž. přenesená",J211,0)</f>
        <v>0</v>
      </c>
      <c r="BI211" s="184">
        <f>IF(N211="nulová",J211,0)</f>
        <v>0</v>
      </c>
      <c r="BJ211" s="16" t="s">
        <v>77</v>
      </c>
      <c r="BK211" s="184">
        <f>ROUND(I211*H211,2)</f>
        <v>0</v>
      </c>
      <c r="BL211" s="16" t="s">
        <v>99</v>
      </c>
      <c r="BM211" s="16" t="s">
        <v>509</v>
      </c>
    </row>
    <row r="212" spans="2:65" s="11" customFormat="1" ht="11" x14ac:dyDescent="0.15">
      <c r="B212" s="185"/>
      <c r="C212" s="186"/>
      <c r="D212" s="187" t="s">
        <v>356</v>
      </c>
      <c r="E212" s="188" t="s">
        <v>1</v>
      </c>
      <c r="F212" s="189" t="s">
        <v>5461</v>
      </c>
      <c r="G212" s="186"/>
      <c r="H212" s="190">
        <v>61.5</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2" customFormat="1" ht="11" x14ac:dyDescent="0.15">
      <c r="B213" s="197"/>
      <c r="C213" s="198"/>
      <c r="D213" s="187" t="s">
        <v>356</v>
      </c>
      <c r="E213" s="199" t="s">
        <v>1</v>
      </c>
      <c r="F213" s="200" t="s">
        <v>359</v>
      </c>
      <c r="G213" s="198"/>
      <c r="H213" s="201">
        <v>61.5</v>
      </c>
      <c r="I213" s="202"/>
      <c r="J213" s="198"/>
      <c r="K213" s="198"/>
      <c r="L213" s="203"/>
      <c r="M213" s="204"/>
      <c r="N213" s="205"/>
      <c r="O213" s="205"/>
      <c r="P213" s="205"/>
      <c r="Q213" s="205"/>
      <c r="R213" s="205"/>
      <c r="S213" s="205"/>
      <c r="T213" s="206"/>
      <c r="AT213" s="207" t="s">
        <v>356</v>
      </c>
      <c r="AU213" s="207" t="s">
        <v>77</v>
      </c>
      <c r="AV213" s="12" t="s">
        <v>99</v>
      </c>
      <c r="AW213" s="12" t="s">
        <v>33</v>
      </c>
      <c r="AX213" s="12" t="s">
        <v>77</v>
      </c>
      <c r="AY213" s="207" t="s">
        <v>287</v>
      </c>
    </row>
    <row r="214" spans="2:65" s="1" customFormat="1" ht="16.5" customHeight="1" x14ac:dyDescent="0.15">
      <c r="B214" s="33"/>
      <c r="C214" s="174" t="s">
        <v>506</v>
      </c>
      <c r="D214" s="174" t="s">
        <v>288</v>
      </c>
      <c r="E214" s="175" t="s">
        <v>3766</v>
      </c>
      <c r="F214" s="176" t="s">
        <v>3767</v>
      </c>
      <c r="G214" s="177" t="s">
        <v>490</v>
      </c>
      <c r="H214" s="178">
        <v>18.899999999999999</v>
      </c>
      <c r="I214" s="179"/>
      <c r="J214" s="178">
        <f>ROUND(I214*H214,2)</f>
        <v>0</v>
      </c>
      <c r="K214" s="176" t="s">
        <v>1</v>
      </c>
      <c r="L214" s="37"/>
      <c r="M214" s="180" t="s">
        <v>1</v>
      </c>
      <c r="N214" s="181" t="s">
        <v>41</v>
      </c>
      <c r="O214" s="59"/>
      <c r="P214" s="182">
        <f>O214*H214</f>
        <v>0</v>
      </c>
      <c r="Q214" s="182">
        <v>0</v>
      </c>
      <c r="R214" s="182">
        <f>Q214*H214</f>
        <v>0</v>
      </c>
      <c r="S214" s="182">
        <v>0</v>
      </c>
      <c r="T214" s="183">
        <f>S214*H214</f>
        <v>0</v>
      </c>
      <c r="AR214" s="16" t="s">
        <v>99</v>
      </c>
      <c r="AT214" s="16" t="s">
        <v>288</v>
      </c>
      <c r="AU214" s="16" t="s">
        <v>77</v>
      </c>
      <c r="AY214" s="16" t="s">
        <v>287</v>
      </c>
      <c r="BE214" s="184">
        <f>IF(N214="základní",J214,0)</f>
        <v>0</v>
      </c>
      <c r="BF214" s="184">
        <f>IF(N214="snížená",J214,0)</f>
        <v>0</v>
      </c>
      <c r="BG214" s="184">
        <f>IF(N214="zákl. přenesená",J214,0)</f>
        <v>0</v>
      </c>
      <c r="BH214" s="184">
        <f>IF(N214="sníž. přenesená",J214,0)</f>
        <v>0</v>
      </c>
      <c r="BI214" s="184">
        <f>IF(N214="nulová",J214,0)</f>
        <v>0</v>
      </c>
      <c r="BJ214" s="16" t="s">
        <v>77</v>
      </c>
      <c r="BK214" s="184">
        <f>ROUND(I214*H214,2)</f>
        <v>0</v>
      </c>
      <c r="BL214" s="16" t="s">
        <v>99</v>
      </c>
      <c r="BM214" s="16" t="s">
        <v>513</v>
      </c>
    </row>
    <row r="215" spans="2:65" s="11" customFormat="1" ht="11" x14ac:dyDescent="0.15">
      <c r="B215" s="185"/>
      <c r="C215" s="186"/>
      <c r="D215" s="187" t="s">
        <v>356</v>
      </c>
      <c r="E215" s="188" t="s">
        <v>1</v>
      </c>
      <c r="F215" s="189" t="s">
        <v>5462</v>
      </c>
      <c r="G215" s="186"/>
      <c r="H215" s="190">
        <v>18.899999999999999</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65" s="12" customFormat="1" ht="11" x14ac:dyDescent="0.15">
      <c r="B216" s="197"/>
      <c r="C216" s="198"/>
      <c r="D216" s="187" t="s">
        <v>356</v>
      </c>
      <c r="E216" s="199" t="s">
        <v>1</v>
      </c>
      <c r="F216" s="200" t="s">
        <v>359</v>
      </c>
      <c r="G216" s="198"/>
      <c r="H216" s="201">
        <v>18.899999999999999</v>
      </c>
      <c r="I216" s="202"/>
      <c r="J216" s="198"/>
      <c r="K216" s="198"/>
      <c r="L216" s="203"/>
      <c r="M216" s="204"/>
      <c r="N216" s="205"/>
      <c r="O216" s="205"/>
      <c r="P216" s="205"/>
      <c r="Q216" s="205"/>
      <c r="R216" s="205"/>
      <c r="S216" s="205"/>
      <c r="T216" s="206"/>
      <c r="AT216" s="207" t="s">
        <v>356</v>
      </c>
      <c r="AU216" s="207" t="s">
        <v>77</v>
      </c>
      <c r="AV216" s="12" t="s">
        <v>99</v>
      </c>
      <c r="AW216" s="12" t="s">
        <v>33</v>
      </c>
      <c r="AX216" s="12" t="s">
        <v>77</v>
      </c>
      <c r="AY216" s="207" t="s">
        <v>287</v>
      </c>
    </row>
    <row r="217" spans="2:65" s="1" customFormat="1" ht="16.5" customHeight="1" x14ac:dyDescent="0.15">
      <c r="B217" s="33"/>
      <c r="C217" s="174" t="s">
        <v>377</v>
      </c>
      <c r="D217" s="174" t="s">
        <v>288</v>
      </c>
      <c r="E217" s="175" t="s">
        <v>3768</v>
      </c>
      <c r="F217" s="176" t="s">
        <v>3769</v>
      </c>
      <c r="G217" s="177" t="s">
        <v>490</v>
      </c>
      <c r="H217" s="178">
        <v>10</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99</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99</v>
      </c>
      <c r="BM217" s="16" t="s">
        <v>517</v>
      </c>
    </row>
    <row r="218" spans="2:65" s="1" customFormat="1" ht="16.5" customHeight="1" x14ac:dyDescent="0.15">
      <c r="B218" s="33"/>
      <c r="C218" s="174" t="s">
        <v>514</v>
      </c>
      <c r="D218" s="174" t="s">
        <v>288</v>
      </c>
      <c r="E218" s="175" t="s">
        <v>5418</v>
      </c>
      <c r="F218" s="176" t="s">
        <v>5419</v>
      </c>
      <c r="G218" s="177" t="s">
        <v>490</v>
      </c>
      <c r="H218" s="178">
        <v>40.950000000000003</v>
      </c>
      <c r="I218" s="179"/>
      <c r="J218" s="178">
        <f>ROUND(I218*H218,2)</f>
        <v>0</v>
      </c>
      <c r="K218" s="176" t="s">
        <v>1</v>
      </c>
      <c r="L218" s="37"/>
      <c r="M218" s="180" t="s">
        <v>1</v>
      </c>
      <c r="N218" s="181" t="s">
        <v>41</v>
      </c>
      <c r="O218" s="59"/>
      <c r="P218" s="182">
        <f>O218*H218</f>
        <v>0</v>
      </c>
      <c r="Q218" s="182">
        <v>0</v>
      </c>
      <c r="R218" s="182">
        <f>Q218*H218</f>
        <v>0</v>
      </c>
      <c r="S218" s="182">
        <v>0</v>
      </c>
      <c r="T218" s="183">
        <f>S218*H218</f>
        <v>0</v>
      </c>
      <c r="AR218" s="16" t="s">
        <v>99</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99</v>
      </c>
      <c r="BM218" s="16" t="s">
        <v>521</v>
      </c>
    </row>
    <row r="219" spans="2:65" s="11" customFormat="1" ht="11" x14ac:dyDescent="0.15">
      <c r="B219" s="185"/>
      <c r="C219" s="186"/>
      <c r="D219" s="187" t="s">
        <v>356</v>
      </c>
      <c r="E219" s="188" t="s">
        <v>1</v>
      </c>
      <c r="F219" s="189" t="s">
        <v>5463</v>
      </c>
      <c r="G219" s="186"/>
      <c r="H219" s="190">
        <v>40.950000000000003</v>
      </c>
      <c r="I219" s="191"/>
      <c r="J219" s="186"/>
      <c r="K219" s="186"/>
      <c r="L219" s="192"/>
      <c r="M219" s="193"/>
      <c r="N219" s="194"/>
      <c r="O219" s="194"/>
      <c r="P219" s="194"/>
      <c r="Q219" s="194"/>
      <c r="R219" s="194"/>
      <c r="S219" s="194"/>
      <c r="T219" s="195"/>
      <c r="AT219" s="196" t="s">
        <v>356</v>
      </c>
      <c r="AU219" s="196" t="s">
        <v>77</v>
      </c>
      <c r="AV219" s="11" t="s">
        <v>79</v>
      </c>
      <c r="AW219" s="11" t="s">
        <v>33</v>
      </c>
      <c r="AX219" s="11" t="s">
        <v>70</v>
      </c>
      <c r="AY219" s="196" t="s">
        <v>287</v>
      </c>
    </row>
    <row r="220" spans="2:65" s="12" customFormat="1" ht="11" x14ac:dyDescent="0.15">
      <c r="B220" s="197"/>
      <c r="C220" s="198"/>
      <c r="D220" s="187" t="s">
        <v>356</v>
      </c>
      <c r="E220" s="199" t="s">
        <v>1</v>
      </c>
      <c r="F220" s="200" t="s">
        <v>359</v>
      </c>
      <c r="G220" s="198"/>
      <c r="H220" s="201">
        <v>40.950000000000003</v>
      </c>
      <c r="I220" s="202"/>
      <c r="J220" s="198"/>
      <c r="K220" s="198"/>
      <c r="L220" s="203"/>
      <c r="M220" s="204"/>
      <c r="N220" s="205"/>
      <c r="O220" s="205"/>
      <c r="P220" s="205"/>
      <c r="Q220" s="205"/>
      <c r="R220" s="205"/>
      <c r="S220" s="205"/>
      <c r="T220" s="206"/>
      <c r="AT220" s="207" t="s">
        <v>356</v>
      </c>
      <c r="AU220" s="207" t="s">
        <v>77</v>
      </c>
      <c r="AV220" s="12" t="s">
        <v>99</v>
      </c>
      <c r="AW220" s="12" t="s">
        <v>33</v>
      </c>
      <c r="AX220" s="12" t="s">
        <v>77</v>
      </c>
      <c r="AY220" s="207" t="s">
        <v>287</v>
      </c>
    </row>
    <row r="221" spans="2:65" s="10" customFormat="1" ht="26" customHeight="1" x14ac:dyDescent="0.2">
      <c r="B221" s="160"/>
      <c r="C221" s="161"/>
      <c r="D221" s="162" t="s">
        <v>69</v>
      </c>
      <c r="E221" s="163" t="s">
        <v>744</v>
      </c>
      <c r="F221" s="163" t="s">
        <v>853</v>
      </c>
      <c r="G221" s="161"/>
      <c r="H221" s="161"/>
      <c r="I221" s="164"/>
      <c r="J221" s="165">
        <f>BK221</f>
        <v>0</v>
      </c>
      <c r="K221" s="161"/>
      <c r="L221" s="166"/>
      <c r="M221" s="167"/>
      <c r="N221" s="168"/>
      <c r="O221" s="168"/>
      <c r="P221" s="169">
        <f>P222</f>
        <v>0</v>
      </c>
      <c r="Q221" s="168"/>
      <c r="R221" s="169">
        <f>R222</f>
        <v>0</v>
      </c>
      <c r="S221" s="168"/>
      <c r="T221" s="170">
        <f>T222</f>
        <v>0</v>
      </c>
      <c r="AR221" s="171" t="s">
        <v>77</v>
      </c>
      <c r="AT221" s="172" t="s">
        <v>69</v>
      </c>
      <c r="AU221" s="172" t="s">
        <v>70</v>
      </c>
      <c r="AY221" s="171" t="s">
        <v>287</v>
      </c>
      <c r="BK221" s="173">
        <f>BK222</f>
        <v>0</v>
      </c>
    </row>
    <row r="222" spans="2:65" s="1" customFormat="1" ht="16.5" customHeight="1" x14ac:dyDescent="0.15">
      <c r="B222" s="33"/>
      <c r="C222" s="174" t="s">
        <v>382</v>
      </c>
      <c r="D222" s="174" t="s">
        <v>288</v>
      </c>
      <c r="E222" s="175" t="s">
        <v>5464</v>
      </c>
      <c r="F222" s="176" t="s">
        <v>5465</v>
      </c>
      <c r="G222" s="177" t="s">
        <v>362</v>
      </c>
      <c r="H222" s="178">
        <v>2.5</v>
      </c>
      <c r="I222" s="179"/>
      <c r="J222" s="178">
        <f>ROUND(I222*H222,2)</f>
        <v>0</v>
      </c>
      <c r="K222" s="176" t="s">
        <v>1</v>
      </c>
      <c r="L222" s="37"/>
      <c r="M222" s="180" t="s">
        <v>1</v>
      </c>
      <c r="N222" s="181" t="s">
        <v>41</v>
      </c>
      <c r="O222" s="59"/>
      <c r="P222" s="182">
        <f>O222*H222</f>
        <v>0</v>
      </c>
      <c r="Q222" s="182">
        <v>0</v>
      </c>
      <c r="R222" s="182">
        <f>Q222*H222</f>
        <v>0</v>
      </c>
      <c r="S222" s="182">
        <v>0</v>
      </c>
      <c r="T222" s="183">
        <f>S222*H222</f>
        <v>0</v>
      </c>
      <c r="AR222" s="16" t="s">
        <v>99</v>
      </c>
      <c r="AT222" s="16" t="s">
        <v>288</v>
      </c>
      <c r="AU222" s="16" t="s">
        <v>77</v>
      </c>
      <c r="AY222" s="16" t="s">
        <v>287</v>
      </c>
      <c r="BE222" s="184">
        <f>IF(N222="základní",J222,0)</f>
        <v>0</v>
      </c>
      <c r="BF222" s="184">
        <f>IF(N222="snížená",J222,0)</f>
        <v>0</v>
      </c>
      <c r="BG222" s="184">
        <f>IF(N222="zákl. přenesená",J222,0)</f>
        <v>0</v>
      </c>
      <c r="BH222" s="184">
        <f>IF(N222="sníž. přenesená",J222,0)</f>
        <v>0</v>
      </c>
      <c r="BI222" s="184">
        <f>IF(N222="nulová",J222,0)</f>
        <v>0</v>
      </c>
      <c r="BJ222" s="16" t="s">
        <v>77</v>
      </c>
      <c r="BK222" s="184">
        <f>ROUND(I222*H222,2)</f>
        <v>0</v>
      </c>
      <c r="BL222" s="16" t="s">
        <v>99</v>
      </c>
      <c r="BM222" s="16" t="s">
        <v>526</v>
      </c>
    </row>
    <row r="223" spans="2:65" s="10" customFormat="1" ht="26" customHeight="1" x14ac:dyDescent="0.2">
      <c r="B223" s="160"/>
      <c r="C223" s="161"/>
      <c r="D223" s="162" t="s">
        <v>69</v>
      </c>
      <c r="E223" s="163" t="s">
        <v>521</v>
      </c>
      <c r="F223" s="163" t="s">
        <v>1416</v>
      </c>
      <c r="G223" s="161"/>
      <c r="H223" s="161"/>
      <c r="I223" s="164"/>
      <c r="J223" s="165">
        <f>BK223</f>
        <v>0</v>
      </c>
      <c r="K223" s="161"/>
      <c r="L223" s="166"/>
      <c r="M223" s="167"/>
      <c r="N223" s="168"/>
      <c r="O223" s="168"/>
      <c r="P223" s="169">
        <f>P224</f>
        <v>0</v>
      </c>
      <c r="Q223" s="168"/>
      <c r="R223" s="169">
        <f>R224</f>
        <v>0</v>
      </c>
      <c r="S223" s="168"/>
      <c r="T223" s="170">
        <f>T224</f>
        <v>0</v>
      </c>
      <c r="AR223" s="171" t="s">
        <v>77</v>
      </c>
      <c r="AT223" s="172" t="s">
        <v>69</v>
      </c>
      <c r="AU223" s="172" t="s">
        <v>70</v>
      </c>
      <c r="AY223" s="171" t="s">
        <v>287</v>
      </c>
      <c r="BK223" s="173">
        <f>BK224</f>
        <v>0</v>
      </c>
    </row>
    <row r="224" spans="2:65" s="1" customFormat="1" ht="16.5" customHeight="1" x14ac:dyDescent="0.15">
      <c r="B224" s="33"/>
      <c r="C224" s="174" t="s">
        <v>523</v>
      </c>
      <c r="D224" s="174" t="s">
        <v>288</v>
      </c>
      <c r="E224" s="175" t="s">
        <v>5466</v>
      </c>
      <c r="F224" s="176" t="s">
        <v>5467</v>
      </c>
      <c r="G224" s="177" t="s">
        <v>362</v>
      </c>
      <c r="H224" s="178">
        <v>2.5</v>
      </c>
      <c r="I224" s="179"/>
      <c r="J224" s="178">
        <f>ROUND(I224*H224,2)</f>
        <v>0</v>
      </c>
      <c r="K224" s="176" t="s">
        <v>1</v>
      </c>
      <c r="L224" s="37"/>
      <c r="M224" s="180" t="s">
        <v>1</v>
      </c>
      <c r="N224" s="181" t="s">
        <v>41</v>
      </c>
      <c r="O224" s="59"/>
      <c r="P224" s="182">
        <f>O224*H224</f>
        <v>0</v>
      </c>
      <c r="Q224" s="182">
        <v>0</v>
      </c>
      <c r="R224" s="182">
        <f>Q224*H224</f>
        <v>0</v>
      </c>
      <c r="S224" s="182">
        <v>0</v>
      </c>
      <c r="T224" s="183">
        <f>S224*H224</f>
        <v>0</v>
      </c>
      <c r="AR224" s="16" t="s">
        <v>99</v>
      </c>
      <c r="AT224" s="16" t="s">
        <v>288</v>
      </c>
      <c r="AU224" s="16" t="s">
        <v>77</v>
      </c>
      <c r="AY224" s="16" t="s">
        <v>287</v>
      </c>
      <c r="BE224" s="184">
        <f>IF(N224="základní",J224,0)</f>
        <v>0</v>
      </c>
      <c r="BF224" s="184">
        <f>IF(N224="snížená",J224,0)</f>
        <v>0</v>
      </c>
      <c r="BG224" s="184">
        <f>IF(N224="zákl. přenesená",J224,0)</f>
        <v>0</v>
      </c>
      <c r="BH224" s="184">
        <f>IF(N224="sníž. přenesená",J224,0)</f>
        <v>0</v>
      </c>
      <c r="BI224" s="184">
        <f>IF(N224="nulová",J224,0)</f>
        <v>0</v>
      </c>
      <c r="BJ224" s="16" t="s">
        <v>77</v>
      </c>
      <c r="BK224" s="184">
        <f>ROUND(I224*H224,2)</f>
        <v>0</v>
      </c>
      <c r="BL224" s="16" t="s">
        <v>99</v>
      </c>
      <c r="BM224" s="16" t="s">
        <v>530</v>
      </c>
    </row>
    <row r="225" spans="2:65" s="10" customFormat="1" ht="26" customHeight="1" x14ac:dyDescent="0.2">
      <c r="B225" s="160"/>
      <c r="C225" s="161"/>
      <c r="D225" s="162" t="s">
        <v>69</v>
      </c>
      <c r="E225" s="163" t="s">
        <v>3784</v>
      </c>
      <c r="F225" s="163" t="s">
        <v>3785</v>
      </c>
      <c r="G225" s="161"/>
      <c r="H225" s="161"/>
      <c r="I225" s="164"/>
      <c r="J225" s="165">
        <f>BK225</f>
        <v>0</v>
      </c>
      <c r="K225" s="161"/>
      <c r="L225" s="166"/>
      <c r="M225" s="167"/>
      <c r="N225" s="168"/>
      <c r="O225" s="168"/>
      <c r="P225" s="169">
        <f>SUM(P226:P229)</f>
        <v>0</v>
      </c>
      <c r="Q225" s="168"/>
      <c r="R225" s="169">
        <f>SUM(R226:R229)</f>
        <v>0</v>
      </c>
      <c r="S225" s="168"/>
      <c r="T225" s="170">
        <f>SUM(T226:T229)</f>
        <v>0</v>
      </c>
      <c r="AR225" s="171" t="s">
        <v>77</v>
      </c>
      <c r="AT225" s="172" t="s">
        <v>69</v>
      </c>
      <c r="AU225" s="172" t="s">
        <v>70</v>
      </c>
      <c r="AY225" s="171" t="s">
        <v>287</v>
      </c>
      <c r="BK225" s="173">
        <f>SUM(BK226:BK229)</f>
        <v>0</v>
      </c>
    </row>
    <row r="226" spans="2:65" s="1" customFormat="1" ht="22.5" customHeight="1" x14ac:dyDescent="0.15">
      <c r="B226" s="33"/>
      <c r="C226" s="174" t="s">
        <v>389</v>
      </c>
      <c r="D226" s="174" t="s">
        <v>288</v>
      </c>
      <c r="E226" s="175" t="s">
        <v>5421</v>
      </c>
      <c r="F226" s="176" t="s">
        <v>5422</v>
      </c>
      <c r="G226" s="177" t="s">
        <v>291</v>
      </c>
      <c r="H226" s="178">
        <v>221.2</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537</v>
      </c>
    </row>
    <row r="227" spans="2:65" s="11" customFormat="1" ht="11" x14ac:dyDescent="0.15">
      <c r="B227" s="185"/>
      <c r="C227" s="186"/>
      <c r="D227" s="187" t="s">
        <v>356</v>
      </c>
      <c r="E227" s="188" t="s">
        <v>1</v>
      </c>
      <c r="F227" s="189" t="s">
        <v>5468</v>
      </c>
      <c r="G227" s="186"/>
      <c r="H227" s="190">
        <v>221.2</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221.2</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534</v>
      </c>
      <c r="D229" s="174" t="s">
        <v>288</v>
      </c>
      <c r="E229" s="175" t="s">
        <v>3793</v>
      </c>
      <c r="F229" s="176" t="s">
        <v>3794</v>
      </c>
      <c r="G229" s="177" t="s">
        <v>388</v>
      </c>
      <c r="H229" s="178">
        <v>73</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544</v>
      </c>
    </row>
    <row r="230" spans="2:65" s="10" customFormat="1" ht="26" customHeight="1" x14ac:dyDescent="0.2">
      <c r="B230" s="160"/>
      <c r="C230" s="161"/>
      <c r="D230" s="162" t="s">
        <v>69</v>
      </c>
      <c r="E230" s="163" t="s">
        <v>778</v>
      </c>
      <c r="F230" s="163" t="s">
        <v>3795</v>
      </c>
      <c r="G230" s="161"/>
      <c r="H230" s="161"/>
      <c r="I230" s="164"/>
      <c r="J230" s="165">
        <f>BK230</f>
        <v>0</v>
      </c>
      <c r="K230" s="161"/>
      <c r="L230" s="166"/>
      <c r="M230" s="167"/>
      <c r="N230" s="168"/>
      <c r="O230" s="168"/>
      <c r="P230" s="169">
        <f>SUM(P231:P232)</f>
        <v>0</v>
      </c>
      <c r="Q230" s="168"/>
      <c r="R230" s="169">
        <f>SUM(R231:R232)</f>
        <v>0</v>
      </c>
      <c r="S230" s="168"/>
      <c r="T230" s="170">
        <f>SUM(T231:T232)</f>
        <v>0</v>
      </c>
      <c r="AR230" s="171" t="s">
        <v>77</v>
      </c>
      <c r="AT230" s="172" t="s">
        <v>69</v>
      </c>
      <c r="AU230" s="172" t="s">
        <v>70</v>
      </c>
      <c r="AY230" s="171" t="s">
        <v>287</v>
      </c>
      <c r="BK230" s="173">
        <f>SUM(BK231:BK232)</f>
        <v>0</v>
      </c>
    </row>
    <row r="231" spans="2:65" s="1" customFormat="1" ht="16.5" customHeight="1" x14ac:dyDescent="0.15">
      <c r="B231" s="33"/>
      <c r="C231" s="174" t="s">
        <v>397</v>
      </c>
      <c r="D231" s="174" t="s">
        <v>288</v>
      </c>
      <c r="E231" s="175" t="s">
        <v>3796</v>
      </c>
      <c r="F231" s="176" t="s">
        <v>3797</v>
      </c>
      <c r="G231" s="177" t="s">
        <v>362</v>
      </c>
      <c r="H231" s="178">
        <v>150</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551</v>
      </c>
    </row>
    <row r="232" spans="2:65" s="1" customFormat="1" ht="16.5" customHeight="1" x14ac:dyDescent="0.15">
      <c r="B232" s="33"/>
      <c r="C232" s="174" t="s">
        <v>548</v>
      </c>
      <c r="D232" s="174" t="s">
        <v>288</v>
      </c>
      <c r="E232" s="175" t="s">
        <v>3798</v>
      </c>
      <c r="F232" s="176" t="s">
        <v>3799</v>
      </c>
      <c r="G232" s="177" t="s">
        <v>291</v>
      </c>
      <c r="H232" s="178">
        <v>53</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556</v>
      </c>
    </row>
    <row r="233" spans="2:65" s="10" customFormat="1" ht="26" customHeight="1" x14ac:dyDescent="0.2">
      <c r="B233" s="160"/>
      <c r="C233" s="161"/>
      <c r="D233" s="162" t="s">
        <v>69</v>
      </c>
      <c r="E233" s="163" t="s">
        <v>790</v>
      </c>
      <c r="F233" s="163" t="s">
        <v>893</v>
      </c>
      <c r="G233" s="161"/>
      <c r="H233" s="161"/>
      <c r="I233" s="164"/>
      <c r="J233" s="165">
        <f>BK233</f>
        <v>0</v>
      </c>
      <c r="K233" s="161"/>
      <c r="L233" s="166"/>
      <c r="M233" s="167"/>
      <c r="N233" s="168"/>
      <c r="O233" s="168"/>
      <c r="P233" s="169">
        <f>P234</f>
        <v>0</v>
      </c>
      <c r="Q233" s="168"/>
      <c r="R233" s="169">
        <f>R234</f>
        <v>0</v>
      </c>
      <c r="S233" s="168"/>
      <c r="T233" s="170">
        <f>T234</f>
        <v>0</v>
      </c>
      <c r="AR233" s="171" t="s">
        <v>77</v>
      </c>
      <c r="AT233" s="172" t="s">
        <v>69</v>
      </c>
      <c r="AU233" s="172" t="s">
        <v>70</v>
      </c>
      <c r="AY233" s="171" t="s">
        <v>287</v>
      </c>
      <c r="BK233" s="173">
        <f>BK234</f>
        <v>0</v>
      </c>
    </row>
    <row r="234" spans="2:65" s="1" customFormat="1" ht="16.5" customHeight="1" x14ac:dyDescent="0.15">
      <c r="B234" s="33"/>
      <c r="C234" s="174" t="s">
        <v>404</v>
      </c>
      <c r="D234" s="174" t="s">
        <v>288</v>
      </c>
      <c r="E234" s="175" t="s">
        <v>3802</v>
      </c>
      <c r="F234" s="176" t="s">
        <v>3803</v>
      </c>
      <c r="G234" s="177" t="s">
        <v>388</v>
      </c>
      <c r="H234" s="178">
        <v>88.59</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560</v>
      </c>
    </row>
    <row r="235" spans="2:65" s="10" customFormat="1" ht="26" customHeight="1" x14ac:dyDescent="0.2">
      <c r="B235" s="160"/>
      <c r="C235" s="161"/>
      <c r="D235" s="162" t="s">
        <v>69</v>
      </c>
      <c r="E235" s="163" t="s">
        <v>3804</v>
      </c>
      <c r="F235" s="163" t="s">
        <v>3805</v>
      </c>
      <c r="G235" s="161"/>
      <c r="H235" s="161"/>
      <c r="I235" s="164"/>
      <c r="J235" s="165">
        <f>BK235</f>
        <v>0</v>
      </c>
      <c r="K235" s="161"/>
      <c r="L235" s="166"/>
      <c r="M235" s="167"/>
      <c r="N235" s="168"/>
      <c r="O235" s="168"/>
      <c r="P235" s="169">
        <f>SUM(P236:P237)</f>
        <v>0</v>
      </c>
      <c r="Q235" s="168"/>
      <c r="R235" s="169">
        <f>SUM(R236:R237)</f>
        <v>0</v>
      </c>
      <c r="S235" s="168"/>
      <c r="T235" s="170">
        <f>SUM(T236:T237)</f>
        <v>0</v>
      </c>
      <c r="AR235" s="171" t="s">
        <v>77</v>
      </c>
      <c r="AT235" s="172" t="s">
        <v>69</v>
      </c>
      <c r="AU235" s="172" t="s">
        <v>70</v>
      </c>
      <c r="AY235" s="171" t="s">
        <v>287</v>
      </c>
      <c r="BK235" s="173">
        <f>SUM(BK236:BK237)</f>
        <v>0</v>
      </c>
    </row>
    <row r="236" spans="2:65" s="1" customFormat="1" ht="16.5" customHeight="1" x14ac:dyDescent="0.15">
      <c r="B236" s="33"/>
      <c r="C236" s="174" t="s">
        <v>557</v>
      </c>
      <c r="D236" s="174" t="s">
        <v>288</v>
      </c>
      <c r="E236" s="175" t="s">
        <v>3806</v>
      </c>
      <c r="F236" s="176" t="s">
        <v>3807</v>
      </c>
      <c r="G236" s="177" t="s">
        <v>362</v>
      </c>
      <c r="H236" s="178">
        <v>200</v>
      </c>
      <c r="I236" s="179"/>
      <c r="J236" s="178">
        <f>ROUND(I236*H236,2)</f>
        <v>0</v>
      </c>
      <c r="K236" s="176" t="s">
        <v>1</v>
      </c>
      <c r="L236" s="37"/>
      <c r="M236" s="180" t="s">
        <v>1</v>
      </c>
      <c r="N236" s="181" t="s">
        <v>41</v>
      </c>
      <c r="O236" s="59"/>
      <c r="P236" s="182">
        <f>O236*H236</f>
        <v>0</v>
      </c>
      <c r="Q236" s="182">
        <v>0</v>
      </c>
      <c r="R236" s="182">
        <f>Q236*H236</f>
        <v>0</v>
      </c>
      <c r="S236" s="182">
        <v>0</v>
      </c>
      <c r="T236" s="183">
        <f>S236*H236</f>
        <v>0</v>
      </c>
      <c r="AR236" s="16" t="s">
        <v>99</v>
      </c>
      <c r="AT236" s="16" t="s">
        <v>288</v>
      </c>
      <c r="AU236" s="16" t="s">
        <v>77</v>
      </c>
      <c r="AY236" s="16" t="s">
        <v>287</v>
      </c>
      <c r="BE236" s="184">
        <f>IF(N236="základní",J236,0)</f>
        <v>0</v>
      </c>
      <c r="BF236" s="184">
        <f>IF(N236="snížená",J236,0)</f>
        <v>0</v>
      </c>
      <c r="BG236" s="184">
        <f>IF(N236="zákl. přenesená",J236,0)</f>
        <v>0</v>
      </c>
      <c r="BH236" s="184">
        <f>IF(N236="sníž. přenesená",J236,0)</f>
        <v>0</v>
      </c>
      <c r="BI236" s="184">
        <f>IF(N236="nulová",J236,0)</f>
        <v>0</v>
      </c>
      <c r="BJ236" s="16" t="s">
        <v>77</v>
      </c>
      <c r="BK236" s="184">
        <f>ROUND(I236*H236,2)</f>
        <v>0</v>
      </c>
      <c r="BL236" s="16" t="s">
        <v>99</v>
      </c>
      <c r="BM236" s="16" t="s">
        <v>567</v>
      </c>
    </row>
    <row r="237" spans="2:65" s="1" customFormat="1" ht="30" x14ac:dyDescent="0.15">
      <c r="B237" s="33"/>
      <c r="C237" s="34"/>
      <c r="D237" s="187" t="s">
        <v>383</v>
      </c>
      <c r="E237" s="34"/>
      <c r="F237" s="208" t="s">
        <v>3808</v>
      </c>
      <c r="G237" s="34"/>
      <c r="H237" s="34"/>
      <c r="I237" s="111"/>
      <c r="J237" s="34"/>
      <c r="K237" s="34"/>
      <c r="L237" s="37"/>
      <c r="M237" s="209"/>
      <c r="N237" s="59"/>
      <c r="O237" s="59"/>
      <c r="P237" s="59"/>
      <c r="Q237" s="59"/>
      <c r="R237" s="59"/>
      <c r="S237" s="59"/>
      <c r="T237" s="60"/>
      <c r="AT237" s="16" t="s">
        <v>383</v>
      </c>
      <c r="AU237" s="16" t="s">
        <v>77</v>
      </c>
    </row>
    <row r="238" spans="2:65" s="10" customFormat="1" ht="26" customHeight="1" x14ac:dyDescent="0.2">
      <c r="B238" s="160"/>
      <c r="C238" s="161"/>
      <c r="D238" s="162" t="s">
        <v>69</v>
      </c>
      <c r="E238" s="163" t="s">
        <v>1196</v>
      </c>
      <c r="F238" s="163" t="s">
        <v>1197</v>
      </c>
      <c r="G238" s="161"/>
      <c r="H238" s="161"/>
      <c r="I238" s="164"/>
      <c r="J238" s="165">
        <f>BK238</f>
        <v>0</v>
      </c>
      <c r="K238" s="161"/>
      <c r="L238" s="166"/>
      <c r="M238" s="167"/>
      <c r="N238" s="168"/>
      <c r="O238" s="168"/>
      <c r="P238" s="169">
        <f>SUM(P239:P246)</f>
        <v>0</v>
      </c>
      <c r="Q238" s="168"/>
      <c r="R238" s="169">
        <f>SUM(R239:R246)</f>
        <v>0</v>
      </c>
      <c r="S238" s="168"/>
      <c r="T238" s="170">
        <f>SUM(T239:T246)</f>
        <v>0</v>
      </c>
      <c r="AR238" s="171" t="s">
        <v>77</v>
      </c>
      <c r="AT238" s="172" t="s">
        <v>69</v>
      </c>
      <c r="AU238" s="172" t="s">
        <v>70</v>
      </c>
      <c r="AY238" s="171" t="s">
        <v>287</v>
      </c>
      <c r="BK238" s="173">
        <f>SUM(BK239:BK246)</f>
        <v>0</v>
      </c>
    </row>
    <row r="239" spans="2:65" s="1" customFormat="1" ht="16.5" customHeight="1" x14ac:dyDescent="0.15">
      <c r="B239" s="33"/>
      <c r="C239" s="174" t="s">
        <v>408</v>
      </c>
      <c r="D239" s="174" t="s">
        <v>288</v>
      </c>
      <c r="E239" s="175" t="s">
        <v>1207</v>
      </c>
      <c r="F239" s="176" t="s">
        <v>1208</v>
      </c>
      <c r="G239" s="177" t="s">
        <v>388</v>
      </c>
      <c r="H239" s="178">
        <v>52.49</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573</v>
      </c>
    </row>
    <row r="240" spans="2:65" s="11" customFormat="1" ht="11" x14ac:dyDescent="0.15">
      <c r="B240" s="185"/>
      <c r="C240" s="186"/>
      <c r="D240" s="187" t="s">
        <v>356</v>
      </c>
      <c r="E240" s="188" t="s">
        <v>1</v>
      </c>
      <c r="F240" s="189" t="s">
        <v>5469</v>
      </c>
      <c r="G240" s="186"/>
      <c r="H240" s="190">
        <v>52.49</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2" customFormat="1" ht="11" x14ac:dyDescent="0.15">
      <c r="B241" s="197"/>
      <c r="C241" s="198"/>
      <c r="D241" s="187" t="s">
        <v>356</v>
      </c>
      <c r="E241" s="199" t="s">
        <v>1</v>
      </c>
      <c r="F241" s="200" t="s">
        <v>359</v>
      </c>
      <c r="G241" s="198"/>
      <c r="H241" s="201">
        <v>52.49</v>
      </c>
      <c r="I241" s="202"/>
      <c r="J241" s="198"/>
      <c r="K241" s="198"/>
      <c r="L241" s="203"/>
      <c r="M241" s="204"/>
      <c r="N241" s="205"/>
      <c r="O241" s="205"/>
      <c r="P241" s="205"/>
      <c r="Q241" s="205"/>
      <c r="R241" s="205"/>
      <c r="S241" s="205"/>
      <c r="T241" s="206"/>
      <c r="AT241" s="207" t="s">
        <v>356</v>
      </c>
      <c r="AU241" s="207" t="s">
        <v>77</v>
      </c>
      <c r="AV241" s="12" t="s">
        <v>99</v>
      </c>
      <c r="AW241" s="12" t="s">
        <v>33</v>
      </c>
      <c r="AX241" s="12" t="s">
        <v>77</v>
      </c>
      <c r="AY241" s="207" t="s">
        <v>287</v>
      </c>
    </row>
    <row r="242" spans="2:65" s="1" customFormat="1" ht="16.5" customHeight="1" x14ac:dyDescent="0.15">
      <c r="B242" s="33"/>
      <c r="C242" s="174" t="s">
        <v>570</v>
      </c>
      <c r="D242" s="174" t="s">
        <v>288</v>
      </c>
      <c r="E242" s="175" t="s">
        <v>1211</v>
      </c>
      <c r="F242" s="176" t="s">
        <v>1212</v>
      </c>
      <c r="G242" s="177" t="s">
        <v>388</v>
      </c>
      <c r="H242" s="178">
        <v>997.27</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577</v>
      </c>
    </row>
    <row r="243" spans="2:65" s="11" customFormat="1" ht="11" x14ac:dyDescent="0.15">
      <c r="B243" s="185"/>
      <c r="C243" s="186"/>
      <c r="D243" s="187" t="s">
        <v>356</v>
      </c>
      <c r="E243" s="188" t="s">
        <v>1</v>
      </c>
      <c r="F243" s="189" t="s">
        <v>5470</v>
      </c>
      <c r="G243" s="186"/>
      <c r="H243" s="190">
        <v>997.27</v>
      </c>
      <c r="I243" s="191"/>
      <c r="J243" s="186"/>
      <c r="K243" s="186"/>
      <c r="L243" s="192"/>
      <c r="M243" s="193"/>
      <c r="N243" s="194"/>
      <c r="O243" s="194"/>
      <c r="P243" s="194"/>
      <c r="Q243" s="194"/>
      <c r="R243" s="194"/>
      <c r="S243" s="194"/>
      <c r="T243" s="195"/>
      <c r="AT243" s="196" t="s">
        <v>356</v>
      </c>
      <c r="AU243" s="196" t="s">
        <v>77</v>
      </c>
      <c r="AV243" s="11" t="s">
        <v>79</v>
      </c>
      <c r="AW243" s="11" t="s">
        <v>33</v>
      </c>
      <c r="AX243" s="11" t="s">
        <v>70</v>
      </c>
      <c r="AY243" s="196" t="s">
        <v>287</v>
      </c>
    </row>
    <row r="244" spans="2:65" s="12" customFormat="1" ht="11" x14ac:dyDescent="0.15">
      <c r="B244" s="197"/>
      <c r="C244" s="198"/>
      <c r="D244" s="187" t="s">
        <v>356</v>
      </c>
      <c r="E244" s="199" t="s">
        <v>1</v>
      </c>
      <c r="F244" s="200" t="s">
        <v>359</v>
      </c>
      <c r="G244" s="198"/>
      <c r="H244" s="201">
        <v>997.27</v>
      </c>
      <c r="I244" s="202"/>
      <c r="J244" s="198"/>
      <c r="K244" s="198"/>
      <c r="L244" s="203"/>
      <c r="M244" s="204"/>
      <c r="N244" s="205"/>
      <c r="O244" s="205"/>
      <c r="P244" s="205"/>
      <c r="Q244" s="205"/>
      <c r="R244" s="205"/>
      <c r="S244" s="205"/>
      <c r="T244" s="206"/>
      <c r="AT244" s="207" t="s">
        <v>356</v>
      </c>
      <c r="AU244" s="207" t="s">
        <v>77</v>
      </c>
      <c r="AV244" s="12" t="s">
        <v>99</v>
      </c>
      <c r="AW244" s="12" t="s">
        <v>33</v>
      </c>
      <c r="AX244" s="12" t="s">
        <v>77</v>
      </c>
      <c r="AY244" s="207" t="s">
        <v>287</v>
      </c>
    </row>
    <row r="245" spans="2:65" s="1" customFormat="1" ht="16.5" customHeight="1" x14ac:dyDescent="0.15">
      <c r="B245" s="33"/>
      <c r="C245" s="174" t="s">
        <v>415</v>
      </c>
      <c r="D245" s="174" t="s">
        <v>288</v>
      </c>
      <c r="E245" s="175" t="s">
        <v>5425</v>
      </c>
      <c r="F245" s="176" t="s">
        <v>5426</v>
      </c>
      <c r="G245" s="177" t="s">
        <v>388</v>
      </c>
      <c r="H245" s="178">
        <v>52.49</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77</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585</v>
      </c>
    </row>
    <row r="246" spans="2:65" s="1" customFormat="1" ht="30" x14ac:dyDescent="0.15">
      <c r="B246" s="33"/>
      <c r="C246" s="34"/>
      <c r="D246" s="187" t="s">
        <v>383</v>
      </c>
      <c r="E246" s="34"/>
      <c r="F246" s="208" t="s">
        <v>3811</v>
      </c>
      <c r="G246" s="34"/>
      <c r="H246" s="34"/>
      <c r="I246" s="111"/>
      <c r="J246" s="34"/>
      <c r="K246" s="34"/>
      <c r="L246" s="37"/>
      <c r="M246" s="225"/>
      <c r="N246" s="222"/>
      <c r="O246" s="222"/>
      <c r="P246" s="222"/>
      <c r="Q246" s="222"/>
      <c r="R246" s="222"/>
      <c r="S246" s="222"/>
      <c r="T246" s="226"/>
      <c r="AT246" s="16" t="s">
        <v>383</v>
      </c>
      <c r="AU246" s="16" t="s">
        <v>77</v>
      </c>
    </row>
    <row r="247" spans="2:65" s="1" customFormat="1" ht="7" customHeight="1" x14ac:dyDescent="0.15">
      <c r="B247" s="45"/>
      <c r="C247" s="46"/>
      <c r="D247" s="46"/>
      <c r="E247" s="46"/>
      <c r="F247" s="46"/>
      <c r="G247" s="46"/>
      <c r="H247" s="46"/>
      <c r="I247" s="133"/>
      <c r="J247" s="46"/>
      <c r="K247" s="46"/>
      <c r="L247" s="37"/>
    </row>
  </sheetData>
  <sheetProtection algorithmName="SHA-512" hashValue="hrzk0ejWiCRginoexIPzQ1MAO9tCemmM5dVolnsPgOr72bryZw7AZ99feCf23mx3emkpybp1bJOhe7WhYoXwIQ==" saltValue="DHmXXDQPLlKzxzhEIETp2bK45MPudpBXNg2x/wYQTQjka3fTsczabfcDlLDD2FuDf39+Lf+0NEMzV9Cbu5ePfg==" spinCount="100000" sheet="1" objects="1" scenarios="1" formatColumns="0" formatRows="0" autoFilter="0"/>
  <autoFilter ref="C102:K24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3930</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ROUND(J91,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ROUND((SUM(BE91:BE115)),  2)</f>
        <v>0</v>
      </c>
      <c r="I35" s="122">
        <v>0.21</v>
      </c>
      <c r="J35" s="121">
        <f>ROUND(((SUM(BE91:BE115))*I35),  2)</f>
        <v>0</v>
      </c>
      <c r="L35" s="37"/>
    </row>
    <row r="36" spans="2:12" s="1" customFormat="1" ht="14.5" customHeight="1" x14ac:dyDescent="0.15">
      <c r="B36" s="37"/>
      <c r="E36" s="110" t="s">
        <v>42</v>
      </c>
      <c r="F36" s="121">
        <f>ROUND((SUM(BF91:BF115)),  2)</f>
        <v>0</v>
      </c>
      <c r="I36" s="122">
        <v>0.15</v>
      </c>
      <c r="J36" s="121">
        <f>ROUND(((SUM(BF91:BF115))*I36),  2)</f>
        <v>0</v>
      </c>
      <c r="L36" s="37"/>
    </row>
    <row r="37" spans="2:12" s="1" customFormat="1" ht="14.5" hidden="1" customHeight="1" x14ac:dyDescent="0.15">
      <c r="B37" s="37"/>
      <c r="E37" s="110" t="s">
        <v>43</v>
      </c>
      <c r="F37" s="121">
        <f>ROUND((SUM(BG91:BG115)),  2)</f>
        <v>0</v>
      </c>
      <c r="I37" s="122">
        <v>0.21</v>
      </c>
      <c r="J37" s="121">
        <f>0</f>
        <v>0</v>
      </c>
      <c r="L37" s="37"/>
    </row>
    <row r="38" spans="2:12" s="1" customFormat="1" ht="14.5" hidden="1" customHeight="1" x14ac:dyDescent="0.15">
      <c r="B38" s="37"/>
      <c r="E38" s="110" t="s">
        <v>44</v>
      </c>
      <c r="F38" s="121">
        <f>ROUND((SUM(BH91:BH115)),  2)</f>
        <v>0</v>
      </c>
      <c r="I38" s="122">
        <v>0.15</v>
      </c>
      <c r="J38" s="121">
        <f>0</f>
        <v>0</v>
      </c>
      <c r="L38" s="37"/>
    </row>
    <row r="39" spans="2:12" s="1" customFormat="1" ht="14.5" hidden="1" customHeight="1" x14ac:dyDescent="0.15">
      <c r="B39" s="37"/>
      <c r="E39" s="110" t="s">
        <v>45</v>
      </c>
      <c r="F39" s="121">
        <f>ROUND((SUM(BI91:BI115)),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IO04 - Sadové úpravy</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J91</f>
        <v>0</v>
      </c>
      <c r="K63" s="34"/>
      <c r="L63" s="37"/>
      <c r="AU63" s="16" t="s">
        <v>246</v>
      </c>
    </row>
    <row r="64" spans="2:47" s="8" customFormat="1" ht="25" customHeight="1" x14ac:dyDescent="0.15">
      <c r="B64" s="142"/>
      <c r="C64" s="143"/>
      <c r="D64" s="144" t="s">
        <v>247</v>
      </c>
      <c r="E64" s="145"/>
      <c r="F64" s="145"/>
      <c r="G64" s="145"/>
      <c r="H64" s="145"/>
      <c r="I64" s="146"/>
      <c r="J64" s="147">
        <f>J92</f>
        <v>0</v>
      </c>
      <c r="K64" s="143"/>
      <c r="L64" s="148"/>
    </row>
    <row r="65" spans="2:12" s="14" customFormat="1" ht="20" customHeight="1" x14ac:dyDescent="0.15">
      <c r="B65" s="233"/>
      <c r="C65" s="92"/>
      <c r="D65" s="234" t="s">
        <v>5471</v>
      </c>
      <c r="E65" s="235"/>
      <c r="F65" s="235"/>
      <c r="G65" s="235"/>
      <c r="H65" s="235"/>
      <c r="I65" s="236"/>
      <c r="J65" s="237">
        <f>J93</f>
        <v>0</v>
      </c>
      <c r="K65" s="92"/>
      <c r="L65" s="238"/>
    </row>
    <row r="66" spans="2:12" s="14" customFormat="1" ht="20" customHeight="1" x14ac:dyDescent="0.15">
      <c r="B66" s="233"/>
      <c r="C66" s="92"/>
      <c r="D66" s="234" t="s">
        <v>5472</v>
      </c>
      <c r="E66" s="235"/>
      <c r="F66" s="235"/>
      <c r="G66" s="235"/>
      <c r="H66" s="235"/>
      <c r="I66" s="236"/>
      <c r="J66" s="237">
        <f>J97</f>
        <v>0</v>
      </c>
      <c r="K66" s="92"/>
      <c r="L66" s="238"/>
    </row>
    <row r="67" spans="2:12" s="14" customFormat="1" ht="20" customHeight="1" x14ac:dyDescent="0.15">
      <c r="B67" s="233"/>
      <c r="C67" s="92"/>
      <c r="D67" s="234" t="s">
        <v>5473</v>
      </c>
      <c r="E67" s="235"/>
      <c r="F67" s="235"/>
      <c r="G67" s="235"/>
      <c r="H67" s="235"/>
      <c r="I67" s="236"/>
      <c r="J67" s="237">
        <f>J99</f>
        <v>0</v>
      </c>
      <c r="K67" s="92"/>
      <c r="L67" s="238"/>
    </row>
    <row r="68" spans="2:12" s="14" customFormat="1" ht="20" customHeight="1" x14ac:dyDescent="0.15">
      <c r="B68" s="233"/>
      <c r="C68" s="92"/>
      <c r="D68" s="234" t="s">
        <v>5474</v>
      </c>
      <c r="E68" s="235"/>
      <c r="F68" s="235"/>
      <c r="G68" s="235"/>
      <c r="H68" s="235"/>
      <c r="I68" s="236"/>
      <c r="J68" s="237">
        <f>J103</f>
        <v>0</v>
      </c>
      <c r="K68" s="92"/>
      <c r="L68" s="238"/>
    </row>
    <row r="69" spans="2:12" s="8" customFormat="1" ht="25" customHeight="1" x14ac:dyDescent="0.15">
      <c r="B69" s="142"/>
      <c r="C69" s="143"/>
      <c r="D69" s="144" t="s">
        <v>3931</v>
      </c>
      <c r="E69" s="145"/>
      <c r="F69" s="145"/>
      <c r="G69" s="145"/>
      <c r="H69" s="145"/>
      <c r="I69" s="146"/>
      <c r="J69" s="147">
        <f>J113</f>
        <v>0</v>
      </c>
      <c r="K69" s="143"/>
      <c r="L69" s="148"/>
    </row>
    <row r="70" spans="2:12" s="1" customFormat="1" ht="21.75" customHeight="1" x14ac:dyDescent="0.15">
      <c r="B70" s="33"/>
      <c r="C70" s="34"/>
      <c r="D70" s="34"/>
      <c r="E70" s="34"/>
      <c r="F70" s="34"/>
      <c r="G70" s="34"/>
      <c r="H70" s="34"/>
      <c r="I70" s="111"/>
      <c r="J70" s="34"/>
      <c r="K70" s="34"/>
      <c r="L70" s="37"/>
    </row>
    <row r="71" spans="2:12" s="1" customFormat="1" ht="7" customHeight="1" x14ac:dyDescent="0.15">
      <c r="B71" s="45"/>
      <c r="C71" s="46"/>
      <c r="D71" s="46"/>
      <c r="E71" s="46"/>
      <c r="F71" s="46"/>
      <c r="G71" s="46"/>
      <c r="H71" s="46"/>
      <c r="I71" s="133"/>
      <c r="J71" s="46"/>
      <c r="K71" s="46"/>
      <c r="L71" s="37"/>
    </row>
    <row r="75" spans="2:12" s="1" customFormat="1" ht="7" customHeight="1" x14ac:dyDescent="0.15">
      <c r="B75" s="47"/>
      <c r="C75" s="48"/>
      <c r="D75" s="48"/>
      <c r="E75" s="48"/>
      <c r="F75" s="48"/>
      <c r="G75" s="48"/>
      <c r="H75" s="48"/>
      <c r="I75" s="136"/>
      <c r="J75" s="48"/>
      <c r="K75" s="48"/>
      <c r="L75" s="37"/>
    </row>
    <row r="76" spans="2:12" s="1" customFormat="1" ht="25" customHeight="1" x14ac:dyDescent="0.15">
      <c r="B76" s="33"/>
      <c r="C76" s="22" t="s">
        <v>273</v>
      </c>
      <c r="D76" s="34"/>
      <c r="E76" s="34"/>
      <c r="F76" s="34"/>
      <c r="G76" s="34"/>
      <c r="H76" s="34"/>
      <c r="I76" s="111"/>
      <c r="J76" s="34"/>
      <c r="K76" s="34"/>
      <c r="L76" s="37"/>
    </row>
    <row r="77" spans="2:12" s="1" customFormat="1" ht="7" customHeight="1" x14ac:dyDescent="0.15">
      <c r="B77" s="33"/>
      <c r="C77" s="34"/>
      <c r="D77" s="34"/>
      <c r="E77" s="34"/>
      <c r="F77" s="34"/>
      <c r="G77" s="34"/>
      <c r="H77" s="34"/>
      <c r="I77" s="111"/>
      <c r="J77" s="34"/>
      <c r="K77" s="34"/>
      <c r="L77" s="37"/>
    </row>
    <row r="78" spans="2:12" s="1" customFormat="1" ht="12" customHeight="1" x14ac:dyDescent="0.15">
      <c r="B78" s="33"/>
      <c r="C78" s="28" t="s">
        <v>15</v>
      </c>
      <c r="D78" s="34"/>
      <c r="E78" s="34"/>
      <c r="F78" s="34"/>
      <c r="G78" s="34"/>
      <c r="H78" s="34"/>
      <c r="I78" s="111"/>
      <c r="J78" s="34"/>
      <c r="K78" s="34"/>
      <c r="L78" s="37"/>
    </row>
    <row r="79" spans="2:12" s="1" customFormat="1" ht="16.5" customHeight="1" x14ac:dyDescent="0.15">
      <c r="B79" s="33"/>
      <c r="C79" s="34"/>
      <c r="D79" s="34"/>
      <c r="E79" s="302" t="str">
        <f>E7</f>
        <v>Terminál Benešov I.Etapa</v>
      </c>
      <c r="F79" s="303"/>
      <c r="G79" s="303"/>
      <c r="H79" s="303"/>
      <c r="I79" s="111"/>
      <c r="J79" s="34"/>
      <c r="K79" s="34"/>
      <c r="L79" s="37"/>
    </row>
    <row r="80" spans="2:12" ht="12" customHeight="1" x14ac:dyDescent="0.15">
      <c r="B80" s="20"/>
      <c r="C80" s="28" t="s">
        <v>237</v>
      </c>
      <c r="D80" s="21"/>
      <c r="E80" s="21"/>
      <c r="F80" s="21"/>
      <c r="G80" s="21"/>
      <c r="H80" s="21"/>
      <c r="J80" s="21"/>
      <c r="K80" s="21"/>
      <c r="L80" s="19"/>
    </row>
    <row r="81" spans="2:65" s="1" customFormat="1" ht="16.5" customHeight="1" x14ac:dyDescent="0.15">
      <c r="B81" s="33"/>
      <c r="C81" s="34"/>
      <c r="D81" s="34"/>
      <c r="E81" s="302" t="s">
        <v>5332</v>
      </c>
      <c r="F81" s="284"/>
      <c r="G81" s="284"/>
      <c r="H81" s="284"/>
      <c r="I81" s="111"/>
      <c r="J81" s="34"/>
      <c r="K81" s="34"/>
      <c r="L81" s="37"/>
    </row>
    <row r="82" spans="2:65" s="1" customFormat="1" ht="12" customHeight="1" x14ac:dyDescent="0.15">
      <c r="B82" s="33"/>
      <c r="C82" s="28" t="s">
        <v>239</v>
      </c>
      <c r="D82" s="34"/>
      <c r="E82" s="34"/>
      <c r="F82" s="34"/>
      <c r="G82" s="34"/>
      <c r="H82" s="34"/>
      <c r="I82" s="111"/>
      <c r="J82" s="34"/>
      <c r="K82" s="34"/>
      <c r="L82" s="37"/>
    </row>
    <row r="83" spans="2:65" s="1" customFormat="1" ht="16.5" customHeight="1" x14ac:dyDescent="0.15">
      <c r="B83" s="33"/>
      <c r="C83" s="34"/>
      <c r="D83" s="34"/>
      <c r="E83" s="285" t="str">
        <f>E11</f>
        <v>IO04 - Sadové úpravy</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F14</f>
        <v xml:space="preserve"> </v>
      </c>
      <c r="G85" s="34"/>
      <c r="H85" s="34"/>
      <c r="I85" s="112" t="s">
        <v>22</v>
      </c>
      <c r="J85" s="54" t="str">
        <f>IF(J14="","",J14)</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E17</f>
        <v>Město Benešov</v>
      </c>
      <c r="G87" s="34"/>
      <c r="H87" s="34"/>
      <c r="I87" s="112" t="s">
        <v>31</v>
      </c>
      <c r="J87" s="31" t="str">
        <f>E23</f>
        <v xml:space="preserve"> </v>
      </c>
      <c r="K87" s="34"/>
      <c r="L87" s="37"/>
    </row>
    <row r="88" spans="2:65" s="1" customFormat="1" ht="13.75" customHeight="1" x14ac:dyDescent="0.15">
      <c r="B88" s="33"/>
      <c r="C88" s="28" t="s">
        <v>29</v>
      </c>
      <c r="D88" s="34"/>
      <c r="E88" s="34"/>
      <c r="F88" s="26" t="str">
        <f>IF(E20="","",E20)</f>
        <v>Vyplň údaj</v>
      </c>
      <c r="G88" s="34"/>
      <c r="H88" s="34"/>
      <c r="I88" s="112" t="s">
        <v>34</v>
      </c>
      <c r="J88" s="31" t="str">
        <f>E26</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P92+P113</f>
        <v>0</v>
      </c>
      <c r="Q91" s="67"/>
      <c r="R91" s="157">
        <f>R92+R113</f>
        <v>0</v>
      </c>
      <c r="S91" s="67"/>
      <c r="T91" s="158">
        <f>T92+T113</f>
        <v>0</v>
      </c>
      <c r="AT91" s="16" t="s">
        <v>69</v>
      </c>
      <c r="AU91" s="16" t="s">
        <v>246</v>
      </c>
      <c r="BK91" s="159">
        <f>BK92+BK113</f>
        <v>0</v>
      </c>
    </row>
    <row r="92" spans="2:65" s="10" customFormat="1" ht="26" customHeight="1" x14ac:dyDescent="0.2">
      <c r="B92" s="160"/>
      <c r="C92" s="161"/>
      <c r="D92" s="162" t="s">
        <v>69</v>
      </c>
      <c r="E92" s="163" t="s">
        <v>77</v>
      </c>
      <c r="F92" s="163" t="s">
        <v>286</v>
      </c>
      <c r="G92" s="161"/>
      <c r="H92" s="161"/>
      <c r="I92" s="164"/>
      <c r="J92" s="165">
        <f>BK92</f>
        <v>0</v>
      </c>
      <c r="K92" s="161"/>
      <c r="L92" s="166"/>
      <c r="M92" s="167"/>
      <c r="N92" s="168"/>
      <c r="O92" s="168"/>
      <c r="P92" s="169">
        <f>P93+P97+P99+P103</f>
        <v>0</v>
      </c>
      <c r="Q92" s="168"/>
      <c r="R92" s="169">
        <f>R93+R97+R99+R103</f>
        <v>0</v>
      </c>
      <c r="S92" s="168"/>
      <c r="T92" s="170">
        <f>T93+T97+T99+T103</f>
        <v>0</v>
      </c>
      <c r="AR92" s="171" t="s">
        <v>77</v>
      </c>
      <c r="AT92" s="172" t="s">
        <v>69</v>
      </c>
      <c r="AU92" s="172" t="s">
        <v>70</v>
      </c>
      <c r="AY92" s="171" t="s">
        <v>287</v>
      </c>
      <c r="BK92" s="173">
        <f>BK93+BK97+BK99+BK103</f>
        <v>0</v>
      </c>
    </row>
    <row r="93" spans="2:65" s="10" customFormat="1" ht="22.75" customHeight="1" x14ac:dyDescent="0.15">
      <c r="B93" s="160"/>
      <c r="C93" s="161"/>
      <c r="D93" s="162" t="s">
        <v>69</v>
      </c>
      <c r="E93" s="239" t="s">
        <v>1660</v>
      </c>
      <c r="F93" s="239" t="s">
        <v>5475</v>
      </c>
      <c r="G93" s="161"/>
      <c r="H93" s="161"/>
      <c r="I93" s="164"/>
      <c r="J93" s="240">
        <f>BK93</f>
        <v>0</v>
      </c>
      <c r="K93" s="161"/>
      <c r="L93" s="166"/>
      <c r="M93" s="167"/>
      <c r="N93" s="168"/>
      <c r="O93" s="168"/>
      <c r="P93" s="169">
        <f>SUM(P94:P96)</f>
        <v>0</v>
      </c>
      <c r="Q93" s="168"/>
      <c r="R93" s="169">
        <f>SUM(R94:R96)</f>
        <v>0</v>
      </c>
      <c r="S93" s="168"/>
      <c r="T93" s="170">
        <f>SUM(T94:T96)</f>
        <v>0</v>
      </c>
      <c r="AR93" s="171" t="s">
        <v>77</v>
      </c>
      <c r="AT93" s="172" t="s">
        <v>69</v>
      </c>
      <c r="AU93" s="172" t="s">
        <v>77</v>
      </c>
      <c r="AY93" s="171" t="s">
        <v>287</v>
      </c>
      <c r="BK93" s="173">
        <f>SUM(BK94:BK96)</f>
        <v>0</v>
      </c>
    </row>
    <row r="94" spans="2:65" s="1" customFormat="1" ht="16.5" customHeight="1" x14ac:dyDescent="0.15">
      <c r="B94" s="33"/>
      <c r="C94" s="174" t="s">
        <v>77</v>
      </c>
      <c r="D94" s="174" t="s">
        <v>288</v>
      </c>
      <c r="E94" s="175" t="s">
        <v>5343</v>
      </c>
      <c r="F94" s="176" t="s">
        <v>5476</v>
      </c>
      <c r="G94" s="177" t="s">
        <v>291</v>
      </c>
      <c r="H94" s="178">
        <v>110</v>
      </c>
      <c r="I94" s="179"/>
      <c r="J94" s="178">
        <f>ROUND(I94*H94,2)</f>
        <v>0</v>
      </c>
      <c r="K94" s="176" t="s">
        <v>5477</v>
      </c>
      <c r="L94" s="37"/>
      <c r="M94" s="180" t="s">
        <v>1</v>
      </c>
      <c r="N94" s="181" t="s">
        <v>41</v>
      </c>
      <c r="O94" s="59"/>
      <c r="P94" s="182">
        <f>O94*H94</f>
        <v>0</v>
      </c>
      <c r="Q94" s="182">
        <v>0</v>
      </c>
      <c r="R94" s="182">
        <f>Q94*H94</f>
        <v>0</v>
      </c>
      <c r="S94" s="182">
        <v>0</v>
      </c>
      <c r="T94" s="183">
        <f>S94*H94</f>
        <v>0</v>
      </c>
      <c r="AR94" s="16" t="s">
        <v>99</v>
      </c>
      <c r="AT94" s="16" t="s">
        <v>288</v>
      </c>
      <c r="AU94" s="16" t="s">
        <v>79</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79</v>
      </c>
    </row>
    <row r="95" spans="2:65" s="11" customFormat="1" ht="11" x14ac:dyDescent="0.15">
      <c r="B95" s="185"/>
      <c r="C95" s="186"/>
      <c r="D95" s="187" t="s">
        <v>356</v>
      </c>
      <c r="E95" s="188" t="s">
        <v>1</v>
      </c>
      <c r="F95" s="189" t="s">
        <v>5478</v>
      </c>
      <c r="G95" s="186"/>
      <c r="H95" s="190">
        <v>110</v>
      </c>
      <c r="I95" s="191"/>
      <c r="J95" s="186"/>
      <c r="K95" s="186"/>
      <c r="L95" s="192"/>
      <c r="M95" s="193"/>
      <c r="N95" s="194"/>
      <c r="O95" s="194"/>
      <c r="P95" s="194"/>
      <c r="Q95" s="194"/>
      <c r="R95" s="194"/>
      <c r="S95" s="194"/>
      <c r="T95" s="195"/>
      <c r="AT95" s="196" t="s">
        <v>356</v>
      </c>
      <c r="AU95" s="196" t="s">
        <v>79</v>
      </c>
      <c r="AV95" s="11" t="s">
        <v>79</v>
      </c>
      <c r="AW95" s="11" t="s">
        <v>33</v>
      </c>
      <c r="AX95" s="11" t="s">
        <v>70</v>
      </c>
      <c r="AY95" s="196" t="s">
        <v>287</v>
      </c>
    </row>
    <row r="96" spans="2:65" s="12" customFormat="1" ht="11" x14ac:dyDescent="0.15">
      <c r="B96" s="197"/>
      <c r="C96" s="198"/>
      <c r="D96" s="187" t="s">
        <v>356</v>
      </c>
      <c r="E96" s="199" t="s">
        <v>1</v>
      </c>
      <c r="F96" s="200" t="s">
        <v>359</v>
      </c>
      <c r="G96" s="198"/>
      <c r="H96" s="201">
        <v>110</v>
      </c>
      <c r="I96" s="202"/>
      <c r="J96" s="198"/>
      <c r="K96" s="198"/>
      <c r="L96" s="203"/>
      <c r="M96" s="204"/>
      <c r="N96" s="205"/>
      <c r="O96" s="205"/>
      <c r="P96" s="205"/>
      <c r="Q96" s="205"/>
      <c r="R96" s="205"/>
      <c r="S96" s="205"/>
      <c r="T96" s="206"/>
      <c r="AT96" s="207" t="s">
        <v>356</v>
      </c>
      <c r="AU96" s="207" t="s">
        <v>79</v>
      </c>
      <c r="AV96" s="12" t="s">
        <v>99</v>
      </c>
      <c r="AW96" s="12" t="s">
        <v>33</v>
      </c>
      <c r="AX96" s="12" t="s">
        <v>77</v>
      </c>
      <c r="AY96" s="207" t="s">
        <v>287</v>
      </c>
    </row>
    <row r="97" spans="2:65" s="10" customFormat="1" ht="22.75" customHeight="1" x14ac:dyDescent="0.15">
      <c r="B97" s="160"/>
      <c r="C97" s="161"/>
      <c r="D97" s="162" t="s">
        <v>69</v>
      </c>
      <c r="E97" s="239" t="s">
        <v>2135</v>
      </c>
      <c r="F97" s="239" t="s">
        <v>5479</v>
      </c>
      <c r="G97" s="161"/>
      <c r="H97" s="161"/>
      <c r="I97" s="164"/>
      <c r="J97" s="240">
        <f>BK97</f>
        <v>0</v>
      </c>
      <c r="K97" s="161"/>
      <c r="L97" s="166"/>
      <c r="M97" s="167"/>
      <c r="N97" s="168"/>
      <c r="O97" s="168"/>
      <c r="P97" s="169">
        <f>P98</f>
        <v>0</v>
      </c>
      <c r="Q97" s="168"/>
      <c r="R97" s="169">
        <f>R98</f>
        <v>0</v>
      </c>
      <c r="S97" s="168"/>
      <c r="T97" s="170">
        <f>T98</f>
        <v>0</v>
      </c>
      <c r="AR97" s="171" t="s">
        <v>77</v>
      </c>
      <c r="AT97" s="172" t="s">
        <v>69</v>
      </c>
      <c r="AU97" s="172" t="s">
        <v>77</v>
      </c>
      <c r="AY97" s="171" t="s">
        <v>287</v>
      </c>
      <c r="BK97" s="173">
        <f>BK98</f>
        <v>0</v>
      </c>
    </row>
    <row r="98" spans="2:65" s="1" customFormat="1" ht="16.5" customHeight="1" x14ac:dyDescent="0.15">
      <c r="B98" s="33"/>
      <c r="C98" s="174" t="s">
        <v>79</v>
      </c>
      <c r="D98" s="174" t="s">
        <v>288</v>
      </c>
      <c r="E98" s="175" t="s">
        <v>5349</v>
      </c>
      <c r="F98" s="176" t="s">
        <v>5480</v>
      </c>
      <c r="G98" s="177" t="s">
        <v>291</v>
      </c>
      <c r="H98" s="178">
        <v>110</v>
      </c>
      <c r="I98" s="179"/>
      <c r="J98" s="178">
        <f>ROUND(I98*H98,2)</f>
        <v>0</v>
      </c>
      <c r="K98" s="176" t="s">
        <v>5477</v>
      </c>
      <c r="L98" s="37"/>
      <c r="M98" s="180" t="s">
        <v>1</v>
      </c>
      <c r="N98" s="181" t="s">
        <v>41</v>
      </c>
      <c r="O98" s="59"/>
      <c r="P98" s="182">
        <f>O98*H98</f>
        <v>0</v>
      </c>
      <c r="Q98" s="182">
        <v>0</v>
      </c>
      <c r="R98" s="182">
        <f>Q98*H98</f>
        <v>0</v>
      </c>
      <c r="S98" s="182">
        <v>0</v>
      </c>
      <c r="T98" s="183">
        <f>S98*H98</f>
        <v>0</v>
      </c>
      <c r="AR98" s="16" t="s">
        <v>99</v>
      </c>
      <c r="AT98" s="16" t="s">
        <v>288</v>
      </c>
      <c r="AU98" s="16" t="s">
        <v>79</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0" customFormat="1" ht="22.75" customHeight="1" x14ac:dyDescent="0.15">
      <c r="B99" s="160"/>
      <c r="C99" s="161"/>
      <c r="D99" s="162" t="s">
        <v>69</v>
      </c>
      <c r="E99" s="239" t="s">
        <v>2190</v>
      </c>
      <c r="F99" s="239" t="s">
        <v>5481</v>
      </c>
      <c r="G99" s="161"/>
      <c r="H99" s="161"/>
      <c r="I99" s="164"/>
      <c r="J99" s="240">
        <f>BK99</f>
        <v>0</v>
      </c>
      <c r="K99" s="161"/>
      <c r="L99" s="166"/>
      <c r="M99" s="167"/>
      <c r="N99" s="168"/>
      <c r="O99" s="168"/>
      <c r="P99" s="169">
        <f>SUM(P100:P102)</f>
        <v>0</v>
      </c>
      <c r="Q99" s="168"/>
      <c r="R99" s="169">
        <f>SUM(R100:R102)</f>
        <v>0</v>
      </c>
      <c r="S99" s="168"/>
      <c r="T99" s="170">
        <f>SUM(T100:T102)</f>
        <v>0</v>
      </c>
      <c r="AR99" s="171" t="s">
        <v>77</v>
      </c>
      <c r="AT99" s="172" t="s">
        <v>69</v>
      </c>
      <c r="AU99" s="172" t="s">
        <v>77</v>
      </c>
      <c r="AY99" s="171" t="s">
        <v>287</v>
      </c>
      <c r="BK99" s="173">
        <f>SUM(BK100:BK102)</f>
        <v>0</v>
      </c>
    </row>
    <row r="100" spans="2:65" s="1" customFormat="1" ht="16.5" customHeight="1" x14ac:dyDescent="0.15">
      <c r="B100" s="33"/>
      <c r="C100" s="174" t="s">
        <v>87</v>
      </c>
      <c r="D100" s="174" t="s">
        <v>288</v>
      </c>
      <c r="E100" s="175" t="s">
        <v>5351</v>
      </c>
      <c r="F100" s="176" t="s">
        <v>5482</v>
      </c>
      <c r="G100" s="177" t="s">
        <v>388</v>
      </c>
      <c r="H100" s="178">
        <v>0</v>
      </c>
      <c r="I100" s="179"/>
      <c r="J100" s="178">
        <f>ROUND(I100*H100,2)</f>
        <v>0</v>
      </c>
      <c r="K100" s="176" t="s">
        <v>5477</v>
      </c>
      <c r="L100" s="37"/>
      <c r="M100" s="180" t="s">
        <v>1</v>
      </c>
      <c r="N100" s="181" t="s">
        <v>41</v>
      </c>
      <c r="O100" s="59"/>
      <c r="P100" s="182">
        <f>O100*H100</f>
        <v>0</v>
      </c>
      <c r="Q100" s="182">
        <v>0</v>
      </c>
      <c r="R100" s="182">
        <f>Q100*H100</f>
        <v>0</v>
      </c>
      <c r="S100" s="182">
        <v>0</v>
      </c>
      <c r="T100" s="183">
        <f>S100*H100</f>
        <v>0</v>
      </c>
      <c r="AR100" s="16" t="s">
        <v>99</v>
      </c>
      <c r="AT100" s="16" t="s">
        <v>288</v>
      </c>
      <c r="AU100" s="16" t="s">
        <v>79</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1" customFormat="1" ht="11" x14ac:dyDescent="0.15">
      <c r="B101" s="185"/>
      <c r="C101" s="186"/>
      <c r="D101" s="187" t="s">
        <v>356</v>
      </c>
      <c r="E101" s="188" t="s">
        <v>1</v>
      </c>
      <c r="F101" s="189" t="s">
        <v>5483</v>
      </c>
      <c r="G101" s="186"/>
      <c r="H101" s="190">
        <v>0</v>
      </c>
      <c r="I101" s="191"/>
      <c r="J101" s="186"/>
      <c r="K101" s="186"/>
      <c r="L101" s="192"/>
      <c r="M101" s="193"/>
      <c r="N101" s="194"/>
      <c r="O101" s="194"/>
      <c r="P101" s="194"/>
      <c r="Q101" s="194"/>
      <c r="R101" s="194"/>
      <c r="S101" s="194"/>
      <c r="T101" s="195"/>
      <c r="AT101" s="196" t="s">
        <v>356</v>
      </c>
      <c r="AU101" s="196" t="s">
        <v>79</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0</v>
      </c>
      <c r="I102" s="202"/>
      <c r="J102" s="198"/>
      <c r="K102" s="198"/>
      <c r="L102" s="203"/>
      <c r="M102" s="204"/>
      <c r="N102" s="205"/>
      <c r="O102" s="205"/>
      <c r="P102" s="205"/>
      <c r="Q102" s="205"/>
      <c r="R102" s="205"/>
      <c r="S102" s="205"/>
      <c r="T102" s="206"/>
      <c r="AT102" s="207" t="s">
        <v>356</v>
      </c>
      <c r="AU102" s="207" t="s">
        <v>79</v>
      </c>
      <c r="AV102" s="12" t="s">
        <v>99</v>
      </c>
      <c r="AW102" s="12" t="s">
        <v>33</v>
      </c>
      <c r="AX102" s="12" t="s">
        <v>77</v>
      </c>
      <c r="AY102" s="207" t="s">
        <v>287</v>
      </c>
    </row>
    <row r="103" spans="2:65" s="10" customFormat="1" ht="22.75" customHeight="1" x14ac:dyDescent="0.15">
      <c r="B103" s="160"/>
      <c r="C103" s="161"/>
      <c r="D103" s="162" t="s">
        <v>69</v>
      </c>
      <c r="E103" s="239" t="s">
        <v>2194</v>
      </c>
      <c r="F103" s="239" t="s">
        <v>5484</v>
      </c>
      <c r="G103" s="161"/>
      <c r="H103" s="161"/>
      <c r="I103" s="164"/>
      <c r="J103" s="240">
        <f>BK103</f>
        <v>0</v>
      </c>
      <c r="K103" s="161"/>
      <c r="L103" s="166"/>
      <c r="M103" s="167"/>
      <c r="N103" s="168"/>
      <c r="O103" s="168"/>
      <c r="P103" s="169">
        <f>SUM(P104:P112)</f>
        <v>0</v>
      </c>
      <c r="Q103" s="168"/>
      <c r="R103" s="169">
        <f>SUM(R104:R112)</f>
        <v>0</v>
      </c>
      <c r="S103" s="168"/>
      <c r="T103" s="170">
        <f>SUM(T104:T112)</f>
        <v>0</v>
      </c>
      <c r="AR103" s="171" t="s">
        <v>77</v>
      </c>
      <c r="AT103" s="172" t="s">
        <v>69</v>
      </c>
      <c r="AU103" s="172" t="s">
        <v>77</v>
      </c>
      <c r="AY103" s="171" t="s">
        <v>287</v>
      </c>
      <c r="BK103" s="173">
        <f>SUM(BK104:BK112)</f>
        <v>0</v>
      </c>
    </row>
    <row r="104" spans="2:65" s="1" customFormat="1" ht="16.5" customHeight="1" x14ac:dyDescent="0.15">
      <c r="B104" s="33"/>
      <c r="C104" s="174" t="s">
        <v>99</v>
      </c>
      <c r="D104" s="174" t="s">
        <v>288</v>
      </c>
      <c r="E104" s="175" t="s">
        <v>5354</v>
      </c>
      <c r="F104" s="176" t="s">
        <v>5485</v>
      </c>
      <c r="G104" s="177" t="s">
        <v>308</v>
      </c>
      <c r="H104" s="178">
        <v>0.55000000000000004</v>
      </c>
      <c r="I104" s="179"/>
      <c r="J104" s="178">
        <f>ROUND(I104*H104,2)</f>
        <v>0</v>
      </c>
      <c r="K104" s="176" t="s">
        <v>5477</v>
      </c>
      <c r="L104" s="37"/>
      <c r="M104" s="180" t="s">
        <v>1</v>
      </c>
      <c r="N104" s="181" t="s">
        <v>41</v>
      </c>
      <c r="O104" s="59"/>
      <c r="P104" s="182">
        <f>O104*H104</f>
        <v>0</v>
      </c>
      <c r="Q104" s="182">
        <v>0</v>
      </c>
      <c r="R104" s="182">
        <f>Q104*H104</f>
        <v>0</v>
      </c>
      <c r="S104" s="182">
        <v>0</v>
      </c>
      <c r="T104" s="183">
        <f>S104*H104</f>
        <v>0</v>
      </c>
      <c r="AR104" s="16" t="s">
        <v>99</v>
      </c>
      <c r="AT104" s="16" t="s">
        <v>288</v>
      </c>
      <c r="AU104" s="16" t="s">
        <v>79</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300</v>
      </c>
    </row>
    <row r="105" spans="2:65" s="11" customFormat="1" ht="11" x14ac:dyDescent="0.15">
      <c r="B105" s="185"/>
      <c r="C105" s="186"/>
      <c r="D105" s="187" t="s">
        <v>356</v>
      </c>
      <c r="E105" s="188" t="s">
        <v>1</v>
      </c>
      <c r="F105" s="189" t="s">
        <v>5486</v>
      </c>
      <c r="G105" s="186"/>
      <c r="H105" s="190">
        <v>0.55000000000000004</v>
      </c>
      <c r="I105" s="191"/>
      <c r="J105" s="186"/>
      <c r="K105" s="186"/>
      <c r="L105" s="192"/>
      <c r="M105" s="193"/>
      <c r="N105" s="194"/>
      <c r="O105" s="194"/>
      <c r="P105" s="194"/>
      <c r="Q105" s="194"/>
      <c r="R105" s="194"/>
      <c r="S105" s="194"/>
      <c r="T105" s="195"/>
      <c r="AT105" s="196" t="s">
        <v>356</v>
      </c>
      <c r="AU105" s="196" t="s">
        <v>79</v>
      </c>
      <c r="AV105" s="11" t="s">
        <v>79</v>
      </c>
      <c r="AW105" s="11" t="s">
        <v>33</v>
      </c>
      <c r="AX105" s="11" t="s">
        <v>70</v>
      </c>
      <c r="AY105" s="196" t="s">
        <v>287</v>
      </c>
    </row>
    <row r="106" spans="2:65" s="12" customFormat="1" ht="11" x14ac:dyDescent="0.15">
      <c r="B106" s="197"/>
      <c r="C106" s="198"/>
      <c r="D106" s="187" t="s">
        <v>356</v>
      </c>
      <c r="E106" s="199" t="s">
        <v>1</v>
      </c>
      <c r="F106" s="200" t="s">
        <v>359</v>
      </c>
      <c r="G106" s="198"/>
      <c r="H106" s="201">
        <v>0.55000000000000004</v>
      </c>
      <c r="I106" s="202"/>
      <c r="J106" s="198"/>
      <c r="K106" s="198"/>
      <c r="L106" s="203"/>
      <c r="M106" s="204"/>
      <c r="N106" s="205"/>
      <c r="O106" s="205"/>
      <c r="P106" s="205"/>
      <c r="Q106" s="205"/>
      <c r="R106" s="205"/>
      <c r="S106" s="205"/>
      <c r="T106" s="206"/>
      <c r="AT106" s="207" t="s">
        <v>356</v>
      </c>
      <c r="AU106" s="207" t="s">
        <v>79</v>
      </c>
      <c r="AV106" s="12" t="s">
        <v>99</v>
      </c>
      <c r="AW106" s="12" t="s">
        <v>33</v>
      </c>
      <c r="AX106" s="12" t="s">
        <v>77</v>
      </c>
      <c r="AY106" s="207" t="s">
        <v>287</v>
      </c>
    </row>
    <row r="107" spans="2:65" s="1" customFormat="1" ht="16.5" customHeight="1" x14ac:dyDescent="0.15">
      <c r="B107" s="33"/>
      <c r="C107" s="174" t="s">
        <v>301</v>
      </c>
      <c r="D107" s="174" t="s">
        <v>288</v>
      </c>
      <c r="E107" s="175" t="s">
        <v>5487</v>
      </c>
      <c r="F107" s="176" t="s">
        <v>5358</v>
      </c>
      <c r="G107" s="177" t="s">
        <v>291</v>
      </c>
      <c r="H107" s="178">
        <v>110</v>
      </c>
      <c r="I107" s="179"/>
      <c r="J107" s="178">
        <f>ROUND(I107*H107,2)</f>
        <v>0</v>
      </c>
      <c r="K107" s="176" t="s">
        <v>1517</v>
      </c>
      <c r="L107" s="37"/>
      <c r="M107" s="180" t="s">
        <v>1</v>
      </c>
      <c r="N107" s="181" t="s">
        <v>41</v>
      </c>
      <c r="O107" s="59"/>
      <c r="P107" s="182">
        <f>O107*H107</f>
        <v>0</v>
      </c>
      <c r="Q107" s="182">
        <v>0</v>
      </c>
      <c r="R107" s="182">
        <f>Q107*H107</f>
        <v>0</v>
      </c>
      <c r="S107" s="182">
        <v>0</v>
      </c>
      <c r="T107" s="183">
        <f>S107*H107</f>
        <v>0</v>
      </c>
      <c r="AR107" s="16" t="s">
        <v>99</v>
      </c>
      <c r="AT107" s="16" t="s">
        <v>288</v>
      </c>
      <c r="AU107" s="16" t="s">
        <v>79</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305</v>
      </c>
    </row>
    <row r="108" spans="2:65" s="1" customFormat="1" ht="40" x14ac:dyDescent="0.15">
      <c r="B108" s="33"/>
      <c r="C108" s="34"/>
      <c r="D108" s="187" t="s">
        <v>383</v>
      </c>
      <c r="E108" s="34"/>
      <c r="F108" s="208" t="s">
        <v>5359</v>
      </c>
      <c r="G108" s="34"/>
      <c r="H108" s="34"/>
      <c r="I108" s="111"/>
      <c r="J108" s="34"/>
      <c r="K108" s="34"/>
      <c r="L108" s="37"/>
      <c r="M108" s="209"/>
      <c r="N108" s="59"/>
      <c r="O108" s="59"/>
      <c r="P108" s="59"/>
      <c r="Q108" s="59"/>
      <c r="R108" s="59"/>
      <c r="S108" s="59"/>
      <c r="T108" s="60"/>
      <c r="AT108" s="16" t="s">
        <v>383</v>
      </c>
      <c r="AU108" s="16" t="s">
        <v>79</v>
      </c>
    </row>
    <row r="109" spans="2:65" s="1" customFormat="1" ht="16.5" customHeight="1" x14ac:dyDescent="0.15">
      <c r="B109" s="33"/>
      <c r="C109" s="241" t="s">
        <v>296</v>
      </c>
      <c r="D109" s="241" t="s">
        <v>2802</v>
      </c>
      <c r="E109" s="242" t="s">
        <v>5360</v>
      </c>
      <c r="F109" s="243" t="s">
        <v>5361</v>
      </c>
      <c r="G109" s="244" t="s">
        <v>308</v>
      </c>
      <c r="H109" s="245">
        <v>16.5</v>
      </c>
      <c r="I109" s="246"/>
      <c r="J109" s="245">
        <f>ROUND(I109*H109,2)</f>
        <v>0</v>
      </c>
      <c r="K109" s="243" t="s">
        <v>5477</v>
      </c>
      <c r="L109" s="247"/>
      <c r="M109" s="248" t="s">
        <v>1</v>
      </c>
      <c r="N109" s="249" t="s">
        <v>41</v>
      </c>
      <c r="O109" s="59"/>
      <c r="P109" s="182">
        <f>O109*H109</f>
        <v>0</v>
      </c>
      <c r="Q109" s="182">
        <v>0</v>
      </c>
      <c r="R109" s="182">
        <f>Q109*H109</f>
        <v>0</v>
      </c>
      <c r="S109" s="182">
        <v>0</v>
      </c>
      <c r="T109" s="183">
        <f>S109*H109</f>
        <v>0</v>
      </c>
      <c r="AR109" s="16" t="s">
        <v>300</v>
      </c>
      <c r="AT109" s="16" t="s">
        <v>2802</v>
      </c>
      <c r="AU109" s="16" t="s">
        <v>79</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309</v>
      </c>
    </row>
    <row r="110" spans="2:65" s="11" customFormat="1" ht="11" x14ac:dyDescent="0.15">
      <c r="B110" s="185"/>
      <c r="C110" s="186"/>
      <c r="D110" s="187" t="s">
        <v>356</v>
      </c>
      <c r="E110" s="188" t="s">
        <v>1</v>
      </c>
      <c r="F110" s="189" t="s">
        <v>5488</v>
      </c>
      <c r="G110" s="186"/>
      <c r="H110" s="190">
        <v>16.5</v>
      </c>
      <c r="I110" s="191"/>
      <c r="J110" s="186"/>
      <c r="K110" s="186"/>
      <c r="L110" s="192"/>
      <c r="M110" s="193"/>
      <c r="N110" s="194"/>
      <c r="O110" s="194"/>
      <c r="P110" s="194"/>
      <c r="Q110" s="194"/>
      <c r="R110" s="194"/>
      <c r="S110" s="194"/>
      <c r="T110" s="195"/>
      <c r="AT110" s="196" t="s">
        <v>356</v>
      </c>
      <c r="AU110" s="196" t="s">
        <v>79</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16.5</v>
      </c>
      <c r="I111" s="202"/>
      <c r="J111" s="198"/>
      <c r="K111" s="198"/>
      <c r="L111" s="203"/>
      <c r="M111" s="204"/>
      <c r="N111" s="205"/>
      <c r="O111" s="205"/>
      <c r="P111" s="205"/>
      <c r="Q111" s="205"/>
      <c r="R111" s="205"/>
      <c r="S111" s="205"/>
      <c r="T111" s="206"/>
      <c r="AT111" s="207" t="s">
        <v>356</v>
      </c>
      <c r="AU111" s="207" t="s">
        <v>79</v>
      </c>
      <c r="AV111" s="12" t="s">
        <v>99</v>
      </c>
      <c r="AW111" s="12" t="s">
        <v>33</v>
      </c>
      <c r="AX111" s="12" t="s">
        <v>77</v>
      </c>
      <c r="AY111" s="207" t="s">
        <v>287</v>
      </c>
    </row>
    <row r="112" spans="2:65" s="1" customFormat="1" ht="16.5" customHeight="1" x14ac:dyDescent="0.15">
      <c r="B112" s="33"/>
      <c r="C112" s="241" t="s">
        <v>310</v>
      </c>
      <c r="D112" s="241" t="s">
        <v>2802</v>
      </c>
      <c r="E112" s="242" t="s">
        <v>5362</v>
      </c>
      <c r="F112" s="243" t="s">
        <v>5363</v>
      </c>
      <c r="G112" s="244" t="s">
        <v>5364</v>
      </c>
      <c r="H112" s="245">
        <v>2.2000000000000002</v>
      </c>
      <c r="I112" s="246"/>
      <c r="J112" s="245">
        <f>ROUND(I112*H112,2)</f>
        <v>0</v>
      </c>
      <c r="K112" s="243" t="s">
        <v>5477</v>
      </c>
      <c r="L112" s="247"/>
      <c r="M112" s="248" t="s">
        <v>1</v>
      </c>
      <c r="N112" s="249" t="s">
        <v>41</v>
      </c>
      <c r="O112" s="59"/>
      <c r="P112" s="182">
        <f>O112*H112</f>
        <v>0</v>
      </c>
      <c r="Q112" s="182">
        <v>0</v>
      </c>
      <c r="R112" s="182">
        <f>Q112*H112</f>
        <v>0</v>
      </c>
      <c r="S112" s="182">
        <v>0</v>
      </c>
      <c r="T112" s="183">
        <f>S112*H112</f>
        <v>0</v>
      </c>
      <c r="AR112" s="16" t="s">
        <v>300</v>
      </c>
      <c r="AT112" s="16" t="s">
        <v>2802</v>
      </c>
      <c r="AU112" s="16" t="s">
        <v>79</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313</v>
      </c>
    </row>
    <row r="113" spans="2:65" s="10" customFormat="1" ht="26" customHeight="1" x14ac:dyDescent="0.2">
      <c r="B113" s="160"/>
      <c r="C113" s="161"/>
      <c r="D113" s="162" t="s">
        <v>69</v>
      </c>
      <c r="E113" s="163" t="s">
        <v>320</v>
      </c>
      <c r="F113" s="163" t="s">
        <v>3968</v>
      </c>
      <c r="G113" s="161"/>
      <c r="H113" s="161"/>
      <c r="I113" s="164"/>
      <c r="J113" s="165">
        <f>BK113</f>
        <v>0</v>
      </c>
      <c r="K113" s="161"/>
      <c r="L113" s="166"/>
      <c r="M113" s="167"/>
      <c r="N113" s="168"/>
      <c r="O113" s="168"/>
      <c r="P113" s="169">
        <f>SUM(P114:P115)</f>
        <v>0</v>
      </c>
      <c r="Q113" s="168"/>
      <c r="R113" s="169">
        <f>SUM(R114:R115)</f>
        <v>0</v>
      </c>
      <c r="S113" s="168"/>
      <c r="T113" s="170">
        <f>SUM(T114:T115)</f>
        <v>0</v>
      </c>
      <c r="AR113" s="171" t="s">
        <v>77</v>
      </c>
      <c r="AT113" s="172" t="s">
        <v>69</v>
      </c>
      <c r="AU113" s="172" t="s">
        <v>70</v>
      </c>
      <c r="AY113" s="171" t="s">
        <v>287</v>
      </c>
      <c r="BK113" s="173">
        <f>SUM(BK114:BK115)</f>
        <v>0</v>
      </c>
    </row>
    <row r="114" spans="2:65" s="1" customFormat="1" ht="16.5" customHeight="1" x14ac:dyDescent="0.15">
      <c r="B114" s="33"/>
      <c r="C114" s="174" t="s">
        <v>300</v>
      </c>
      <c r="D114" s="174" t="s">
        <v>288</v>
      </c>
      <c r="E114" s="175" t="s">
        <v>3972</v>
      </c>
      <c r="F114" s="176" t="s">
        <v>3973</v>
      </c>
      <c r="G114" s="177" t="s">
        <v>291</v>
      </c>
      <c r="H114" s="178">
        <v>110</v>
      </c>
      <c r="I114" s="179"/>
      <c r="J114" s="178">
        <f>ROUND(I114*H114,2)</f>
        <v>0</v>
      </c>
      <c r="K114" s="176" t="s">
        <v>5477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316</v>
      </c>
    </row>
    <row r="115" spans="2:65" s="1" customFormat="1" ht="40" x14ac:dyDescent="0.15">
      <c r="B115" s="33"/>
      <c r="C115" s="34"/>
      <c r="D115" s="187" t="s">
        <v>383</v>
      </c>
      <c r="E115" s="34"/>
      <c r="F115" s="208" t="s">
        <v>3974</v>
      </c>
      <c r="G115" s="34"/>
      <c r="H115" s="34"/>
      <c r="I115" s="111"/>
      <c r="J115" s="34"/>
      <c r="K115" s="34"/>
      <c r="L115" s="37"/>
      <c r="M115" s="225"/>
      <c r="N115" s="222"/>
      <c r="O115" s="222"/>
      <c r="P115" s="222"/>
      <c r="Q115" s="222"/>
      <c r="R115" s="222"/>
      <c r="S115" s="222"/>
      <c r="T115" s="226"/>
      <c r="AT115" s="16" t="s">
        <v>383</v>
      </c>
      <c r="AU115" s="16" t="s">
        <v>77</v>
      </c>
    </row>
    <row r="116" spans="2:65" s="1" customFormat="1" ht="7" customHeight="1" x14ac:dyDescent="0.15">
      <c r="B116" s="45"/>
      <c r="C116" s="46"/>
      <c r="D116" s="46"/>
      <c r="E116" s="46"/>
      <c r="F116" s="46"/>
      <c r="G116" s="46"/>
      <c r="H116" s="46"/>
      <c r="I116" s="133"/>
      <c r="J116" s="46"/>
      <c r="K116" s="46"/>
      <c r="L116" s="37"/>
    </row>
  </sheetData>
  <sheetProtection algorithmName="SHA-512" hashValue="nhQmAr9bwfGUKSNPFr1iAabnrrSEmqQL4zIzpFFOlaCvew/BR7D8ALxVMM2a0tdRxuRCWp9fvbW6ifJCYr0WGw==" saltValue="YQvcQiU32thIREpHr+kWRhxhM9g3kRNY155K1AGs9v+bxGqRvUFHot3KWWuw1Q/UUNTWLxJwyTQOo77+ZXVtcA==" spinCount="100000" sheet="1" objects="1" scenarios="1" formatColumns="0" formatRows="0" autoFilter="0"/>
  <autoFilter ref="C90:K115"/>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228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5489</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ROUND(J98,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ROUND((SUM(BE98:BE138)),  2)</f>
        <v>0</v>
      </c>
      <c r="I35" s="122">
        <v>0.21</v>
      </c>
      <c r="J35" s="121">
        <f>ROUND(((SUM(BE98:BE138))*I35),  2)</f>
        <v>0</v>
      </c>
      <c r="L35" s="37"/>
    </row>
    <row r="36" spans="2:12" s="1" customFormat="1" ht="14.5" customHeight="1" x14ac:dyDescent="0.15">
      <c r="B36" s="37"/>
      <c r="E36" s="110" t="s">
        <v>42</v>
      </c>
      <c r="F36" s="121">
        <f>ROUND((SUM(BF98:BF138)),  2)</f>
        <v>0</v>
      </c>
      <c r="I36" s="122">
        <v>0.15</v>
      </c>
      <c r="J36" s="121">
        <f>ROUND(((SUM(BF98:BF138))*I36),  2)</f>
        <v>0</v>
      </c>
      <c r="L36" s="37"/>
    </row>
    <row r="37" spans="2:12" s="1" customFormat="1" ht="14.5" hidden="1" customHeight="1" x14ac:dyDescent="0.15">
      <c r="B37" s="37"/>
      <c r="E37" s="110" t="s">
        <v>43</v>
      </c>
      <c r="F37" s="121">
        <f>ROUND((SUM(BG98:BG138)),  2)</f>
        <v>0</v>
      </c>
      <c r="I37" s="122">
        <v>0.21</v>
      </c>
      <c r="J37" s="121">
        <f>0</f>
        <v>0</v>
      </c>
      <c r="L37" s="37"/>
    </row>
    <row r="38" spans="2:12" s="1" customFormat="1" ht="14.5" hidden="1" customHeight="1" x14ac:dyDescent="0.15">
      <c r="B38" s="37"/>
      <c r="E38" s="110" t="s">
        <v>44</v>
      </c>
      <c r="F38" s="121">
        <f>ROUND((SUM(BH98:BH138)),  2)</f>
        <v>0</v>
      </c>
      <c r="I38" s="122">
        <v>0.15</v>
      </c>
      <c r="J38" s="121">
        <f>0</f>
        <v>0</v>
      </c>
      <c r="L38" s="37"/>
    </row>
    <row r="39" spans="2:12" s="1" customFormat="1" ht="14.5" hidden="1" customHeight="1" x14ac:dyDescent="0.15">
      <c r="B39" s="37"/>
      <c r="E39" s="110" t="s">
        <v>45</v>
      </c>
      <c r="F39" s="121">
        <f>ROUND((SUM(BI98:BI138)),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IO07 - Přípojka N.N pro parkovací systém</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J98</f>
        <v>0</v>
      </c>
      <c r="K63" s="34"/>
      <c r="L63" s="37"/>
      <c r="AU63" s="16" t="s">
        <v>246</v>
      </c>
    </row>
    <row r="64" spans="2:47" s="8" customFormat="1" ht="25" customHeight="1" x14ac:dyDescent="0.15">
      <c r="B64" s="142"/>
      <c r="C64" s="143"/>
      <c r="D64" s="144" t="s">
        <v>3004</v>
      </c>
      <c r="E64" s="145"/>
      <c r="F64" s="145"/>
      <c r="G64" s="145"/>
      <c r="H64" s="145"/>
      <c r="I64" s="146"/>
      <c r="J64" s="147">
        <f>J99</f>
        <v>0</v>
      </c>
      <c r="K64" s="143"/>
      <c r="L64" s="148"/>
    </row>
    <row r="65" spans="2:12" s="14" customFormat="1" ht="20" customHeight="1" x14ac:dyDescent="0.15">
      <c r="B65" s="233"/>
      <c r="C65" s="92"/>
      <c r="D65" s="234" t="s">
        <v>5490</v>
      </c>
      <c r="E65" s="235"/>
      <c r="F65" s="235"/>
      <c r="G65" s="235"/>
      <c r="H65" s="235"/>
      <c r="I65" s="236"/>
      <c r="J65" s="237">
        <f>J100</f>
        <v>0</v>
      </c>
      <c r="K65" s="92"/>
      <c r="L65" s="238"/>
    </row>
    <row r="66" spans="2:12" s="14" customFormat="1" ht="20" customHeight="1" x14ac:dyDescent="0.15">
      <c r="B66" s="233"/>
      <c r="C66" s="92"/>
      <c r="D66" s="234" t="s">
        <v>5490</v>
      </c>
      <c r="E66" s="235"/>
      <c r="F66" s="235"/>
      <c r="G66" s="235"/>
      <c r="H66" s="235"/>
      <c r="I66" s="236"/>
      <c r="J66" s="237">
        <f>J104</f>
        <v>0</v>
      </c>
      <c r="K66" s="92"/>
      <c r="L66" s="238"/>
    </row>
    <row r="67" spans="2:12" s="14" customFormat="1" ht="20" customHeight="1" x14ac:dyDescent="0.15">
      <c r="B67" s="233"/>
      <c r="C67" s="92"/>
      <c r="D67" s="234" t="s">
        <v>5491</v>
      </c>
      <c r="E67" s="235"/>
      <c r="F67" s="235"/>
      <c r="G67" s="235"/>
      <c r="H67" s="235"/>
      <c r="I67" s="236"/>
      <c r="J67" s="237">
        <f>J107</f>
        <v>0</v>
      </c>
      <c r="K67" s="92"/>
      <c r="L67" s="238"/>
    </row>
    <row r="68" spans="2:12" s="14" customFormat="1" ht="20" customHeight="1" x14ac:dyDescent="0.15">
      <c r="B68" s="233"/>
      <c r="C68" s="92"/>
      <c r="D68" s="234" t="s">
        <v>5492</v>
      </c>
      <c r="E68" s="235"/>
      <c r="F68" s="235"/>
      <c r="G68" s="235"/>
      <c r="H68" s="235"/>
      <c r="I68" s="236"/>
      <c r="J68" s="237">
        <f>J111</f>
        <v>0</v>
      </c>
      <c r="K68" s="92"/>
      <c r="L68" s="238"/>
    </row>
    <row r="69" spans="2:12" s="8" customFormat="1" ht="25" customHeight="1" x14ac:dyDescent="0.15">
      <c r="B69" s="142"/>
      <c r="C69" s="143"/>
      <c r="D69" s="144" t="s">
        <v>2609</v>
      </c>
      <c r="E69" s="145"/>
      <c r="F69" s="145"/>
      <c r="G69" s="145"/>
      <c r="H69" s="145"/>
      <c r="I69" s="146"/>
      <c r="J69" s="147">
        <f>J113</f>
        <v>0</v>
      </c>
      <c r="K69" s="143"/>
      <c r="L69" s="148"/>
    </row>
    <row r="70" spans="2:12" s="14" customFormat="1" ht="20" customHeight="1" x14ac:dyDescent="0.15">
      <c r="B70" s="233"/>
      <c r="C70" s="92"/>
      <c r="D70" s="234" t="s">
        <v>5490</v>
      </c>
      <c r="E70" s="235"/>
      <c r="F70" s="235"/>
      <c r="G70" s="235"/>
      <c r="H70" s="235"/>
      <c r="I70" s="236"/>
      <c r="J70" s="237">
        <f>J114</f>
        <v>0</v>
      </c>
      <c r="K70" s="92"/>
      <c r="L70" s="238"/>
    </row>
    <row r="71" spans="2:12" s="14" customFormat="1" ht="20" customHeight="1" x14ac:dyDescent="0.15">
      <c r="B71" s="233"/>
      <c r="C71" s="92"/>
      <c r="D71" s="234" t="s">
        <v>5490</v>
      </c>
      <c r="E71" s="235"/>
      <c r="F71" s="235"/>
      <c r="G71" s="235"/>
      <c r="H71" s="235"/>
      <c r="I71" s="236"/>
      <c r="J71" s="237">
        <f>J116</f>
        <v>0</v>
      </c>
      <c r="K71" s="92"/>
      <c r="L71" s="238"/>
    </row>
    <row r="72" spans="2:12" s="14" customFormat="1" ht="20" customHeight="1" x14ac:dyDescent="0.15">
      <c r="B72" s="233"/>
      <c r="C72" s="92"/>
      <c r="D72" s="234" t="s">
        <v>5493</v>
      </c>
      <c r="E72" s="235"/>
      <c r="F72" s="235"/>
      <c r="G72" s="235"/>
      <c r="H72" s="235"/>
      <c r="I72" s="236"/>
      <c r="J72" s="237">
        <f>J118</f>
        <v>0</v>
      </c>
      <c r="K72" s="92"/>
      <c r="L72" s="238"/>
    </row>
    <row r="73" spans="2:12" s="14" customFormat="1" ht="20" customHeight="1" x14ac:dyDescent="0.15">
      <c r="B73" s="233"/>
      <c r="C73" s="92"/>
      <c r="D73" s="234" t="s">
        <v>5492</v>
      </c>
      <c r="E73" s="235"/>
      <c r="F73" s="235"/>
      <c r="G73" s="235"/>
      <c r="H73" s="235"/>
      <c r="I73" s="236"/>
      <c r="J73" s="237">
        <f>J122</f>
        <v>0</v>
      </c>
      <c r="K73" s="92"/>
      <c r="L73" s="238"/>
    </row>
    <row r="74" spans="2:12" s="8" customFormat="1" ht="25" customHeight="1" x14ac:dyDescent="0.15">
      <c r="B74" s="142"/>
      <c r="C74" s="143"/>
      <c r="D74" s="144" t="s">
        <v>4983</v>
      </c>
      <c r="E74" s="145"/>
      <c r="F74" s="145"/>
      <c r="G74" s="145"/>
      <c r="H74" s="145"/>
      <c r="I74" s="146"/>
      <c r="J74" s="147">
        <f>J124</f>
        <v>0</v>
      </c>
      <c r="K74" s="143"/>
      <c r="L74" s="148"/>
    </row>
    <row r="75" spans="2:12" s="14" customFormat="1" ht="20" customHeight="1" x14ac:dyDescent="0.15">
      <c r="B75" s="233"/>
      <c r="C75" s="92"/>
      <c r="D75" s="234" t="s">
        <v>5494</v>
      </c>
      <c r="E75" s="235"/>
      <c r="F75" s="235"/>
      <c r="G75" s="235"/>
      <c r="H75" s="235"/>
      <c r="I75" s="236"/>
      <c r="J75" s="237">
        <f>J125</f>
        <v>0</v>
      </c>
      <c r="K75" s="92"/>
      <c r="L75" s="238"/>
    </row>
    <row r="76" spans="2:12" s="14" customFormat="1" ht="20" customHeight="1" x14ac:dyDescent="0.15">
      <c r="B76" s="233"/>
      <c r="C76" s="92"/>
      <c r="D76" s="234" t="s">
        <v>5495</v>
      </c>
      <c r="E76" s="235"/>
      <c r="F76" s="235"/>
      <c r="G76" s="235"/>
      <c r="H76" s="235"/>
      <c r="I76" s="236"/>
      <c r="J76" s="237">
        <f>J131</f>
        <v>0</v>
      </c>
      <c r="K76" s="92"/>
      <c r="L76" s="238"/>
    </row>
    <row r="77" spans="2:12" s="1" customFormat="1" ht="21.75" customHeight="1" x14ac:dyDescent="0.15">
      <c r="B77" s="33"/>
      <c r="C77" s="34"/>
      <c r="D77" s="34"/>
      <c r="E77" s="34"/>
      <c r="F77" s="34"/>
      <c r="G77" s="34"/>
      <c r="H77" s="34"/>
      <c r="I77" s="111"/>
      <c r="J77" s="34"/>
      <c r="K77" s="34"/>
      <c r="L77" s="37"/>
    </row>
    <row r="78" spans="2:12" s="1" customFormat="1" ht="7" customHeight="1" x14ac:dyDescent="0.15">
      <c r="B78" s="45"/>
      <c r="C78" s="46"/>
      <c r="D78" s="46"/>
      <c r="E78" s="46"/>
      <c r="F78" s="46"/>
      <c r="G78" s="46"/>
      <c r="H78" s="46"/>
      <c r="I78" s="133"/>
      <c r="J78" s="46"/>
      <c r="K78" s="46"/>
      <c r="L78" s="37"/>
    </row>
    <row r="82" spans="2:12" s="1" customFormat="1" ht="7" customHeight="1" x14ac:dyDescent="0.15">
      <c r="B82" s="47"/>
      <c r="C82" s="48"/>
      <c r="D82" s="48"/>
      <c r="E82" s="48"/>
      <c r="F82" s="48"/>
      <c r="G82" s="48"/>
      <c r="H82" s="48"/>
      <c r="I82" s="136"/>
      <c r="J82" s="48"/>
      <c r="K82" s="48"/>
      <c r="L82" s="37"/>
    </row>
    <row r="83" spans="2:12" s="1" customFormat="1" ht="25" customHeight="1" x14ac:dyDescent="0.15">
      <c r="B83" s="33"/>
      <c r="C83" s="22" t="s">
        <v>273</v>
      </c>
      <c r="D83" s="34"/>
      <c r="E83" s="34"/>
      <c r="F83" s="34"/>
      <c r="G83" s="34"/>
      <c r="H83" s="34"/>
      <c r="I83" s="111"/>
      <c r="J83" s="34"/>
      <c r="K83" s="34"/>
      <c r="L83" s="37"/>
    </row>
    <row r="84" spans="2:12" s="1" customFormat="1" ht="7" customHeight="1" x14ac:dyDescent="0.15">
      <c r="B84" s="33"/>
      <c r="C84" s="34"/>
      <c r="D84" s="34"/>
      <c r="E84" s="34"/>
      <c r="F84" s="34"/>
      <c r="G84" s="34"/>
      <c r="H84" s="34"/>
      <c r="I84" s="111"/>
      <c r="J84" s="34"/>
      <c r="K84" s="34"/>
      <c r="L84" s="37"/>
    </row>
    <row r="85" spans="2:12" s="1" customFormat="1" ht="12" customHeight="1" x14ac:dyDescent="0.15">
      <c r="B85" s="33"/>
      <c r="C85" s="28" t="s">
        <v>15</v>
      </c>
      <c r="D85" s="34"/>
      <c r="E85" s="34"/>
      <c r="F85" s="34"/>
      <c r="G85" s="34"/>
      <c r="H85" s="34"/>
      <c r="I85" s="111"/>
      <c r="J85" s="34"/>
      <c r="K85" s="34"/>
      <c r="L85" s="37"/>
    </row>
    <row r="86" spans="2:12" s="1" customFormat="1" ht="16.5" customHeight="1" x14ac:dyDescent="0.15">
      <c r="B86" s="33"/>
      <c r="C86" s="34"/>
      <c r="D86" s="34"/>
      <c r="E86" s="302" t="str">
        <f>E7</f>
        <v>Terminál Benešov I.Etapa</v>
      </c>
      <c r="F86" s="303"/>
      <c r="G86" s="303"/>
      <c r="H86" s="303"/>
      <c r="I86" s="111"/>
      <c r="J86" s="34"/>
      <c r="K86" s="34"/>
      <c r="L86" s="37"/>
    </row>
    <row r="87" spans="2:12" ht="12" customHeight="1" x14ac:dyDescent="0.15">
      <c r="B87" s="20"/>
      <c r="C87" s="28" t="s">
        <v>237</v>
      </c>
      <c r="D87" s="21"/>
      <c r="E87" s="21"/>
      <c r="F87" s="21"/>
      <c r="G87" s="21"/>
      <c r="H87" s="21"/>
      <c r="J87" s="21"/>
      <c r="K87" s="21"/>
      <c r="L87" s="19"/>
    </row>
    <row r="88" spans="2:12" s="1" customFormat="1" ht="16.5" customHeight="1" x14ac:dyDescent="0.15">
      <c r="B88" s="33"/>
      <c r="C88" s="34"/>
      <c r="D88" s="34"/>
      <c r="E88" s="302" t="s">
        <v>5332</v>
      </c>
      <c r="F88" s="284"/>
      <c r="G88" s="284"/>
      <c r="H88" s="284"/>
      <c r="I88" s="111"/>
      <c r="J88" s="34"/>
      <c r="K88" s="34"/>
      <c r="L88" s="37"/>
    </row>
    <row r="89" spans="2:12" s="1" customFormat="1" ht="12" customHeight="1" x14ac:dyDescent="0.15">
      <c r="B89" s="33"/>
      <c r="C89" s="28" t="s">
        <v>239</v>
      </c>
      <c r="D89" s="34"/>
      <c r="E89" s="34"/>
      <c r="F89" s="34"/>
      <c r="G89" s="34"/>
      <c r="H89" s="34"/>
      <c r="I89" s="111"/>
      <c r="J89" s="34"/>
      <c r="K89" s="34"/>
      <c r="L89" s="37"/>
    </row>
    <row r="90" spans="2:12" s="1" customFormat="1" ht="16.5" customHeight="1" x14ac:dyDescent="0.15">
      <c r="B90" s="33"/>
      <c r="C90" s="34"/>
      <c r="D90" s="34"/>
      <c r="E90" s="285" t="str">
        <f>E11</f>
        <v>IO07 - Přípojka N.N pro parkovací systém</v>
      </c>
      <c r="F90" s="284"/>
      <c r="G90" s="284"/>
      <c r="H90" s="284"/>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F14</f>
        <v xml:space="preserve"> </v>
      </c>
      <c r="G92" s="34"/>
      <c r="H92" s="34"/>
      <c r="I92" s="112" t="s">
        <v>22</v>
      </c>
      <c r="J92" s="54" t="str">
        <f>IF(J14="","",J14)</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E17</f>
        <v>Město Benešov</v>
      </c>
      <c r="G94" s="34"/>
      <c r="H94" s="34"/>
      <c r="I94" s="112" t="s">
        <v>31</v>
      </c>
      <c r="J94" s="31" t="str">
        <f>E23</f>
        <v xml:space="preserve"> </v>
      </c>
      <c r="K94" s="34"/>
      <c r="L94" s="37"/>
    </row>
    <row r="95" spans="2:12" s="1" customFormat="1" ht="13.75" customHeight="1" x14ac:dyDescent="0.15">
      <c r="B95" s="33"/>
      <c r="C95" s="28" t="s">
        <v>29</v>
      </c>
      <c r="D95" s="34"/>
      <c r="E95" s="34"/>
      <c r="F95" s="26" t="str">
        <f>IF(E20="","",E20)</f>
        <v>Vyplň údaj</v>
      </c>
      <c r="G95" s="34"/>
      <c r="H95" s="34"/>
      <c r="I95" s="112" t="s">
        <v>34</v>
      </c>
      <c r="J95" s="31" t="str">
        <f>E26</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P99+P113+P124</f>
        <v>0</v>
      </c>
      <c r="Q98" s="67"/>
      <c r="R98" s="157">
        <f>R99+R113+R124</f>
        <v>0</v>
      </c>
      <c r="S98" s="67"/>
      <c r="T98" s="158">
        <f>T99+T113+T124</f>
        <v>0</v>
      </c>
      <c r="AT98" s="16" t="s">
        <v>69</v>
      </c>
      <c r="AU98" s="16" t="s">
        <v>246</v>
      </c>
      <c r="BK98" s="159">
        <f>BK99+BK113+BK124</f>
        <v>0</v>
      </c>
    </row>
    <row r="99" spans="2:65" s="10" customFormat="1" ht="26" customHeight="1" x14ac:dyDescent="0.2">
      <c r="B99" s="160"/>
      <c r="C99" s="161"/>
      <c r="D99" s="162" t="s">
        <v>69</v>
      </c>
      <c r="E99" s="163" t="s">
        <v>1660</v>
      </c>
      <c r="F99" s="163" t="s">
        <v>2617</v>
      </c>
      <c r="G99" s="161"/>
      <c r="H99" s="161"/>
      <c r="I99" s="164"/>
      <c r="J99" s="165">
        <f>BK99</f>
        <v>0</v>
      </c>
      <c r="K99" s="161"/>
      <c r="L99" s="166"/>
      <c r="M99" s="167"/>
      <c r="N99" s="168"/>
      <c r="O99" s="168"/>
      <c r="P99" s="169">
        <f>P100+P104+P107+P111</f>
        <v>0</v>
      </c>
      <c r="Q99" s="168"/>
      <c r="R99" s="169">
        <f>R100+R104+R107+R111</f>
        <v>0</v>
      </c>
      <c r="S99" s="168"/>
      <c r="T99" s="170">
        <f>T100+T104+T107+T111</f>
        <v>0</v>
      </c>
      <c r="AR99" s="171" t="s">
        <v>77</v>
      </c>
      <c r="AT99" s="172" t="s">
        <v>69</v>
      </c>
      <c r="AU99" s="172" t="s">
        <v>70</v>
      </c>
      <c r="AY99" s="171" t="s">
        <v>287</v>
      </c>
      <c r="BK99" s="173">
        <f>BK100+BK104+BK107+BK111</f>
        <v>0</v>
      </c>
    </row>
    <row r="100" spans="2:65" s="10" customFormat="1" ht="22.75" customHeight="1" x14ac:dyDescent="0.15">
      <c r="B100" s="160"/>
      <c r="C100" s="161"/>
      <c r="D100" s="162" t="s">
        <v>69</v>
      </c>
      <c r="E100" s="239" t="s">
        <v>7</v>
      </c>
      <c r="F100" s="239" t="s">
        <v>5496</v>
      </c>
      <c r="G100" s="161"/>
      <c r="H100" s="161"/>
      <c r="I100" s="164"/>
      <c r="J100" s="240">
        <f>BK100</f>
        <v>0</v>
      </c>
      <c r="K100" s="161"/>
      <c r="L100" s="166"/>
      <c r="M100" s="167"/>
      <c r="N100" s="168"/>
      <c r="O100" s="168"/>
      <c r="P100" s="169">
        <f>SUM(P101:P103)</f>
        <v>0</v>
      </c>
      <c r="Q100" s="168"/>
      <c r="R100" s="169">
        <f>SUM(R101:R103)</f>
        <v>0</v>
      </c>
      <c r="S100" s="168"/>
      <c r="T100" s="170">
        <f>SUM(T101:T103)</f>
        <v>0</v>
      </c>
      <c r="AR100" s="171" t="s">
        <v>77</v>
      </c>
      <c r="AT100" s="172" t="s">
        <v>69</v>
      </c>
      <c r="AU100" s="172" t="s">
        <v>77</v>
      </c>
      <c r="AY100" s="171" t="s">
        <v>287</v>
      </c>
      <c r="BK100" s="173">
        <f>SUM(BK101:BK103)</f>
        <v>0</v>
      </c>
    </row>
    <row r="101" spans="2:65" s="1" customFormat="1" ht="16.5" customHeight="1" x14ac:dyDescent="0.15">
      <c r="B101" s="33"/>
      <c r="C101" s="174" t="s">
        <v>70</v>
      </c>
      <c r="D101" s="174" t="s">
        <v>288</v>
      </c>
      <c r="E101" s="175" t="s">
        <v>5497</v>
      </c>
      <c r="F101" s="176" t="s">
        <v>5498</v>
      </c>
      <c r="G101" s="177" t="s">
        <v>362</v>
      </c>
      <c r="H101" s="178">
        <v>210</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79</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79</v>
      </c>
    </row>
    <row r="102" spans="2:65" s="1" customFormat="1" ht="16.5" customHeight="1" x14ac:dyDescent="0.15">
      <c r="B102" s="33"/>
      <c r="C102" s="174" t="s">
        <v>70</v>
      </c>
      <c r="D102" s="174" t="s">
        <v>288</v>
      </c>
      <c r="E102" s="175" t="s">
        <v>3015</v>
      </c>
      <c r="F102" s="176" t="s">
        <v>2677</v>
      </c>
      <c r="G102" s="177" t="s">
        <v>490</v>
      </c>
      <c r="H102" s="178">
        <v>4</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79</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16.5" customHeight="1" x14ac:dyDescent="0.15">
      <c r="B103" s="33"/>
      <c r="C103" s="174" t="s">
        <v>77</v>
      </c>
      <c r="D103" s="174" t="s">
        <v>288</v>
      </c>
      <c r="E103" s="175" t="s">
        <v>5499</v>
      </c>
      <c r="F103" s="176" t="s">
        <v>4020</v>
      </c>
      <c r="G103" s="177" t="s">
        <v>490</v>
      </c>
      <c r="H103" s="178">
        <v>1</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79</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5500</v>
      </c>
    </row>
    <row r="104" spans="2:65" s="10" customFormat="1" ht="22.75" customHeight="1" x14ac:dyDescent="0.15">
      <c r="B104" s="160"/>
      <c r="C104" s="161"/>
      <c r="D104" s="162" t="s">
        <v>69</v>
      </c>
      <c r="E104" s="239" t="s">
        <v>7</v>
      </c>
      <c r="F104" s="239" t="s">
        <v>5496</v>
      </c>
      <c r="G104" s="161"/>
      <c r="H104" s="161"/>
      <c r="I104" s="164"/>
      <c r="J104" s="240">
        <f>BK104</f>
        <v>0</v>
      </c>
      <c r="K104" s="161"/>
      <c r="L104" s="166"/>
      <c r="M104" s="167"/>
      <c r="N104" s="168"/>
      <c r="O104" s="168"/>
      <c r="P104" s="169">
        <f>SUM(P105:P106)</f>
        <v>0</v>
      </c>
      <c r="Q104" s="168"/>
      <c r="R104" s="169">
        <f>SUM(R105:R106)</f>
        <v>0</v>
      </c>
      <c r="S104" s="168"/>
      <c r="T104" s="170">
        <f>SUM(T105:T106)</f>
        <v>0</v>
      </c>
      <c r="AR104" s="171" t="s">
        <v>77</v>
      </c>
      <c r="AT104" s="172" t="s">
        <v>69</v>
      </c>
      <c r="AU104" s="172" t="s">
        <v>77</v>
      </c>
      <c r="AY104" s="171" t="s">
        <v>287</v>
      </c>
      <c r="BK104" s="173">
        <f>SUM(BK105:BK106)</f>
        <v>0</v>
      </c>
    </row>
    <row r="105" spans="2:65" s="1" customFormat="1" ht="16.5" customHeight="1" x14ac:dyDescent="0.15">
      <c r="B105" s="33"/>
      <c r="C105" s="174" t="s">
        <v>70</v>
      </c>
      <c r="D105" s="174" t="s">
        <v>288</v>
      </c>
      <c r="E105" s="175" t="s">
        <v>3073</v>
      </c>
      <c r="F105" s="176" t="s">
        <v>2665</v>
      </c>
      <c r="G105" s="177" t="s">
        <v>362</v>
      </c>
      <c r="H105" s="178">
        <v>30</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79</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296</v>
      </c>
    </row>
    <row r="106" spans="2:65" s="1" customFormat="1" ht="16.5" customHeight="1" x14ac:dyDescent="0.15">
      <c r="B106" s="33"/>
      <c r="C106" s="174" t="s">
        <v>70</v>
      </c>
      <c r="D106" s="174" t="s">
        <v>288</v>
      </c>
      <c r="E106" s="175" t="s">
        <v>3015</v>
      </c>
      <c r="F106" s="176" t="s">
        <v>2677</v>
      </c>
      <c r="G106" s="177" t="s">
        <v>490</v>
      </c>
      <c r="H106" s="178">
        <v>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79</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0" customFormat="1" ht="22.75" customHeight="1" x14ac:dyDescent="0.15">
      <c r="B107" s="160"/>
      <c r="C107" s="161"/>
      <c r="D107" s="162" t="s">
        <v>69</v>
      </c>
      <c r="E107" s="239" t="s">
        <v>2135</v>
      </c>
      <c r="F107" s="239" t="s">
        <v>4126</v>
      </c>
      <c r="G107" s="161"/>
      <c r="H107" s="161"/>
      <c r="I107" s="164"/>
      <c r="J107" s="240">
        <f>BK107</f>
        <v>0</v>
      </c>
      <c r="K107" s="161"/>
      <c r="L107" s="166"/>
      <c r="M107" s="167"/>
      <c r="N107" s="168"/>
      <c r="O107" s="168"/>
      <c r="P107" s="169">
        <f>SUM(P108:P110)</f>
        <v>0</v>
      </c>
      <c r="Q107" s="168"/>
      <c r="R107" s="169">
        <f>SUM(R108:R110)</f>
        <v>0</v>
      </c>
      <c r="S107" s="168"/>
      <c r="T107" s="170">
        <f>SUM(T108:T110)</f>
        <v>0</v>
      </c>
      <c r="AR107" s="171" t="s">
        <v>77</v>
      </c>
      <c r="AT107" s="172" t="s">
        <v>69</v>
      </c>
      <c r="AU107" s="172" t="s">
        <v>77</v>
      </c>
      <c r="AY107" s="171" t="s">
        <v>287</v>
      </c>
      <c r="BK107" s="173">
        <f>SUM(BK108:BK110)</f>
        <v>0</v>
      </c>
    </row>
    <row r="108" spans="2:65" s="1" customFormat="1" ht="16.5" customHeight="1" x14ac:dyDescent="0.15">
      <c r="B108" s="33"/>
      <c r="C108" s="174" t="s">
        <v>70</v>
      </c>
      <c r="D108" s="174" t="s">
        <v>288</v>
      </c>
      <c r="E108" s="175" t="s">
        <v>4128</v>
      </c>
      <c r="F108" s="176" t="s">
        <v>4129</v>
      </c>
      <c r="G108" s="177" t="s">
        <v>362</v>
      </c>
      <c r="H108" s="178">
        <v>55</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79</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305</v>
      </c>
    </row>
    <row r="109" spans="2:65" s="1" customFormat="1" ht="16.5" customHeight="1" x14ac:dyDescent="0.15">
      <c r="B109" s="33"/>
      <c r="C109" s="174" t="s">
        <v>70</v>
      </c>
      <c r="D109" s="174" t="s">
        <v>288</v>
      </c>
      <c r="E109" s="175" t="s">
        <v>3018</v>
      </c>
      <c r="F109" s="176" t="s">
        <v>2749</v>
      </c>
      <c r="G109" s="177" t="s">
        <v>490</v>
      </c>
      <c r="H109" s="178">
        <v>4</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79</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309</v>
      </c>
    </row>
    <row r="110" spans="2:65" s="1" customFormat="1" ht="16.5" customHeight="1" x14ac:dyDescent="0.15">
      <c r="B110" s="33"/>
      <c r="C110" s="174" t="s">
        <v>70</v>
      </c>
      <c r="D110" s="174" t="s">
        <v>288</v>
      </c>
      <c r="E110" s="175" t="s">
        <v>7</v>
      </c>
      <c r="F110" s="176" t="s">
        <v>2751</v>
      </c>
      <c r="G110" s="177" t="s">
        <v>490</v>
      </c>
      <c r="H110" s="178">
        <v>4</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79</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313</v>
      </c>
    </row>
    <row r="111" spans="2:65" s="10" customFormat="1" ht="22.75" customHeight="1" x14ac:dyDescent="0.15">
      <c r="B111" s="160"/>
      <c r="C111" s="161"/>
      <c r="D111" s="162" t="s">
        <v>69</v>
      </c>
      <c r="E111" s="239" t="s">
        <v>74</v>
      </c>
      <c r="F111" s="239" t="s">
        <v>5501</v>
      </c>
      <c r="G111" s="161"/>
      <c r="H111" s="161"/>
      <c r="I111" s="164"/>
      <c r="J111" s="240">
        <f>BK111</f>
        <v>0</v>
      </c>
      <c r="K111" s="161"/>
      <c r="L111" s="166"/>
      <c r="M111" s="167"/>
      <c r="N111" s="168"/>
      <c r="O111" s="168"/>
      <c r="P111" s="169">
        <f>P112</f>
        <v>0</v>
      </c>
      <c r="Q111" s="168"/>
      <c r="R111" s="169">
        <f>R112</f>
        <v>0</v>
      </c>
      <c r="S111" s="168"/>
      <c r="T111" s="170">
        <f>T112</f>
        <v>0</v>
      </c>
      <c r="AR111" s="171" t="s">
        <v>77</v>
      </c>
      <c r="AT111" s="172" t="s">
        <v>69</v>
      </c>
      <c r="AU111" s="172" t="s">
        <v>77</v>
      </c>
      <c r="AY111" s="171" t="s">
        <v>287</v>
      </c>
      <c r="BK111" s="173">
        <f>BK112</f>
        <v>0</v>
      </c>
    </row>
    <row r="112" spans="2:65" s="1" customFormat="1" ht="16.5" customHeight="1" x14ac:dyDescent="0.15">
      <c r="B112" s="33"/>
      <c r="C112" s="174" t="s">
        <v>70</v>
      </c>
      <c r="D112" s="174" t="s">
        <v>288</v>
      </c>
      <c r="E112" s="175" t="s">
        <v>3021</v>
      </c>
      <c r="F112" s="176" t="s">
        <v>5502</v>
      </c>
      <c r="G112" s="177" t="s">
        <v>490</v>
      </c>
      <c r="H112" s="178">
        <v>1</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79</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316</v>
      </c>
    </row>
    <row r="113" spans="2:65" s="10" customFormat="1" ht="26" customHeight="1" x14ac:dyDescent="0.2">
      <c r="B113" s="160"/>
      <c r="C113" s="161"/>
      <c r="D113" s="162" t="s">
        <v>69</v>
      </c>
      <c r="E113" s="163" t="s">
        <v>2190</v>
      </c>
      <c r="F113" s="163" t="s">
        <v>2757</v>
      </c>
      <c r="G113" s="161"/>
      <c r="H113" s="161"/>
      <c r="I113" s="164"/>
      <c r="J113" s="165">
        <f>BK113</f>
        <v>0</v>
      </c>
      <c r="K113" s="161"/>
      <c r="L113" s="166"/>
      <c r="M113" s="167"/>
      <c r="N113" s="168"/>
      <c r="O113" s="168"/>
      <c r="P113" s="169">
        <f>P114+P116+P118+P122</f>
        <v>0</v>
      </c>
      <c r="Q113" s="168"/>
      <c r="R113" s="169">
        <f>R114+R116+R118+R122</f>
        <v>0</v>
      </c>
      <c r="S113" s="168"/>
      <c r="T113" s="170">
        <f>T114+T116+T118+T122</f>
        <v>0</v>
      </c>
      <c r="AR113" s="171" t="s">
        <v>77</v>
      </c>
      <c r="AT113" s="172" t="s">
        <v>69</v>
      </c>
      <c r="AU113" s="172" t="s">
        <v>70</v>
      </c>
      <c r="AY113" s="171" t="s">
        <v>287</v>
      </c>
      <c r="BK113" s="173">
        <f>BK114+BK116+BK118+BK122</f>
        <v>0</v>
      </c>
    </row>
    <row r="114" spans="2:65" s="10" customFormat="1" ht="22.75" customHeight="1" x14ac:dyDescent="0.15">
      <c r="B114" s="160"/>
      <c r="C114" s="161"/>
      <c r="D114" s="162" t="s">
        <v>69</v>
      </c>
      <c r="E114" s="239" t="s">
        <v>7</v>
      </c>
      <c r="F114" s="239" t="s">
        <v>5496</v>
      </c>
      <c r="G114" s="161"/>
      <c r="H114" s="161"/>
      <c r="I114" s="164"/>
      <c r="J114" s="240">
        <f>BK114</f>
        <v>0</v>
      </c>
      <c r="K114" s="161"/>
      <c r="L114" s="166"/>
      <c r="M114" s="167"/>
      <c r="N114" s="168"/>
      <c r="O114" s="168"/>
      <c r="P114" s="169">
        <f>P115</f>
        <v>0</v>
      </c>
      <c r="Q114" s="168"/>
      <c r="R114" s="169">
        <f>R115</f>
        <v>0</v>
      </c>
      <c r="S114" s="168"/>
      <c r="T114" s="170">
        <f>T115</f>
        <v>0</v>
      </c>
      <c r="AR114" s="171" t="s">
        <v>77</v>
      </c>
      <c r="AT114" s="172" t="s">
        <v>69</v>
      </c>
      <c r="AU114" s="172" t="s">
        <v>77</v>
      </c>
      <c r="AY114" s="171" t="s">
        <v>287</v>
      </c>
      <c r="BK114" s="173">
        <f>BK115</f>
        <v>0</v>
      </c>
    </row>
    <row r="115" spans="2:65" s="1" customFormat="1" ht="16.5" customHeight="1" x14ac:dyDescent="0.15">
      <c r="B115" s="33"/>
      <c r="C115" s="174" t="s">
        <v>70</v>
      </c>
      <c r="D115" s="174" t="s">
        <v>288</v>
      </c>
      <c r="E115" s="175" t="s">
        <v>5503</v>
      </c>
      <c r="F115" s="176" t="s">
        <v>5504</v>
      </c>
      <c r="G115" s="177" t="s">
        <v>2802</v>
      </c>
      <c r="H115" s="178">
        <v>210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79</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320</v>
      </c>
    </row>
    <row r="116" spans="2:65" s="10" customFormat="1" ht="22.75" customHeight="1" x14ac:dyDescent="0.15">
      <c r="B116" s="160"/>
      <c r="C116" s="161"/>
      <c r="D116" s="162" t="s">
        <v>69</v>
      </c>
      <c r="E116" s="239" t="s">
        <v>7</v>
      </c>
      <c r="F116" s="239" t="s">
        <v>5496</v>
      </c>
      <c r="G116" s="161"/>
      <c r="H116" s="161"/>
      <c r="I116" s="164"/>
      <c r="J116" s="240">
        <f>BK116</f>
        <v>0</v>
      </c>
      <c r="K116" s="161"/>
      <c r="L116" s="166"/>
      <c r="M116" s="167"/>
      <c r="N116" s="168"/>
      <c r="O116" s="168"/>
      <c r="P116" s="169">
        <f>P117</f>
        <v>0</v>
      </c>
      <c r="Q116" s="168"/>
      <c r="R116" s="169">
        <f>R117</f>
        <v>0</v>
      </c>
      <c r="S116" s="168"/>
      <c r="T116" s="170">
        <f>T117</f>
        <v>0</v>
      </c>
      <c r="AR116" s="171" t="s">
        <v>77</v>
      </c>
      <c r="AT116" s="172" t="s">
        <v>69</v>
      </c>
      <c r="AU116" s="172" t="s">
        <v>77</v>
      </c>
      <c r="AY116" s="171" t="s">
        <v>287</v>
      </c>
      <c r="BK116" s="173">
        <f>BK117</f>
        <v>0</v>
      </c>
    </row>
    <row r="117" spans="2:65" s="1" customFormat="1" ht="16.5" customHeight="1" x14ac:dyDescent="0.15">
      <c r="B117" s="33"/>
      <c r="C117" s="174" t="s">
        <v>70</v>
      </c>
      <c r="D117" s="174" t="s">
        <v>288</v>
      </c>
      <c r="E117" s="175" t="s">
        <v>3085</v>
      </c>
      <c r="F117" s="176" t="s">
        <v>2812</v>
      </c>
      <c r="G117" s="177" t="s">
        <v>2802</v>
      </c>
      <c r="H117" s="178">
        <v>35</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79</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323</v>
      </c>
    </row>
    <row r="118" spans="2:65" s="10" customFormat="1" ht="22.75" customHeight="1" x14ac:dyDescent="0.15">
      <c r="B118" s="160"/>
      <c r="C118" s="161"/>
      <c r="D118" s="162" t="s">
        <v>69</v>
      </c>
      <c r="E118" s="239" t="s">
        <v>2194</v>
      </c>
      <c r="F118" s="239" t="s">
        <v>4164</v>
      </c>
      <c r="G118" s="161"/>
      <c r="H118" s="161"/>
      <c r="I118" s="164"/>
      <c r="J118" s="240">
        <f>BK118</f>
        <v>0</v>
      </c>
      <c r="K118" s="161"/>
      <c r="L118" s="166"/>
      <c r="M118" s="167"/>
      <c r="N118" s="168"/>
      <c r="O118" s="168"/>
      <c r="P118" s="169">
        <f>SUM(P119:P121)</f>
        <v>0</v>
      </c>
      <c r="Q118" s="168"/>
      <c r="R118" s="169">
        <f>SUM(R119:R121)</f>
        <v>0</v>
      </c>
      <c r="S118" s="168"/>
      <c r="T118" s="170">
        <f>SUM(T119:T121)</f>
        <v>0</v>
      </c>
      <c r="AR118" s="171" t="s">
        <v>77</v>
      </c>
      <c r="AT118" s="172" t="s">
        <v>69</v>
      </c>
      <c r="AU118" s="172" t="s">
        <v>77</v>
      </c>
      <c r="AY118" s="171" t="s">
        <v>287</v>
      </c>
      <c r="BK118" s="173">
        <f>SUM(BK119:BK121)</f>
        <v>0</v>
      </c>
    </row>
    <row r="119" spans="2:65" s="1" customFormat="1" ht="16.5" customHeight="1" x14ac:dyDescent="0.15">
      <c r="B119" s="33"/>
      <c r="C119" s="174" t="s">
        <v>70</v>
      </c>
      <c r="D119" s="174" t="s">
        <v>288</v>
      </c>
      <c r="E119" s="175" t="s">
        <v>3034</v>
      </c>
      <c r="F119" s="176" t="s">
        <v>2945</v>
      </c>
      <c r="G119" s="177" t="s">
        <v>2599</v>
      </c>
      <c r="H119" s="178">
        <v>55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79</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327</v>
      </c>
    </row>
    <row r="120" spans="2:65" s="1" customFormat="1" ht="16.5" customHeight="1" x14ac:dyDescent="0.15">
      <c r="B120" s="33"/>
      <c r="C120" s="174" t="s">
        <v>70</v>
      </c>
      <c r="D120" s="174" t="s">
        <v>288</v>
      </c>
      <c r="E120" s="175" t="s">
        <v>3185</v>
      </c>
      <c r="F120" s="176" t="s">
        <v>2975</v>
      </c>
      <c r="G120" s="177" t="s">
        <v>2614</v>
      </c>
      <c r="H120" s="178">
        <v>4</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79</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330</v>
      </c>
    </row>
    <row r="121" spans="2:65" s="1" customFormat="1" ht="16.5" customHeight="1" x14ac:dyDescent="0.15">
      <c r="B121" s="33"/>
      <c r="C121" s="174" t="s">
        <v>70</v>
      </c>
      <c r="D121" s="174" t="s">
        <v>288</v>
      </c>
      <c r="E121" s="175" t="s">
        <v>3186</v>
      </c>
      <c r="F121" s="176" t="s">
        <v>2977</v>
      </c>
      <c r="G121" s="177" t="s">
        <v>2614</v>
      </c>
      <c r="H121" s="178">
        <v>1</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79</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334</v>
      </c>
    </row>
    <row r="122" spans="2:65" s="10" customFormat="1" ht="22.75" customHeight="1" x14ac:dyDescent="0.15">
      <c r="B122" s="160"/>
      <c r="C122" s="161"/>
      <c r="D122" s="162" t="s">
        <v>69</v>
      </c>
      <c r="E122" s="239" t="s">
        <v>74</v>
      </c>
      <c r="F122" s="239" t="s">
        <v>5501</v>
      </c>
      <c r="G122" s="161"/>
      <c r="H122" s="161"/>
      <c r="I122" s="164"/>
      <c r="J122" s="240">
        <f>BK122</f>
        <v>0</v>
      </c>
      <c r="K122" s="161"/>
      <c r="L122" s="166"/>
      <c r="M122" s="167"/>
      <c r="N122" s="168"/>
      <c r="O122" s="168"/>
      <c r="P122" s="169">
        <f>P123</f>
        <v>0</v>
      </c>
      <c r="Q122" s="168"/>
      <c r="R122" s="169">
        <f>R123</f>
        <v>0</v>
      </c>
      <c r="S122" s="168"/>
      <c r="T122" s="170">
        <f>T123</f>
        <v>0</v>
      </c>
      <c r="AR122" s="171" t="s">
        <v>77</v>
      </c>
      <c r="AT122" s="172" t="s">
        <v>69</v>
      </c>
      <c r="AU122" s="172" t="s">
        <v>77</v>
      </c>
      <c r="AY122" s="171" t="s">
        <v>287</v>
      </c>
      <c r="BK122" s="173">
        <f>BK123</f>
        <v>0</v>
      </c>
    </row>
    <row r="123" spans="2:65" s="1" customFormat="1" ht="16.5" customHeight="1" x14ac:dyDescent="0.15">
      <c r="B123" s="33"/>
      <c r="C123" s="174" t="s">
        <v>70</v>
      </c>
      <c r="D123" s="174" t="s">
        <v>288</v>
      </c>
      <c r="E123" s="175" t="s">
        <v>309</v>
      </c>
      <c r="F123" s="176" t="s">
        <v>5505</v>
      </c>
      <c r="G123" s="177" t="s">
        <v>2614</v>
      </c>
      <c r="H123" s="178">
        <v>1</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79</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337</v>
      </c>
    </row>
    <row r="124" spans="2:65" s="10" customFormat="1" ht="26" customHeight="1" x14ac:dyDescent="0.2">
      <c r="B124" s="160"/>
      <c r="C124" s="161"/>
      <c r="D124" s="162" t="s">
        <v>69</v>
      </c>
      <c r="E124" s="163" t="s">
        <v>2222</v>
      </c>
      <c r="F124" s="163" t="s">
        <v>3040</v>
      </c>
      <c r="G124" s="161"/>
      <c r="H124" s="161"/>
      <c r="I124" s="164"/>
      <c r="J124" s="165">
        <f>BK124</f>
        <v>0</v>
      </c>
      <c r="K124" s="161"/>
      <c r="L124" s="166"/>
      <c r="M124" s="167"/>
      <c r="N124" s="168"/>
      <c r="O124" s="168"/>
      <c r="P124" s="169">
        <f>P125+P131</f>
        <v>0</v>
      </c>
      <c r="Q124" s="168"/>
      <c r="R124" s="169">
        <f>R125+R131</f>
        <v>0</v>
      </c>
      <c r="S124" s="168"/>
      <c r="T124" s="170">
        <f>T125+T131</f>
        <v>0</v>
      </c>
      <c r="AR124" s="171" t="s">
        <v>77</v>
      </c>
      <c r="AT124" s="172" t="s">
        <v>69</v>
      </c>
      <c r="AU124" s="172" t="s">
        <v>70</v>
      </c>
      <c r="AY124" s="171" t="s">
        <v>287</v>
      </c>
      <c r="BK124" s="173">
        <f>BK125+BK131</f>
        <v>0</v>
      </c>
    </row>
    <row r="125" spans="2:65" s="10" customFormat="1" ht="22.75" customHeight="1" x14ac:dyDescent="0.15">
      <c r="B125" s="160"/>
      <c r="C125" s="161"/>
      <c r="D125" s="162" t="s">
        <v>69</v>
      </c>
      <c r="E125" s="239" t="s">
        <v>2239</v>
      </c>
      <c r="F125" s="239" t="s">
        <v>5506</v>
      </c>
      <c r="G125" s="161"/>
      <c r="H125" s="161"/>
      <c r="I125" s="164"/>
      <c r="J125" s="240">
        <f>BK125</f>
        <v>0</v>
      </c>
      <c r="K125" s="161"/>
      <c r="L125" s="166"/>
      <c r="M125" s="167"/>
      <c r="N125" s="168"/>
      <c r="O125" s="168"/>
      <c r="P125" s="169">
        <f>SUM(P126:P130)</f>
        <v>0</v>
      </c>
      <c r="Q125" s="168"/>
      <c r="R125" s="169">
        <f>SUM(R126:R130)</f>
        <v>0</v>
      </c>
      <c r="S125" s="168"/>
      <c r="T125" s="170">
        <f>SUM(T126:T130)</f>
        <v>0</v>
      </c>
      <c r="AR125" s="171" t="s">
        <v>77</v>
      </c>
      <c r="AT125" s="172" t="s">
        <v>69</v>
      </c>
      <c r="AU125" s="172" t="s">
        <v>77</v>
      </c>
      <c r="AY125" s="171" t="s">
        <v>287</v>
      </c>
      <c r="BK125" s="173">
        <f>SUM(BK126:BK130)</f>
        <v>0</v>
      </c>
    </row>
    <row r="126" spans="2:65" s="1" customFormat="1" ht="16.5" customHeight="1" x14ac:dyDescent="0.15">
      <c r="B126" s="33"/>
      <c r="C126" s="174" t="s">
        <v>70</v>
      </c>
      <c r="D126" s="174" t="s">
        <v>288</v>
      </c>
      <c r="E126" s="175" t="s">
        <v>4052</v>
      </c>
      <c r="F126" s="176" t="s">
        <v>4053</v>
      </c>
      <c r="G126" s="177" t="s">
        <v>362</v>
      </c>
      <c r="H126" s="178">
        <v>90</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79</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70</v>
      </c>
      <c r="D127" s="174" t="s">
        <v>288</v>
      </c>
      <c r="E127" s="175" t="s">
        <v>3054</v>
      </c>
      <c r="F127" s="176" t="s">
        <v>3055</v>
      </c>
      <c r="G127" s="177" t="s">
        <v>362</v>
      </c>
      <c r="H127" s="178">
        <v>180</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79</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70</v>
      </c>
      <c r="D128" s="174" t="s">
        <v>288</v>
      </c>
      <c r="E128" s="175" t="s">
        <v>3056</v>
      </c>
      <c r="F128" s="176" t="s">
        <v>3057</v>
      </c>
      <c r="G128" s="177" t="s">
        <v>362</v>
      </c>
      <c r="H128" s="178">
        <v>90</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79</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 customFormat="1" ht="16.5" customHeight="1" x14ac:dyDescent="0.15">
      <c r="B129" s="33"/>
      <c r="C129" s="174" t="s">
        <v>70</v>
      </c>
      <c r="D129" s="174" t="s">
        <v>288</v>
      </c>
      <c r="E129" s="175" t="s">
        <v>4054</v>
      </c>
      <c r="F129" s="176" t="s">
        <v>4055</v>
      </c>
      <c r="G129" s="177" t="s">
        <v>362</v>
      </c>
      <c r="H129" s="178">
        <v>90</v>
      </c>
      <c r="I129" s="179"/>
      <c r="J129" s="178">
        <f>ROUND(I129*H129,2)</f>
        <v>0</v>
      </c>
      <c r="K129" s="176" t="s">
        <v>1</v>
      </c>
      <c r="L129" s="37"/>
      <c r="M129" s="180" t="s">
        <v>1</v>
      </c>
      <c r="N129" s="181" t="s">
        <v>41</v>
      </c>
      <c r="O129" s="59"/>
      <c r="P129" s="182">
        <f>O129*H129</f>
        <v>0</v>
      </c>
      <c r="Q129" s="182">
        <v>0</v>
      </c>
      <c r="R129" s="182">
        <f>Q129*H129</f>
        <v>0</v>
      </c>
      <c r="S129" s="182">
        <v>0</v>
      </c>
      <c r="T129" s="183">
        <f>S129*H129</f>
        <v>0</v>
      </c>
      <c r="AR129" s="16" t="s">
        <v>99</v>
      </c>
      <c r="AT129" s="16" t="s">
        <v>288</v>
      </c>
      <c r="AU129" s="16" t="s">
        <v>79</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350</v>
      </c>
    </row>
    <row r="130" spans="2:65" s="1" customFormat="1" ht="16.5" customHeight="1" x14ac:dyDescent="0.15">
      <c r="B130" s="33"/>
      <c r="C130" s="174" t="s">
        <v>70</v>
      </c>
      <c r="D130" s="174" t="s">
        <v>288</v>
      </c>
      <c r="E130" s="175" t="s">
        <v>4056</v>
      </c>
      <c r="F130" s="176" t="s">
        <v>4057</v>
      </c>
      <c r="G130" s="177" t="s">
        <v>308</v>
      </c>
      <c r="H130" s="178">
        <v>6</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79</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355</v>
      </c>
    </row>
    <row r="131" spans="2:65" s="10" customFormat="1" ht="22.75" customHeight="1" x14ac:dyDescent="0.15">
      <c r="B131" s="160"/>
      <c r="C131" s="161"/>
      <c r="D131" s="162" t="s">
        <v>69</v>
      </c>
      <c r="E131" s="239" t="s">
        <v>2426</v>
      </c>
      <c r="F131" s="239" t="s">
        <v>5507</v>
      </c>
      <c r="G131" s="161"/>
      <c r="H131" s="161"/>
      <c r="I131" s="164"/>
      <c r="J131" s="240">
        <f>BK131</f>
        <v>0</v>
      </c>
      <c r="K131" s="161"/>
      <c r="L131" s="166"/>
      <c r="M131" s="167"/>
      <c r="N131" s="168"/>
      <c r="O131" s="168"/>
      <c r="P131" s="169">
        <f>SUM(P132:P138)</f>
        <v>0</v>
      </c>
      <c r="Q131" s="168"/>
      <c r="R131" s="169">
        <f>SUM(R132:R138)</f>
        <v>0</v>
      </c>
      <c r="S131" s="168"/>
      <c r="T131" s="170">
        <f>SUM(T132:T138)</f>
        <v>0</v>
      </c>
      <c r="AR131" s="171" t="s">
        <v>77</v>
      </c>
      <c r="AT131" s="172" t="s">
        <v>69</v>
      </c>
      <c r="AU131" s="172" t="s">
        <v>77</v>
      </c>
      <c r="AY131" s="171" t="s">
        <v>287</v>
      </c>
      <c r="BK131" s="173">
        <f>SUM(BK132:BK138)</f>
        <v>0</v>
      </c>
    </row>
    <row r="132" spans="2:65" s="1" customFormat="1" ht="16.5" customHeight="1" x14ac:dyDescent="0.15">
      <c r="B132" s="33"/>
      <c r="C132" s="174" t="s">
        <v>70</v>
      </c>
      <c r="D132" s="174" t="s">
        <v>288</v>
      </c>
      <c r="E132" s="175" t="s">
        <v>4052</v>
      </c>
      <c r="F132" s="176" t="s">
        <v>4053</v>
      </c>
      <c r="G132" s="177" t="s">
        <v>362</v>
      </c>
      <c r="H132" s="178">
        <v>15</v>
      </c>
      <c r="I132" s="179"/>
      <c r="J132" s="178">
        <f t="shared" ref="J132:J138" si="0">ROUND(I132*H132,2)</f>
        <v>0</v>
      </c>
      <c r="K132" s="176" t="s">
        <v>1</v>
      </c>
      <c r="L132" s="37"/>
      <c r="M132" s="180" t="s">
        <v>1</v>
      </c>
      <c r="N132" s="181" t="s">
        <v>41</v>
      </c>
      <c r="O132" s="59"/>
      <c r="P132" s="182">
        <f t="shared" ref="P132:P138" si="1">O132*H132</f>
        <v>0</v>
      </c>
      <c r="Q132" s="182">
        <v>0</v>
      </c>
      <c r="R132" s="182">
        <f t="shared" ref="R132:R138" si="2">Q132*H132</f>
        <v>0</v>
      </c>
      <c r="S132" s="182">
        <v>0</v>
      </c>
      <c r="T132" s="183">
        <f t="shared" ref="T132:T138" si="3">S132*H132</f>
        <v>0</v>
      </c>
      <c r="AR132" s="16" t="s">
        <v>99</v>
      </c>
      <c r="AT132" s="16" t="s">
        <v>288</v>
      </c>
      <c r="AU132" s="16" t="s">
        <v>79</v>
      </c>
      <c r="AY132" s="16" t="s">
        <v>287</v>
      </c>
      <c r="BE132" s="184">
        <f t="shared" ref="BE132:BE138" si="4">IF(N132="základní",J132,0)</f>
        <v>0</v>
      </c>
      <c r="BF132" s="184">
        <f t="shared" ref="BF132:BF138" si="5">IF(N132="snížená",J132,0)</f>
        <v>0</v>
      </c>
      <c r="BG132" s="184">
        <f t="shared" ref="BG132:BG138" si="6">IF(N132="zákl. přenesená",J132,0)</f>
        <v>0</v>
      </c>
      <c r="BH132" s="184">
        <f t="shared" ref="BH132:BH138" si="7">IF(N132="sníž. přenesená",J132,0)</f>
        <v>0</v>
      </c>
      <c r="BI132" s="184">
        <f t="shared" ref="BI132:BI138" si="8">IF(N132="nulová",J132,0)</f>
        <v>0</v>
      </c>
      <c r="BJ132" s="16" t="s">
        <v>77</v>
      </c>
      <c r="BK132" s="184">
        <f t="shared" ref="BK132:BK138" si="9">ROUND(I132*H132,2)</f>
        <v>0</v>
      </c>
      <c r="BL132" s="16" t="s">
        <v>99</v>
      </c>
      <c r="BM132" s="16" t="s">
        <v>363</v>
      </c>
    </row>
    <row r="133" spans="2:65" s="1" customFormat="1" ht="16.5" customHeight="1" x14ac:dyDescent="0.15">
      <c r="B133" s="33"/>
      <c r="C133" s="174" t="s">
        <v>70</v>
      </c>
      <c r="D133" s="174" t="s">
        <v>288</v>
      </c>
      <c r="E133" s="175" t="s">
        <v>3054</v>
      </c>
      <c r="F133" s="176" t="s">
        <v>3055</v>
      </c>
      <c r="G133" s="177" t="s">
        <v>362</v>
      </c>
      <c r="H133" s="178">
        <v>30</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79</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367</v>
      </c>
    </row>
    <row r="134" spans="2:65" s="1" customFormat="1" ht="16.5" customHeight="1" x14ac:dyDescent="0.15">
      <c r="B134" s="33"/>
      <c r="C134" s="174" t="s">
        <v>70</v>
      </c>
      <c r="D134" s="174" t="s">
        <v>288</v>
      </c>
      <c r="E134" s="175" t="s">
        <v>4184</v>
      </c>
      <c r="F134" s="176" t="s">
        <v>4185</v>
      </c>
      <c r="G134" s="177" t="s">
        <v>362</v>
      </c>
      <c r="H134" s="178">
        <v>15</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79</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371</v>
      </c>
    </row>
    <row r="135" spans="2:65" s="1" customFormat="1" ht="16.5" customHeight="1" x14ac:dyDescent="0.15">
      <c r="B135" s="33"/>
      <c r="C135" s="174" t="s">
        <v>70</v>
      </c>
      <c r="D135" s="174" t="s">
        <v>288</v>
      </c>
      <c r="E135" s="175" t="s">
        <v>4186</v>
      </c>
      <c r="F135" s="176" t="s">
        <v>4187</v>
      </c>
      <c r="G135" s="177" t="s">
        <v>362</v>
      </c>
      <c r="H135" s="178">
        <v>15</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79</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377</v>
      </c>
    </row>
    <row r="136" spans="2:65" s="1" customFormat="1" ht="16.5" customHeight="1" x14ac:dyDescent="0.15">
      <c r="B136" s="33"/>
      <c r="C136" s="174" t="s">
        <v>70</v>
      </c>
      <c r="D136" s="174" t="s">
        <v>288</v>
      </c>
      <c r="E136" s="175" t="s">
        <v>4054</v>
      </c>
      <c r="F136" s="176" t="s">
        <v>4055</v>
      </c>
      <c r="G136" s="177" t="s">
        <v>362</v>
      </c>
      <c r="H136" s="178">
        <v>15</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79</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382</v>
      </c>
    </row>
    <row r="137" spans="2:65" s="1" customFormat="1" ht="16.5" customHeight="1" x14ac:dyDescent="0.15">
      <c r="B137" s="33"/>
      <c r="C137" s="174" t="s">
        <v>70</v>
      </c>
      <c r="D137" s="174" t="s">
        <v>288</v>
      </c>
      <c r="E137" s="175" t="s">
        <v>4056</v>
      </c>
      <c r="F137" s="176" t="s">
        <v>4057</v>
      </c>
      <c r="G137" s="177" t="s">
        <v>308</v>
      </c>
      <c r="H137" s="178">
        <v>2</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79</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389</v>
      </c>
    </row>
    <row r="138" spans="2:65" s="1" customFormat="1" ht="16.5" customHeight="1" x14ac:dyDescent="0.15">
      <c r="B138" s="33"/>
      <c r="C138" s="174" t="s">
        <v>70</v>
      </c>
      <c r="D138" s="174" t="s">
        <v>288</v>
      </c>
      <c r="E138" s="175" t="s">
        <v>377</v>
      </c>
      <c r="F138" s="176" t="s">
        <v>4199</v>
      </c>
      <c r="G138" s="177" t="s">
        <v>490</v>
      </c>
      <c r="H138" s="178">
        <v>1</v>
      </c>
      <c r="I138" s="179"/>
      <c r="J138" s="178">
        <f t="shared" si="0"/>
        <v>0</v>
      </c>
      <c r="K138" s="176" t="s">
        <v>1</v>
      </c>
      <c r="L138" s="37"/>
      <c r="M138" s="220" t="s">
        <v>1</v>
      </c>
      <c r="N138" s="221" t="s">
        <v>41</v>
      </c>
      <c r="O138" s="222"/>
      <c r="P138" s="223">
        <f t="shared" si="1"/>
        <v>0</v>
      </c>
      <c r="Q138" s="223">
        <v>0</v>
      </c>
      <c r="R138" s="223">
        <f t="shared" si="2"/>
        <v>0</v>
      </c>
      <c r="S138" s="223">
        <v>0</v>
      </c>
      <c r="T138" s="224">
        <f t="shared" si="3"/>
        <v>0</v>
      </c>
      <c r="AR138" s="16" t="s">
        <v>99</v>
      </c>
      <c r="AT138" s="16" t="s">
        <v>288</v>
      </c>
      <c r="AU138" s="16" t="s">
        <v>79</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397</v>
      </c>
    </row>
    <row r="139" spans="2:65" s="1" customFormat="1" ht="7" customHeight="1" x14ac:dyDescent="0.15">
      <c r="B139" s="45"/>
      <c r="C139" s="46"/>
      <c r="D139" s="46"/>
      <c r="E139" s="46"/>
      <c r="F139" s="46"/>
      <c r="G139" s="46"/>
      <c r="H139" s="46"/>
      <c r="I139" s="133"/>
      <c r="J139" s="46"/>
      <c r="K139" s="46"/>
      <c r="L139" s="37"/>
    </row>
  </sheetData>
  <sheetProtection algorithmName="SHA-512" hashValue="/DeTmRDA+cNO4KQKZeWljg1L83iDQpfvYROgfULWZGmXBIAwNdfeEoiqLdYhmLJdPq9IJZOEkpcoxnviyKdSmQ==" saltValue="YNSjmNhUfBVYTdqBHbReaFASo4vI+Ealn6P0nQy5liUweL1gYX0Wks6mXdqCh+JbiAuZj8ekTBmotjzJx0PbEA==" spinCount="100000" sheet="1" objects="1" scenarios="1" formatColumns="0" formatRows="0" autoFilter="0"/>
  <autoFilter ref="C97:K138"/>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5508</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ROUND(J88,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ROUND((SUM(BE88:BE137)),  2)</f>
        <v>0</v>
      </c>
      <c r="I35" s="122">
        <v>0.21</v>
      </c>
      <c r="J35" s="121">
        <f>ROUND(((SUM(BE88:BE137))*I35),  2)</f>
        <v>0</v>
      </c>
      <c r="L35" s="37"/>
    </row>
    <row r="36" spans="2:12" s="1" customFormat="1" ht="14.5" customHeight="1" x14ac:dyDescent="0.15">
      <c r="B36" s="37"/>
      <c r="E36" s="110" t="s">
        <v>42</v>
      </c>
      <c r="F36" s="121">
        <f>ROUND((SUM(BF88:BF137)),  2)</f>
        <v>0</v>
      </c>
      <c r="I36" s="122">
        <v>0.15</v>
      </c>
      <c r="J36" s="121">
        <f>ROUND(((SUM(BF88:BF137))*I36),  2)</f>
        <v>0</v>
      </c>
      <c r="L36" s="37"/>
    </row>
    <row r="37" spans="2:12" s="1" customFormat="1" ht="14.5" hidden="1" customHeight="1" x14ac:dyDescent="0.15">
      <c r="B37" s="37"/>
      <c r="E37" s="110" t="s">
        <v>43</v>
      </c>
      <c r="F37" s="121">
        <f>ROUND((SUM(BG88:BG137)),  2)</f>
        <v>0</v>
      </c>
      <c r="I37" s="122">
        <v>0.21</v>
      </c>
      <c r="J37" s="121">
        <f>0</f>
        <v>0</v>
      </c>
      <c r="L37" s="37"/>
    </row>
    <row r="38" spans="2:12" s="1" customFormat="1" ht="14.5" hidden="1" customHeight="1" x14ac:dyDescent="0.15">
      <c r="B38" s="37"/>
      <c r="E38" s="110" t="s">
        <v>44</v>
      </c>
      <c r="F38" s="121">
        <f>ROUND((SUM(BH88:BH137)),  2)</f>
        <v>0</v>
      </c>
      <c r="I38" s="122">
        <v>0.15</v>
      </c>
      <c r="J38" s="121">
        <f>0</f>
        <v>0</v>
      </c>
      <c r="L38" s="37"/>
    </row>
    <row r="39" spans="2:12" s="1" customFormat="1" ht="14.5" hidden="1" customHeight="1" x14ac:dyDescent="0.15">
      <c r="B39" s="37"/>
      <c r="E39" s="110" t="s">
        <v>45</v>
      </c>
      <c r="F39" s="121">
        <f>ROUND((SUM(BI88:BI137)),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IO09 - rozvody SLP - parkovací systém</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J88</f>
        <v>0</v>
      </c>
      <c r="K63" s="34"/>
      <c r="L63" s="37"/>
      <c r="AU63" s="16" t="s">
        <v>246</v>
      </c>
    </row>
    <row r="64" spans="2:47" s="8" customFormat="1" ht="25" customHeight="1" x14ac:dyDescent="0.15">
      <c r="B64" s="142"/>
      <c r="C64" s="143"/>
      <c r="D64" s="144" t="s">
        <v>5509</v>
      </c>
      <c r="E64" s="145"/>
      <c r="F64" s="145"/>
      <c r="G64" s="145"/>
      <c r="H64" s="145"/>
      <c r="I64" s="146"/>
      <c r="J64" s="147">
        <f>J89</f>
        <v>0</v>
      </c>
      <c r="K64" s="143"/>
      <c r="L64" s="148"/>
    </row>
    <row r="65" spans="2:12" s="8" customFormat="1" ht="25" customHeight="1" x14ac:dyDescent="0.15">
      <c r="B65" s="142"/>
      <c r="C65" s="143"/>
      <c r="D65" s="144" t="s">
        <v>5510</v>
      </c>
      <c r="E65" s="145"/>
      <c r="F65" s="145"/>
      <c r="G65" s="145"/>
      <c r="H65" s="145"/>
      <c r="I65" s="146"/>
      <c r="J65" s="147">
        <f>J110</f>
        <v>0</v>
      </c>
      <c r="K65" s="143"/>
      <c r="L65" s="148"/>
    </row>
    <row r="66" spans="2:12" s="8" customFormat="1" ht="25" customHeight="1" x14ac:dyDescent="0.15">
      <c r="B66" s="142"/>
      <c r="C66" s="143"/>
      <c r="D66" s="144" t="s">
        <v>5511</v>
      </c>
      <c r="E66" s="145"/>
      <c r="F66" s="145"/>
      <c r="G66" s="145"/>
      <c r="H66" s="145"/>
      <c r="I66" s="146"/>
      <c r="J66" s="147">
        <f>J123</f>
        <v>0</v>
      </c>
      <c r="K66" s="143"/>
      <c r="L66" s="148"/>
    </row>
    <row r="67" spans="2:12" s="1" customFormat="1" ht="21.75" customHeight="1" x14ac:dyDescent="0.15">
      <c r="B67" s="33"/>
      <c r="C67" s="34"/>
      <c r="D67" s="34"/>
      <c r="E67" s="34"/>
      <c r="F67" s="34"/>
      <c r="G67" s="34"/>
      <c r="H67" s="34"/>
      <c r="I67" s="111"/>
      <c r="J67" s="34"/>
      <c r="K67" s="34"/>
      <c r="L67" s="37"/>
    </row>
    <row r="68" spans="2:12" s="1" customFormat="1" ht="7" customHeight="1" x14ac:dyDescent="0.15">
      <c r="B68" s="45"/>
      <c r="C68" s="46"/>
      <c r="D68" s="46"/>
      <c r="E68" s="46"/>
      <c r="F68" s="46"/>
      <c r="G68" s="46"/>
      <c r="H68" s="46"/>
      <c r="I68" s="133"/>
      <c r="J68" s="46"/>
      <c r="K68" s="46"/>
      <c r="L68" s="37"/>
    </row>
    <row r="72" spans="2:12" s="1" customFormat="1" ht="7" customHeight="1" x14ac:dyDescent="0.15">
      <c r="B72" s="47"/>
      <c r="C72" s="48"/>
      <c r="D72" s="48"/>
      <c r="E72" s="48"/>
      <c r="F72" s="48"/>
      <c r="G72" s="48"/>
      <c r="H72" s="48"/>
      <c r="I72" s="136"/>
      <c r="J72" s="48"/>
      <c r="K72" s="48"/>
      <c r="L72" s="37"/>
    </row>
    <row r="73" spans="2:12" s="1" customFormat="1" ht="25" customHeight="1" x14ac:dyDescent="0.15">
      <c r="B73" s="33"/>
      <c r="C73" s="22" t="s">
        <v>273</v>
      </c>
      <c r="D73" s="34"/>
      <c r="E73" s="34"/>
      <c r="F73" s="34"/>
      <c r="G73" s="34"/>
      <c r="H73" s="34"/>
      <c r="I73" s="111"/>
      <c r="J73" s="34"/>
      <c r="K73" s="34"/>
      <c r="L73" s="37"/>
    </row>
    <row r="74" spans="2:12" s="1" customFormat="1" ht="7" customHeight="1" x14ac:dyDescent="0.15">
      <c r="B74" s="33"/>
      <c r="C74" s="34"/>
      <c r="D74" s="34"/>
      <c r="E74" s="34"/>
      <c r="F74" s="34"/>
      <c r="G74" s="34"/>
      <c r="H74" s="34"/>
      <c r="I74" s="111"/>
      <c r="J74" s="34"/>
      <c r="K74" s="34"/>
      <c r="L74" s="37"/>
    </row>
    <row r="75" spans="2:12" s="1" customFormat="1" ht="12" customHeight="1" x14ac:dyDescent="0.15">
      <c r="B75" s="33"/>
      <c r="C75" s="28" t="s">
        <v>15</v>
      </c>
      <c r="D75" s="34"/>
      <c r="E75" s="34"/>
      <c r="F75" s="34"/>
      <c r="G75" s="34"/>
      <c r="H75" s="34"/>
      <c r="I75" s="111"/>
      <c r="J75" s="34"/>
      <c r="K75" s="34"/>
      <c r="L75" s="37"/>
    </row>
    <row r="76" spans="2:12" s="1" customFormat="1" ht="16.5" customHeight="1" x14ac:dyDescent="0.15">
      <c r="B76" s="33"/>
      <c r="C76" s="34"/>
      <c r="D76" s="34"/>
      <c r="E76" s="302" t="str">
        <f>E7</f>
        <v>Terminál Benešov I.Etapa</v>
      </c>
      <c r="F76" s="303"/>
      <c r="G76" s="303"/>
      <c r="H76" s="303"/>
      <c r="I76" s="111"/>
      <c r="J76" s="34"/>
      <c r="K76" s="34"/>
      <c r="L76" s="37"/>
    </row>
    <row r="77" spans="2:12" ht="12" customHeight="1" x14ac:dyDescent="0.15">
      <c r="B77" s="20"/>
      <c r="C77" s="28" t="s">
        <v>237</v>
      </c>
      <c r="D77" s="21"/>
      <c r="E77" s="21"/>
      <c r="F77" s="21"/>
      <c r="G77" s="21"/>
      <c r="H77" s="21"/>
      <c r="J77" s="21"/>
      <c r="K77" s="21"/>
      <c r="L77" s="19"/>
    </row>
    <row r="78" spans="2:12" s="1" customFormat="1" ht="16.5" customHeight="1" x14ac:dyDescent="0.15">
      <c r="B78" s="33"/>
      <c r="C78" s="34"/>
      <c r="D78" s="34"/>
      <c r="E78" s="302" t="s">
        <v>5332</v>
      </c>
      <c r="F78" s="284"/>
      <c r="G78" s="284"/>
      <c r="H78" s="284"/>
      <c r="I78" s="111"/>
      <c r="J78" s="34"/>
      <c r="K78" s="34"/>
      <c r="L78" s="37"/>
    </row>
    <row r="79" spans="2:12" s="1" customFormat="1" ht="12" customHeight="1" x14ac:dyDescent="0.15">
      <c r="B79" s="33"/>
      <c r="C79" s="28" t="s">
        <v>239</v>
      </c>
      <c r="D79" s="34"/>
      <c r="E79" s="34"/>
      <c r="F79" s="34"/>
      <c r="G79" s="34"/>
      <c r="H79" s="34"/>
      <c r="I79" s="111"/>
      <c r="J79" s="34"/>
      <c r="K79" s="34"/>
      <c r="L79" s="37"/>
    </row>
    <row r="80" spans="2:12" s="1" customFormat="1" ht="16.5" customHeight="1" x14ac:dyDescent="0.15">
      <c r="B80" s="33"/>
      <c r="C80" s="34"/>
      <c r="D80" s="34"/>
      <c r="E80" s="285" t="str">
        <f>E11</f>
        <v>IO09 - rozvody SLP - parkovací systém</v>
      </c>
      <c r="F80" s="284"/>
      <c r="G80" s="284"/>
      <c r="H80" s="284"/>
      <c r="I80" s="111"/>
      <c r="J80" s="34"/>
      <c r="K80" s="34"/>
      <c r="L80" s="37"/>
    </row>
    <row r="81" spans="2:65" s="1" customFormat="1" ht="7" customHeight="1" x14ac:dyDescent="0.15">
      <c r="B81" s="33"/>
      <c r="C81" s="34"/>
      <c r="D81" s="34"/>
      <c r="E81" s="34"/>
      <c r="F81" s="34"/>
      <c r="G81" s="34"/>
      <c r="H81" s="34"/>
      <c r="I81" s="111"/>
      <c r="J81" s="34"/>
      <c r="K81" s="34"/>
      <c r="L81" s="37"/>
    </row>
    <row r="82" spans="2:65" s="1" customFormat="1" ht="12" customHeight="1" x14ac:dyDescent="0.15">
      <c r="B82" s="33"/>
      <c r="C82" s="28" t="s">
        <v>20</v>
      </c>
      <c r="D82" s="34"/>
      <c r="E82" s="34"/>
      <c r="F82" s="26" t="str">
        <f>F14</f>
        <v xml:space="preserve"> </v>
      </c>
      <c r="G82" s="34"/>
      <c r="H82" s="34"/>
      <c r="I82" s="112" t="s">
        <v>22</v>
      </c>
      <c r="J82" s="54" t="str">
        <f>IF(J14="","",J14)</f>
        <v>13. 8. 2018</v>
      </c>
      <c r="K82" s="34"/>
      <c r="L82" s="37"/>
    </row>
    <row r="83" spans="2:65" s="1" customFormat="1" ht="7" customHeight="1" x14ac:dyDescent="0.15">
      <c r="B83" s="33"/>
      <c r="C83" s="34"/>
      <c r="D83" s="34"/>
      <c r="E83" s="34"/>
      <c r="F83" s="34"/>
      <c r="G83" s="34"/>
      <c r="H83" s="34"/>
      <c r="I83" s="111"/>
      <c r="J83" s="34"/>
      <c r="K83" s="34"/>
      <c r="L83" s="37"/>
    </row>
    <row r="84" spans="2:65" s="1" customFormat="1" ht="13.75" customHeight="1" x14ac:dyDescent="0.15">
      <c r="B84" s="33"/>
      <c r="C84" s="28" t="s">
        <v>24</v>
      </c>
      <c r="D84" s="34"/>
      <c r="E84" s="34"/>
      <c r="F84" s="26" t="str">
        <f>E17</f>
        <v>Město Benešov</v>
      </c>
      <c r="G84" s="34"/>
      <c r="H84" s="34"/>
      <c r="I84" s="112" t="s">
        <v>31</v>
      </c>
      <c r="J84" s="31" t="str">
        <f>E23</f>
        <v xml:space="preserve"> </v>
      </c>
      <c r="K84" s="34"/>
      <c r="L84" s="37"/>
    </row>
    <row r="85" spans="2:65" s="1" customFormat="1" ht="13.75" customHeight="1" x14ac:dyDescent="0.15">
      <c r="B85" s="33"/>
      <c r="C85" s="28" t="s">
        <v>29</v>
      </c>
      <c r="D85" s="34"/>
      <c r="E85" s="34"/>
      <c r="F85" s="26" t="str">
        <f>IF(E20="","",E20)</f>
        <v>Vyplň údaj</v>
      </c>
      <c r="G85" s="34"/>
      <c r="H85" s="34"/>
      <c r="I85" s="112" t="s">
        <v>34</v>
      </c>
      <c r="J85" s="31" t="str">
        <f>E26</f>
        <v xml:space="preserve"> </v>
      </c>
      <c r="K85" s="34"/>
      <c r="L85" s="37"/>
    </row>
    <row r="86" spans="2:65" s="1" customFormat="1" ht="10.25" customHeight="1" x14ac:dyDescent="0.15">
      <c r="B86" s="33"/>
      <c r="C86" s="34"/>
      <c r="D86" s="34"/>
      <c r="E86" s="34"/>
      <c r="F86" s="34"/>
      <c r="G86" s="34"/>
      <c r="H86" s="34"/>
      <c r="I86" s="111"/>
      <c r="J86" s="34"/>
      <c r="K86" s="34"/>
      <c r="L86" s="37"/>
    </row>
    <row r="87" spans="2:65" s="9" customFormat="1" ht="29.25" customHeight="1" x14ac:dyDescent="0.15">
      <c r="B87" s="149"/>
      <c r="C87" s="150" t="s">
        <v>274</v>
      </c>
      <c r="D87" s="151" t="s">
        <v>55</v>
      </c>
      <c r="E87" s="151" t="s">
        <v>51</v>
      </c>
      <c r="F87" s="151" t="s">
        <v>52</v>
      </c>
      <c r="G87" s="151" t="s">
        <v>275</v>
      </c>
      <c r="H87" s="151" t="s">
        <v>276</v>
      </c>
      <c r="I87" s="152" t="s">
        <v>277</v>
      </c>
      <c r="J87" s="153" t="s">
        <v>244</v>
      </c>
      <c r="K87" s="154" t="s">
        <v>278</v>
      </c>
      <c r="L87" s="155"/>
      <c r="M87" s="63" t="s">
        <v>1</v>
      </c>
      <c r="N87" s="64" t="s">
        <v>40</v>
      </c>
      <c r="O87" s="64" t="s">
        <v>279</v>
      </c>
      <c r="P87" s="64" t="s">
        <v>280</v>
      </c>
      <c r="Q87" s="64" t="s">
        <v>281</v>
      </c>
      <c r="R87" s="64" t="s">
        <v>282</v>
      </c>
      <c r="S87" s="64" t="s">
        <v>283</v>
      </c>
      <c r="T87" s="65" t="s">
        <v>284</v>
      </c>
    </row>
    <row r="88" spans="2:65" s="1" customFormat="1" ht="22.75" customHeight="1" x14ac:dyDescent="0.2">
      <c r="B88" s="33"/>
      <c r="C88" s="70" t="s">
        <v>285</v>
      </c>
      <c r="D88" s="34"/>
      <c r="E88" s="34"/>
      <c r="F88" s="34"/>
      <c r="G88" s="34"/>
      <c r="H88" s="34"/>
      <c r="I88" s="111"/>
      <c r="J88" s="156">
        <f>BK88</f>
        <v>0</v>
      </c>
      <c r="K88" s="34"/>
      <c r="L88" s="37"/>
      <c r="M88" s="66"/>
      <c r="N88" s="67"/>
      <c r="O88" s="67"/>
      <c r="P88" s="157">
        <f>P89+P110+P123</f>
        <v>0</v>
      </c>
      <c r="Q88" s="67"/>
      <c r="R88" s="157">
        <f>R89+R110+R123</f>
        <v>0</v>
      </c>
      <c r="S88" s="67"/>
      <c r="T88" s="158">
        <f>T89+T110+T123</f>
        <v>0</v>
      </c>
      <c r="AT88" s="16" t="s">
        <v>69</v>
      </c>
      <c r="AU88" s="16" t="s">
        <v>246</v>
      </c>
      <c r="BK88" s="159">
        <f>BK89+BK110+BK123</f>
        <v>0</v>
      </c>
    </row>
    <row r="89" spans="2:65" s="10" customFormat="1" ht="26" customHeight="1" x14ac:dyDescent="0.2">
      <c r="B89" s="160"/>
      <c r="C89" s="161"/>
      <c r="D89" s="162" t="s">
        <v>69</v>
      </c>
      <c r="E89" s="163" t="s">
        <v>1660</v>
      </c>
      <c r="F89" s="163" t="s">
        <v>5512</v>
      </c>
      <c r="G89" s="161"/>
      <c r="H89" s="161"/>
      <c r="I89" s="164"/>
      <c r="J89" s="165">
        <f>BK89</f>
        <v>0</v>
      </c>
      <c r="K89" s="161"/>
      <c r="L89" s="166"/>
      <c r="M89" s="167"/>
      <c r="N89" s="168"/>
      <c r="O89" s="168"/>
      <c r="P89" s="169">
        <f>SUM(P90:P109)</f>
        <v>0</v>
      </c>
      <c r="Q89" s="168"/>
      <c r="R89" s="169">
        <f>SUM(R90:R109)</f>
        <v>0</v>
      </c>
      <c r="S89" s="168"/>
      <c r="T89" s="170">
        <f>SUM(T90:T109)</f>
        <v>0</v>
      </c>
      <c r="AR89" s="171" t="s">
        <v>77</v>
      </c>
      <c r="AT89" s="172" t="s">
        <v>69</v>
      </c>
      <c r="AU89" s="172" t="s">
        <v>70</v>
      </c>
      <c r="AY89" s="171" t="s">
        <v>287</v>
      </c>
      <c r="BK89" s="173">
        <f>SUM(BK90:BK109)</f>
        <v>0</v>
      </c>
    </row>
    <row r="90" spans="2:65" s="1" customFormat="1" ht="16.5" customHeight="1" x14ac:dyDescent="0.15">
      <c r="B90" s="33"/>
      <c r="C90" s="174" t="s">
        <v>802</v>
      </c>
      <c r="D90" s="174" t="s">
        <v>288</v>
      </c>
      <c r="E90" s="175" t="s">
        <v>5513</v>
      </c>
      <c r="F90" s="176" t="s">
        <v>5514</v>
      </c>
      <c r="G90" s="177" t="s">
        <v>612</v>
      </c>
      <c r="H90" s="178">
        <v>1</v>
      </c>
      <c r="I90" s="179"/>
      <c r="J90" s="178">
        <f t="shared" ref="J90:J109" si="0">ROUND(I90*H90,2)</f>
        <v>0</v>
      </c>
      <c r="K90" s="176" t="s">
        <v>1</v>
      </c>
      <c r="L90" s="37"/>
      <c r="M90" s="180" t="s">
        <v>1</v>
      </c>
      <c r="N90" s="181" t="s">
        <v>41</v>
      </c>
      <c r="O90" s="59"/>
      <c r="P90" s="182">
        <f t="shared" ref="P90:P109" si="1">O90*H90</f>
        <v>0</v>
      </c>
      <c r="Q90" s="182">
        <v>0</v>
      </c>
      <c r="R90" s="182">
        <f t="shared" ref="R90:R109" si="2">Q90*H90</f>
        <v>0</v>
      </c>
      <c r="S90" s="182">
        <v>0</v>
      </c>
      <c r="T90" s="183">
        <f t="shared" ref="T90:T109" si="3">S90*H90</f>
        <v>0</v>
      </c>
      <c r="AR90" s="16" t="s">
        <v>99</v>
      </c>
      <c r="AT90" s="16" t="s">
        <v>288</v>
      </c>
      <c r="AU90" s="16" t="s">
        <v>77</v>
      </c>
      <c r="AY90" s="16" t="s">
        <v>287</v>
      </c>
      <c r="BE90" s="184">
        <f t="shared" ref="BE90:BE109" si="4">IF(N90="základní",J90,0)</f>
        <v>0</v>
      </c>
      <c r="BF90" s="184">
        <f t="shared" ref="BF90:BF109" si="5">IF(N90="snížená",J90,0)</f>
        <v>0</v>
      </c>
      <c r="BG90" s="184">
        <f t="shared" ref="BG90:BG109" si="6">IF(N90="zákl. přenesená",J90,0)</f>
        <v>0</v>
      </c>
      <c r="BH90" s="184">
        <f t="shared" ref="BH90:BH109" si="7">IF(N90="sníž. přenesená",J90,0)</f>
        <v>0</v>
      </c>
      <c r="BI90" s="184">
        <f t="shared" ref="BI90:BI109" si="8">IF(N90="nulová",J90,0)</f>
        <v>0</v>
      </c>
      <c r="BJ90" s="16" t="s">
        <v>77</v>
      </c>
      <c r="BK90" s="184">
        <f t="shared" ref="BK90:BK109" si="9">ROUND(I90*H90,2)</f>
        <v>0</v>
      </c>
      <c r="BL90" s="16" t="s">
        <v>99</v>
      </c>
      <c r="BM90" s="16" t="s">
        <v>79</v>
      </c>
    </row>
    <row r="91" spans="2:65" s="1" customFormat="1" ht="16.5" customHeight="1" x14ac:dyDescent="0.15">
      <c r="B91" s="33"/>
      <c r="C91" s="174" t="s">
        <v>537</v>
      </c>
      <c r="D91" s="174" t="s">
        <v>288</v>
      </c>
      <c r="E91" s="175" t="s">
        <v>5515</v>
      </c>
      <c r="F91" s="176" t="s">
        <v>5516</v>
      </c>
      <c r="G91" s="177" t="s">
        <v>612</v>
      </c>
      <c r="H91" s="178">
        <v>1</v>
      </c>
      <c r="I91" s="179"/>
      <c r="J91" s="178">
        <f t="shared" si="0"/>
        <v>0</v>
      </c>
      <c r="K91" s="176" t="s">
        <v>1</v>
      </c>
      <c r="L91" s="37"/>
      <c r="M91" s="180" t="s">
        <v>1</v>
      </c>
      <c r="N91" s="181" t="s">
        <v>41</v>
      </c>
      <c r="O91" s="59"/>
      <c r="P91" s="182">
        <f t="shared" si="1"/>
        <v>0</v>
      </c>
      <c r="Q91" s="182">
        <v>0</v>
      </c>
      <c r="R91" s="182">
        <f t="shared" si="2"/>
        <v>0</v>
      </c>
      <c r="S91" s="182">
        <v>0</v>
      </c>
      <c r="T91" s="183">
        <f t="shared" si="3"/>
        <v>0</v>
      </c>
      <c r="AR91" s="16" t="s">
        <v>99</v>
      </c>
      <c r="AT91" s="16" t="s">
        <v>288</v>
      </c>
      <c r="AU91" s="16" t="s">
        <v>77</v>
      </c>
      <c r="AY91" s="16" t="s">
        <v>287</v>
      </c>
      <c r="BE91" s="184">
        <f t="shared" si="4"/>
        <v>0</v>
      </c>
      <c r="BF91" s="184">
        <f t="shared" si="5"/>
        <v>0</v>
      </c>
      <c r="BG91" s="184">
        <f t="shared" si="6"/>
        <v>0</v>
      </c>
      <c r="BH91" s="184">
        <f t="shared" si="7"/>
        <v>0</v>
      </c>
      <c r="BI91" s="184">
        <f t="shared" si="8"/>
        <v>0</v>
      </c>
      <c r="BJ91" s="16" t="s">
        <v>77</v>
      </c>
      <c r="BK91" s="184">
        <f t="shared" si="9"/>
        <v>0</v>
      </c>
      <c r="BL91" s="16" t="s">
        <v>99</v>
      </c>
      <c r="BM91" s="16" t="s">
        <v>99</v>
      </c>
    </row>
    <row r="92" spans="2:65" s="1" customFormat="1" ht="16.5" customHeight="1" x14ac:dyDescent="0.15">
      <c r="B92" s="33"/>
      <c r="C92" s="174" t="s">
        <v>811</v>
      </c>
      <c r="D92" s="174" t="s">
        <v>288</v>
      </c>
      <c r="E92" s="175" t="s">
        <v>5517</v>
      </c>
      <c r="F92" s="176" t="s">
        <v>5518</v>
      </c>
      <c r="G92" s="177" t="s">
        <v>612</v>
      </c>
      <c r="H92" s="178">
        <v>1</v>
      </c>
      <c r="I92" s="179"/>
      <c r="J92" s="178">
        <f t="shared" si="0"/>
        <v>0</v>
      </c>
      <c r="K92" s="176" t="s">
        <v>1</v>
      </c>
      <c r="L92" s="37"/>
      <c r="M92" s="180" t="s">
        <v>1</v>
      </c>
      <c r="N92" s="181" t="s">
        <v>41</v>
      </c>
      <c r="O92" s="59"/>
      <c r="P92" s="182">
        <f t="shared" si="1"/>
        <v>0</v>
      </c>
      <c r="Q92" s="182">
        <v>0</v>
      </c>
      <c r="R92" s="182">
        <f t="shared" si="2"/>
        <v>0</v>
      </c>
      <c r="S92" s="182">
        <v>0</v>
      </c>
      <c r="T92" s="183">
        <f t="shared" si="3"/>
        <v>0</v>
      </c>
      <c r="AR92" s="16" t="s">
        <v>99</v>
      </c>
      <c r="AT92" s="16" t="s">
        <v>288</v>
      </c>
      <c r="AU92" s="16" t="s">
        <v>77</v>
      </c>
      <c r="AY92" s="16" t="s">
        <v>287</v>
      </c>
      <c r="BE92" s="184">
        <f t="shared" si="4"/>
        <v>0</v>
      </c>
      <c r="BF92" s="184">
        <f t="shared" si="5"/>
        <v>0</v>
      </c>
      <c r="BG92" s="184">
        <f t="shared" si="6"/>
        <v>0</v>
      </c>
      <c r="BH92" s="184">
        <f t="shared" si="7"/>
        <v>0</v>
      </c>
      <c r="BI92" s="184">
        <f t="shared" si="8"/>
        <v>0</v>
      </c>
      <c r="BJ92" s="16" t="s">
        <v>77</v>
      </c>
      <c r="BK92" s="184">
        <f t="shared" si="9"/>
        <v>0</v>
      </c>
      <c r="BL92" s="16" t="s">
        <v>99</v>
      </c>
      <c r="BM92" s="16" t="s">
        <v>296</v>
      </c>
    </row>
    <row r="93" spans="2:65" s="1" customFormat="1" ht="16.5" customHeight="1" x14ac:dyDescent="0.15">
      <c r="B93" s="33"/>
      <c r="C93" s="174" t="s">
        <v>544</v>
      </c>
      <c r="D93" s="174" t="s">
        <v>288</v>
      </c>
      <c r="E93" s="175" t="s">
        <v>5519</v>
      </c>
      <c r="F93" s="176" t="s">
        <v>5520</v>
      </c>
      <c r="G93" s="177" t="s">
        <v>612</v>
      </c>
      <c r="H93" s="178">
        <v>1</v>
      </c>
      <c r="I93" s="179"/>
      <c r="J93" s="178">
        <f t="shared" si="0"/>
        <v>0</v>
      </c>
      <c r="K93" s="176" t="s">
        <v>1</v>
      </c>
      <c r="L93" s="37"/>
      <c r="M93" s="180" t="s">
        <v>1</v>
      </c>
      <c r="N93" s="181" t="s">
        <v>41</v>
      </c>
      <c r="O93" s="59"/>
      <c r="P93" s="182">
        <f t="shared" si="1"/>
        <v>0</v>
      </c>
      <c r="Q93" s="182">
        <v>0</v>
      </c>
      <c r="R93" s="182">
        <f t="shared" si="2"/>
        <v>0</v>
      </c>
      <c r="S93" s="182">
        <v>0</v>
      </c>
      <c r="T93" s="183">
        <f t="shared" si="3"/>
        <v>0</v>
      </c>
      <c r="AR93" s="16" t="s">
        <v>99</v>
      </c>
      <c r="AT93" s="16" t="s">
        <v>288</v>
      </c>
      <c r="AU93" s="16" t="s">
        <v>77</v>
      </c>
      <c r="AY93" s="16" t="s">
        <v>287</v>
      </c>
      <c r="BE93" s="184">
        <f t="shared" si="4"/>
        <v>0</v>
      </c>
      <c r="BF93" s="184">
        <f t="shared" si="5"/>
        <v>0</v>
      </c>
      <c r="BG93" s="184">
        <f t="shared" si="6"/>
        <v>0</v>
      </c>
      <c r="BH93" s="184">
        <f t="shared" si="7"/>
        <v>0</v>
      </c>
      <c r="BI93" s="184">
        <f t="shared" si="8"/>
        <v>0</v>
      </c>
      <c r="BJ93" s="16" t="s">
        <v>77</v>
      </c>
      <c r="BK93" s="184">
        <f t="shared" si="9"/>
        <v>0</v>
      </c>
      <c r="BL93" s="16" t="s">
        <v>99</v>
      </c>
      <c r="BM93" s="16" t="s">
        <v>300</v>
      </c>
    </row>
    <row r="94" spans="2:65" s="1" customFormat="1" ht="16.5" customHeight="1" x14ac:dyDescent="0.15">
      <c r="B94" s="33"/>
      <c r="C94" s="174" t="s">
        <v>823</v>
      </c>
      <c r="D94" s="174" t="s">
        <v>288</v>
      </c>
      <c r="E94" s="175" t="s">
        <v>5521</v>
      </c>
      <c r="F94" s="176" t="s">
        <v>5522</v>
      </c>
      <c r="G94" s="177" t="s">
        <v>612</v>
      </c>
      <c r="H94" s="178">
        <v>1</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77</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305</v>
      </c>
    </row>
    <row r="95" spans="2:65" s="1" customFormat="1" ht="16.5" customHeight="1" x14ac:dyDescent="0.15">
      <c r="B95" s="33"/>
      <c r="C95" s="174" t="s">
        <v>551</v>
      </c>
      <c r="D95" s="174" t="s">
        <v>288</v>
      </c>
      <c r="E95" s="175" t="s">
        <v>5523</v>
      </c>
      <c r="F95" s="176" t="s">
        <v>5524</v>
      </c>
      <c r="G95" s="177" t="s">
        <v>612</v>
      </c>
      <c r="H95" s="178">
        <v>1</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309</v>
      </c>
    </row>
    <row r="96" spans="2:65" s="1" customFormat="1" ht="16.5" customHeight="1" x14ac:dyDescent="0.15">
      <c r="B96" s="33"/>
      <c r="C96" s="174" t="s">
        <v>840</v>
      </c>
      <c r="D96" s="174" t="s">
        <v>288</v>
      </c>
      <c r="E96" s="175" t="s">
        <v>5525</v>
      </c>
      <c r="F96" s="176" t="s">
        <v>5526</v>
      </c>
      <c r="G96" s="177" t="s">
        <v>612</v>
      </c>
      <c r="H96" s="178">
        <v>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313</v>
      </c>
    </row>
    <row r="97" spans="2:65" s="1" customFormat="1" ht="16.5" customHeight="1" x14ac:dyDescent="0.15">
      <c r="B97" s="33"/>
      <c r="C97" s="174" t="s">
        <v>556</v>
      </c>
      <c r="D97" s="174" t="s">
        <v>288</v>
      </c>
      <c r="E97" s="175" t="s">
        <v>5527</v>
      </c>
      <c r="F97" s="176" t="s">
        <v>5528</v>
      </c>
      <c r="G97" s="177" t="s">
        <v>612</v>
      </c>
      <c r="H97" s="178">
        <v>4</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316</v>
      </c>
    </row>
    <row r="98" spans="2:65" s="1" customFormat="1" ht="16.5" customHeight="1" x14ac:dyDescent="0.15">
      <c r="B98" s="33"/>
      <c r="C98" s="174" t="s">
        <v>849</v>
      </c>
      <c r="D98" s="174" t="s">
        <v>288</v>
      </c>
      <c r="E98" s="175" t="s">
        <v>5529</v>
      </c>
      <c r="F98" s="176" t="s">
        <v>5530</v>
      </c>
      <c r="G98" s="177" t="s">
        <v>612</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320</v>
      </c>
    </row>
    <row r="99" spans="2:65" s="1" customFormat="1" ht="16.5" customHeight="1" x14ac:dyDescent="0.15">
      <c r="B99" s="33"/>
      <c r="C99" s="174" t="s">
        <v>560</v>
      </c>
      <c r="D99" s="174" t="s">
        <v>288</v>
      </c>
      <c r="E99" s="175" t="s">
        <v>5531</v>
      </c>
      <c r="F99" s="176" t="s">
        <v>5532</v>
      </c>
      <c r="G99" s="177" t="s">
        <v>612</v>
      </c>
      <c r="H99" s="178">
        <v>1</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323</v>
      </c>
    </row>
    <row r="100" spans="2:65" s="1" customFormat="1" ht="16.5" customHeight="1" x14ac:dyDescent="0.15">
      <c r="B100" s="33"/>
      <c r="C100" s="174" t="s">
        <v>858</v>
      </c>
      <c r="D100" s="174" t="s">
        <v>288</v>
      </c>
      <c r="E100" s="175" t="s">
        <v>5533</v>
      </c>
      <c r="F100" s="176" t="s">
        <v>5534</v>
      </c>
      <c r="G100" s="177" t="s">
        <v>612</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327</v>
      </c>
    </row>
    <row r="101" spans="2:65" s="1" customFormat="1" ht="22.5" customHeight="1" x14ac:dyDescent="0.15">
      <c r="B101" s="33"/>
      <c r="C101" s="174" t="s">
        <v>567</v>
      </c>
      <c r="D101" s="174" t="s">
        <v>288</v>
      </c>
      <c r="E101" s="175" t="s">
        <v>5535</v>
      </c>
      <c r="F101" s="176" t="s">
        <v>5536</v>
      </c>
      <c r="G101" s="177" t="s">
        <v>612</v>
      </c>
      <c r="H101" s="178">
        <v>1</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330</v>
      </c>
    </row>
    <row r="102" spans="2:65" s="1" customFormat="1" ht="16.5" customHeight="1" x14ac:dyDescent="0.15">
      <c r="B102" s="33"/>
      <c r="C102" s="174" t="s">
        <v>868</v>
      </c>
      <c r="D102" s="174" t="s">
        <v>288</v>
      </c>
      <c r="E102" s="175" t="s">
        <v>5537</v>
      </c>
      <c r="F102" s="176" t="s">
        <v>5538</v>
      </c>
      <c r="G102" s="177" t="s">
        <v>612</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334</v>
      </c>
    </row>
    <row r="103" spans="2:65" s="1" customFormat="1" ht="16.5" customHeight="1" x14ac:dyDescent="0.15">
      <c r="B103" s="33"/>
      <c r="C103" s="174" t="s">
        <v>573</v>
      </c>
      <c r="D103" s="174" t="s">
        <v>288</v>
      </c>
      <c r="E103" s="175" t="s">
        <v>5539</v>
      </c>
      <c r="F103" s="176" t="s">
        <v>5540</v>
      </c>
      <c r="G103" s="177" t="s">
        <v>612</v>
      </c>
      <c r="H103" s="178">
        <v>1</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337</v>
      </c>
    </row>
    <row r="104" spans="2:65" s="1" customFormat="1" ht="16.5" customHeight="1" x14ac:dyDescent="0.15">
      <c r="B104" s="33"/>
      <c r="C104" s="174" t="s">
        <v>878</v>
      </c>
      <c r="D104" s="174" t="s">
        <v>288</v>
      </c>
      <c r="E104" s="175" t="s">
        <v>5541</v>
      </c>
      <c r="F104" s="176" t="s">
        <v>5542</v>
      </c>
      <c r="G104" s="177" t="s">
        <v>612</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340</v>
      </c>
    </row>
    <row r="105" spans="2:65" s="1" customFormat="1" ht="16.5" customHeight="1" x14ac:dyDescent="0.15">
      <c r="B105" s="33"/>
      <c r="C105" s="174" t="s">
        <v>577</v>
      </c>
      <c r="D105" s="174" t="s">
        <v>288</v>
      </c>
      <c r="E105" s="175" t="s">
        <v>5543</v>
      </c>
      <c r="F105" s="176" t="s">
        <v>5544</v>
      </c>
      <c r="G105" s="177" t="s">
        <v>612</v>
      </c>
      <c r="H105" s="178">
        <v>20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343</v>
      </c>
    </row>
    <row r="106" spans="2:65" s="1" customFormat="1" ht="16.5" customHeight="1" x14ac:dyDescent="0.15">
      <c r="B106" s="33"/>
      <c r="C106" s="174" t="s">
        <v>888</v>
      </c>
      <c r="D106" s="174" t="s">
        <v>288</v>
      </c>
      <c r="E106" s="175" t="s">
        <v>5545</v>
      </c>
      <c r="F106" s="176" t="s">
        <v>5546</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347</v>
      </c>
    </row>
    <row r="107" spans="2:65" s="1" customFormat="1" ht="16.5" customHeight="1" x14ac:dyDescent="0.15">
      <c r="B107" s="33"/>
      <c r="C107" s="174" t="s">
        <v>585</v>
      </c>
      <c r="D107" s="174" t="s">
        <v>288</v>
      </c>
      <c r="E107" s="175" t="s">
        <v>5547</v>
      </c>
      <c r="F107" s="176" t="s">
        <v>5548</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350</v>
      </c>
    </row>
    <row r="108" spans="2:65" s="1" customFormat="1" ht="16.5" customHeight="1" x14ac:dyDescent="0.15">
      <c r="B108" s="33"/>
      <c r="C108" s="174" t="s">
        <v>899</v>
      </c>
      <c r="D108" s="174" t="s">
        <v>288</v>
      </c>
      <c r="E108" s="175" t="s">
        <v>5549</v>
      </c>
      <c r="F108" s="176" t="s">
        <v>5550</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355</v>
      </c>
    </row>
    <row r="109" spans="2:65" s="1" customFormat="1" ht="16.5" customHeight="1" x14ac:dyDescent="0.15">
      <c r="B109" s="33"/>
      <c r="C109" s="174" t="s">
        <v>590</v>
      </c>
      <c r="D109" s="174" t="s">
        <v>288</v>
      </c>
      <c r="E109" s="175" t="s">
        <v>5551</v>
      </c>
      <c r="F109" s="176" t="s">
        <v>5552</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363</v>
      </c>
    </row>
    <row r="110" spans="2:65" s="10" customFormat="1" ht="26" customHeight="1" x14ac:dyDescent="0.2">
      <c r="B110" s="160"/>
      <c r="C110" s="161"/>
      <c r="D110" s="162" t="s">
        <v>69</v>
      </c>
      <c r="E110" s="163" t="s">
        <v>2135</v>
      </c>
      <c r="F110" s="163" t="s">
        <v>4203</v>
      </c>
      <c r="G110" s="161"/>
      <c r="H110" s="161"/>
      <c r="I110" s="164"/>
      <c r="J110" s="165">
        <f>BK110</f>
        <v>0</v>
      </c>
      <c r="K110" s="161"/>
      <c r="L110" s="166"/>
      <c r="M110" s="167"/>
      <c r="N110" s="168"/>
      <c r="O110" s="168"/>
      <c r="P110" s="169">
        <f>SUM(P111:P122)</f>
        <v>0</v>
      </c>
      <c r="Q110" s="168"/>
      <c r="R110" s="169">
        <f>SUM(R111:R122)</f>
        <v>0</v>
      </c>
      <c r="S110" s="168"/>
      <c r="T110" s="170">
        <f>SUM(T111:T122)</f>
        <v>0</v>
      </c>
      <c r="AR110" s="171" t="s">
        <v>77</v>
      </c>
      <c r="AT110" s="172" t="s">
        <v>69</v>
      </c>
      <c r="AU110" s="172" t="s">
        <v>70</v>
      </c>
      <c r="AY110" s="171" t="s">
        <v>287</v>
      </c>
      <c r="BK110" s="173">
        <f>SUM(BK111:BK122)</f>
        <v>0</v>
      </c>
    </row>
    <row r="111" spans="2:65" s="1" customFormat="1" ht="16.5" customHeight="1" x14ac:dyDescent="0.15">
      <c r="B111" s="33"/>
      <c r="C111" s="174" t="s">
        <v>3324</v>
      </c>
      <c r="D111" s="174" t="s">
        <v>288</v>
      </c>
      <c r="E111" s="175" t="s">
        <v>4204</v>
      </c>
      <c r="F111" s="176" t="s">
        <v>4205</v>
      </c>
      <c r="G111" s="177" t="s">
        <v>362</v>
      </c>
      <c r="H111" s="178">
        <v>160</v>
      </c>
      <c r="I111" s="179"/>
      <c r="J111" s="178">
        <f t="shared" ref="J111:J122" si="10">ROUND(I111*H111,2)</f>
        <v>0</v>
      </c>
      <c r="K111" s="176" t="s">
        <v>1</v>
      </c>
      <c r="L111" s="37"/>
      <c r="M111" s="180" t="s">
        <v>1</v>
      </c>
      <c r="N111" s="181" t="s">
        <v>41</v>
      </c>
      <c r="O111" s="59"/>
      <c r="P111" s="182">
        <f t="shared" ref="P111:P122" si="11">O111*H111</f>
        <v>0</v>
      </c>
      <c r="Q111" s="182">
        <v>0</v>
      </c>
      <c r="R111" s="182">
        <f t="shared" ref="R111:R122" si="12">Q111*H111</f>
        <v>0</v>
      </c>
      <c r="S111" s="182">
        <v>0</v>
      </c>
      <c r="T111" s="183">
        <f t="shared" ref="T111:T122" si="13">S111*H111</f>
        <v>0</v>
      </c>
      <c r="AR111" s="16" t="s">
        <v>99</v>
      </c>
      <c r="AT111" s="16" t="s">
        <v>288</v>
      </c>
      <c r="AU111" s="16" t="s">
        <v>77</v>
      </c>
      <c r="AY111" s="16" t="s">
        <v>287</v>
      </c>
      <c r="BE111" s="184">
        <f t="shared" ref="BE111:BE122" si="14">IF(N111="základní",J111,0)</f>
        <v>0</v>
      </c>
      <c r="BF111" s="184">
        <f t="shared" ref="BF111:BF122" si="15">IF(N111="snížená",J111,0)</f>
        <v>0</v>
      </c>
      <c r="BG111" s="184">
        <f t="shared" ref="BG111:BG122" si="16">IF(N111="zákl. přenesená",J111,0)</f>
        <v>0</v>
      </c>
      <c r="BH111" s="184">
        <f t="shared" ref="BH111:BH122" si="17">IF(N111="sníž. přenesená",J111,0)</f>
        <v>0</v>
      </c>
      <c r="BI111" s="184">
        <f t="shared" ref="BI111:BI122" si="18">IF(N111="nulová",J111,0)</f>
        <v>0</v>
      </c>
      <c r="BJ111" s="16" t="s">
        <v>77</v>
      </c>
      <c r="BK111" s="184">
        <f t="shared" ref="BK111:BK122" si="19">ROUND(I111*H111,2)</f>
        <v>0</v>
      </c>
      <c r="BL111" s="16" t="s">
        <v>99</v>
      </c>
      <c r="BM111" s="16" t="s">
        <v>367</v>
      </c>
    </row>
    <row r="112" spans="2:65" s="1" customFormat="1" ht="16.5" customHeight="1" x14ac:dyDescent="0.15">
      <c r="B112" s="33"/>
      <c r="C112" s="174" t="s">
        <v>805</v>
      </c>
      <c r="D112" s="174" t="s">
        <v>288</v>
      </c>
      <c r="E112" s="175" t="s">
        <v>5553</v>
      </c>
      <c r="F112" s="176" t="s">
        <v>5554</v>
      </c>
      <c r="G112" s="177" t="s">
        <v>362</v>
      </c>
      <c r="H112" s="178">
        <v>160</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371</v>
      </c>
    </row>
    <row r="113" spans="2:65" s="1" customFormat="1" ht="16.5" customHeight="1" x14ac:dyDescent="0.15">
      <c r="B113" s="33"/>
      <c r="C113" s="174" t="s">
        <v>3329</v>
      </c>
      <c r="D113" s="174" t="s">
        <v>288</v>
      </c>
      <c r="E113" s="175" t="s">
        <v>4208</v>
      </c>
      <c r="F113" s="176" t="s">
        <v>4209</v>
      </c>
      <c r="G113" s="177" t="s">
        <v>362</v>
      </c>
      <c r="H113" s="178">
        <v>600</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377</v>
      </c>
    </row>
    <row r="114" spans="2:65" s="1" customFormat="1" ht="16.5" customHeight="1" x14ac:dyDescent="0.15">
      <c r="B114" s="33"/>
      <c r="C114" s="174" t="s">
        <v>810</v>
      </c>
      <c r="D114" s="174" t="s">
        <v>288</v>
      </c>
      <c r="E114" s="175" t="s">
        <v>5555</v>
      </c>
      <c r="F114" s="176" t="s">
        <v>5556</v>
      </c>
      <c r="G114" s="177" t="s">
        <v>362</v>
      </c>
      <c r="H114" s="178">
        <v>600</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382</v>
      </c>
    </row>
    <row r="115" spans="2:65" s="1" customFormat="1" ht="16.5" customHeight="1" x14ac:dyDescent="0.15">
      <c r="B115" s="33"/>
      <c r="C115" s="174" t="s">
        <v>3334</v>
      </c>
      <c r="D115" s="174" t="s">
        <v>288</v>
      </c>
      <c r="E115" s="175" t="s">
        <v>5557</v>
      </c>
      <c r="F115" s="176" t="s">
        <v>5558</v>
      </c>
      <c r="G115" s="177" t="s">
        <v>612</v>
      </c>
      <c r="H115" s="178">
        <v>8</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389</v>
      </c>
    </row>
    <row r="116" spans="2:65" s="1" customFormat="1" ht="16.5" customHeight="1" x14ac:dyDescent="0.15">
      <c r="B116" s="33"/>
      <c r="C116" s="174" t="s">
        <v>814</v>
      </c>
      <c r="D116" s="174" t="s">
        <v>288</v>
      </c>
      <c r="E116" s="175" t="s">
        <v>4212</v>
      </c>
      <c r="F116" s="176" t="s">
        <v>5559</v>
      </c>
      <c r="G116" s="177" t="s">
        <v>612</v>
      </c>
      <c r="H116" s="178">
        <v>56</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397</v>
      </c>
    </row>
    <row r="117" spans="2:65" s="1" customFormat="1" ht="16.5" customHeight="1" x14ac:dyDescent="0.15">
      <c r="B117" s="33"/>
      <c r="C117" s="174" t="s">
        <v>4247</v>
      </c>
      <c r="D117" s="174" t="s">
        <v>288</v>
      </c>
      <c r="E117" s="175" t="s">
        <v>4214</v>
      </c>
      <c r="F117" s="176" t="s">
        <v>4215</v>
      </c>
      <c r="G117" s="177" t="s">
        <v>362</v>
      </c>
      <c r="H117" s="178">
        <v>600</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404</v>
      </c>
    </row>
    <row r="118" spans="2:65" s="1" customFormat="1" ht="16.5" customHeight="1" x14ac:dyDescent="0.15">
      <c r="B118" s="33"/>
      <c r="C118" s="174" t="s">
        <v>820</v>
      </c>
      <c r="D118" s="174" t="s">
        <v>288</v>
      </c>
      <c r="E118" s="175" t="s">
        <v>4216</v>
      </c>
      <c r="F118" s="176" t="s">
        <v>4217</v>
      </c>
      <c r="G118" s="177" t="s">
        <v>362</v>
      </c>
      <c r="H118" s="178">
        <v>600</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408</v>
      </c>
    </row>
    <row r="119" spans="2:65" s="1" customFormat="1" ht="16.5" customHeight="1" x14ac:dyDescent="0.15">
      <c r="B119" s="33"/>
      <c r="C119" s="174" t="s">
        <v>4252</v>
      </c>
      <c r="D119" s="174" t="s">
        <v>288</v>
      </c>
      <c r="E119" s="175" t="s">
        <v>4218</v>
      </c>
      <c r="F119" s="176" t="s">
        <v>4219</v>
      </c>
      <c r="G119" s="177" t="s">
        <v>1845</v>
      </c>
      <c r="H119" s="178">
        <v>8</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415</v>
      </c>
    </row>
    <row r="120" spans="2:65" s="1" customFormat="1" ht="16.5" customHeight="1" x14ac:dyDescent="0.15">
      <c r="B120" s="33"/>
      <c r="C120" s="174" t="s">
        <v>826</v>
      </c>
      <c r="D120" s="174" t="s">
        <v>288</v>
      </c>
      <c r="E120" s="175" t="s">
        <v>4220</v>
      </c>
      <c r="F120" s="176" t="s">
        <v>4221</v>
      </c>
      <c r="G120" s="177" t="s">
        <v>1845</v>
      </c>
      <c r="H120" s="178">
        <v>8</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419</v>
      </c>
    </row>
    <row r="121" spans="2:65" s="1" customFormat="1" ht="16.5" customHeight="1" x14ac:dyDescent="0.15">
      <c r="B121" s="33"/>
      <c r="C121" s="174" t="s">
        <v>4257</v>
      </c>
      <c r="D121" s="174" t="s">
        <v>288</v>
      </c>
      <c r="E121" s="175" t="s">
        <v>4222</v>
      </c>
      <c r="F121" s="176" t="s">
        <v>4223</v>
      </c>
      <c r="G121" s="177" t="s">
        <v>1845</v>
      </c>
      <c r="H121" s="178">
        <v>4</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424</v>
      </c>
    </row>
    <row r="122" spans="2:65" s="1" customFormat="1" ht="16.5" customHeight="1" x14ac:dyDescent="0.15">
      <c r="B122" s="33"/>
      <c r="C122" s="174" t="s">
        <v>4257</v>
      </c>
      <c r="D122" s="174" t="s">
        <v>288</v>
      </c>
      <c r="E122" s="175" t="s">
        <v>5560</v>
      </c>
      <c r="F122" s="176" t="s">
        <v>5561</v>
      </c>
      <c r="G122" s="177" t="s">
        <v>612</v>
      </c>
      <c r="H122" s="178">
        <v>1</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428</v>
      </c>
    </row>
    <row r="123" spans="2:65" s="10" customFormat="1" ht="26" customHeight="1" x14ac:dyDescent="0.2">
      <c r="B123" s="160"/>
      <c r="C123" s="161"/>
      <c r="D123" s="162" t="s">
        <v>69</v>
      </c>
      <c r="E123" s="163" t="s">
        <v>2190</v>
      </c>
      <c r="F123" s="163" t="s">
        <v>286</v>
      </c>
      <c r="G123" s="161"/>
      <c r="H123" s="161"/>
      <c r="I123" s="164"/>
      <c r="J123" s="165">
        <f>BK123</f>
        <v>0</v>
      </c>
      <c r="K123" s="161"/>
      <c r="L123" s="166"/>
      <c r="M123" s="167"/>
      <c r="N123" s="168"/>
      <c r="O123" s="168"/>
      <c r="P123" s="169">
        <f>SUM(P124:P137)</f>
        <v>0</v>
      </c>
      <c r="Q123" s="168"/>
      <c r="R123" s="169">
        <f>SUM(R124:R137)</f>
        <v>0</v>
      </c>
      <c r="S123" s="168"/>
      <c r="T123" s="170">
        <f>SUM(T124:T137)</f>
        <v>0</v>
      </c>
      <c r="AR123" s="171" t="s">
        <v>77</v>
      </c>
      <c r="AT123" s="172" t="s">
        <v>69</v>
      </c>
      <c r="AU123" s="172" t="s">
        <v>70</v>
      </c>
      <c r="AY123" s="171" t="s">
        <v>287</v>
      </c>
      <c r="BK123" s="173">
        <f>SUM(BK124:BK137)</f>
        <v>0</v>
      </c>
    </row>
    <row r="124" spans="2:65" s="1" customFormat="1" ht="16.5" customHeight="1" x14ac:dyDescent="0.15">
      <c r="B124" s="33"/>
      <c r="C124" s="174" t="s">
        <v>3339</v>
      </c>
      <c r="D124" s="174" t="s">
        <v>288</v>
      </c>
      <c r="E124" s="175" t="s">
        <v>4234</v>
      </c>
      <c r="F124" s="176" t="s">
        <v>4235</v>
      </c>
      <c r="G124" s="177" t="s">
        <v>490</v>
      </c>
      <c r="H124" s="178">
        <v>1</v>
      </c>
      <c r="I124" s="179"/>
      <c r="J124" s="178">
        <f t="shared" ref="J124:J137" si="20">ROUND(I124*H124,2)</f>
        <v>0</v>
      </c>
      <c r="K124" s="176" t="s">
        <v>1</v>
      </c>
      <c r="L124" s="37"/>
      <c r="M124" s="180" t="s">
        <v>1</v>
      </c>
      <c r="N124" s="181" t="s">
        <v>41</v>
      </c>
      <c r="O124" s="59"/>
      <c r="P124" s="182">
        <f t="shared" ref="P124:P137" si="21">O124*H124</f>
        <v>0</v>
      </c>
      <c r="Q124" s="182">
        <v>0</v>
      </c>
      <c r="R124" s="182">
        <f t="shared" ref="R124:R137" si="22">Q124*H124</f>
        <v>0</v>
      </c>
      <c r="S124" s="182">
        <v>0</v>
      </c>
      <c r="T124" s="183">
        <f t="shared" ref="T124:T137" si="23">S124*H124</f>
        <v>0</v>
      </c>
      <c r="AR124" s="16" t="s">
        <v>99</v>
      </c>
      <c r="AT124" s="16" t="s">
        <v>288</v>
      </c>
      <c r="AU124" s="16" t="s">
        <v>77</v>
      </c>
      <c r="AY124" s="16" t="s">
        <v>287</v>
      </c>
      <c r="BE124" s="184">
        <f t="shared" ref="BE124:BE137" si="24">IF(N124="základní",J124,0)</f>
        <v>0</v>
      </c>
      <c r="BF124" s="184">
        <f t="shared" ref="BF124:BF137" si="25">IF(N124="snížená",J124,0)</f>
        <v>0</v>
      </c>
      <c r="BG124" s="184">
        <f t="shared" ref="BG124:BG137" si="26">IF(N124="zákl. přenesená",J124,0)</f>
        <v>0</v>
      </c>
      <c r="BH124" s="184">
        <f t="shared" ref="BH124:BH137" si="27">IF(N124="sníž. přenesená",J124,0)</f>
        <v>0</v>
      </c>
      <c r="BI124" s="184">
        <f t="shared" ref="BI124:BI137" si="28">IF(N124="nulová",J124,0)</f>
        <v>0</v>
      </c>
      <c r="BJ124" s="16" t="s">
        <v>77</v>
      </c>
      <c r="BK124" s="184">
        <f t="shared" ref="BK124:BK137" si="29">ROUND(I124*H124,2)</f>
        <v>0</v>
      </c>
      <c r="BL124" s="16" t="s">
        <v>99</v>
      </c>
      <c r="BM124" s="16" t="s">
        <v>434</v>
      </c>
    </row>
    <row r="125" spans="2:65" s="1" customFormat="1" ht="16.5" customHeight="1" x14ac:dyDescent="0.15">
      <c r="B125" s="33"/>
      <c r="C125" s="174" t="s">
        <v>1082</v>
      </c>
      <c r="D125" s="174" t="s">
        <v>288</v>
      </c>
      <c r="E125" s="175" t="s">
        <v>4237</v>
      </c>
      <c r="F125" s="176" t="s">
        <v>4238</v>
      </c>
      <c r="G125" s="177" t="s">
        <v>362</v>
      </c>
      <c r="H125" s="178">
        <v>104</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77</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440</v>
      </c>
    </row>
    <row r="126" spans="2:65" s="1" customFormat="1" ht="16.5" customHeight="1" x14ac:dyDescent="0.15">
      <c r="B126" s="33"/>
      <c r="C126" s="174" t="s">
        <v>3344</v>
      </c>
      <c r="D126" s="174" t="s">
        <v>288</v>
      </c>
      <c r="E126" s="175" t="s">
        <v>4239</v>
      </c>
      <c r="F126" s="176" t="s">
        <v>4240</v>
      </c>
      <c r="G126" s="177" t="s">
        <v>362</v>
      </c>
      <c r="H126" s="178">
        <v>40</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77</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445</v>
      </c>
    </row>
    <row r="127" spans="2:65" s="1" customFormat="1" ht="16.5" customHeight="1" x14ac:dyDescent="0.15">
      <c r="B127" s="33"/>
      <c r="C127" s="174" t="s">
        <v>1088</v>
      </c>
      <c r="D127" s="174" t="s">
        <v>288</v>
      </c>
      <c r="E127" s="175" t="s">
        <v>4241</v>
      </c>
      <c r="F127" s="176" t="s">
        <v>4242</v>
      </c>
      <c r="G127" s="177" t="s">
        <v>612</v>
      </c>
      <c r="H127" s="178">
        <v>7</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77</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449</v>
      </c>
    </row>
    <row r="128" spans="2:65" s="1" customFormat="1" ht="16.5" customHeight="1" x14ac:dyDescent="0.15">
      <c r="B128" s="33"/>
      <c r="C128" s="174" t="s">
        <v>3349</v>
      </c>
      <c r="D128" s="174" t="s">
        <v>288</v>
      </c>
      <c r="E128" s="175" t="s">
        <v>4243</v>
      </c>
      <c r="F128" s="176" t="s">
        <v>4244</v>
      </c>
      <c r="G128" s="177" t="s">
        <v>362</v>
      </c>
      <c r="H128" s="178">
        <v>104</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455</v>
      </c>
    </row>
    <row r="129" spans="2:65" s="1" customFormat="1" ht="16.5" customHeight="1" x14ac:dyDescent="0.15">
      <c r="B129" s="33"/>
      <c r="C129" s="174" t="s">
        <v>1093</v>
      </c>
      <c r="D129" s="174" t="s">
        <v>288</v>
      </c>
      <c r="E129" s="175" t="s">
        <v>5562</v>
      </c>
      <c r="F129" s="176" t="s">
        <v>5563</v>
      </c>
      <c r="G129" s="177" t="s">
        <v>308</v>
      </c>
      <c r="H129" s="178">
        <v>2.5</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473</v>
      </c>
    </row>
    <row r="130" spans="2:65" s="1" customFormat="1" ht="16.5" customHeight="1" x14ac:dyDescent="0.15">
      <c r="B130" s="33"/>
      <c r="C130" s="174" t="s">
        <v>3354</v>
      </c>
      <c r="D130" s="174" t="s">
        <v>288</v>
      </c>
      <c r="E130" s="175" t="s">
        <v>5564</v>
      </c>
      <c r="F130" s="176" t="s">
        <v>5565</v>
      </c>
      <c r="G130" s="177" t="s">
        <v>308</v>
      </c>
      <c r="H130" s="178">
        <v>2.5</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478</v>
      </c>
    </row>
    <row r="131" spans="2:65" s="1" customFormat="1" ht="16.5" customHeight="1" x14ac:dyDescent="0.15">
      <c r="B131" s="33"/>
      <c r="C131" s="174" t="s">
        <v>1097</v>
      </c>
      <c r="D131" s="174" t="s">
        <v>288</v>
      </c>
      <c r="E131" s="175" t="s">
        <v>4245</v>
      </c>
      <c r="F131" s="176" t="s">
        <v>4246</v>
      </c>
      <c r="G131" s="177" t="s">
        <v>362</v>
      </c>
      <c r="H131" s="178">
        <v>104</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484</v>
      </c>
    </row>
    <row r="132" spans="2:65" s="1" customFormat="1" ht="16.5" customHeight="1" x14ac:dyDescent="0.15">
      <c r="B132" s="33"/>
      <c r="C132" s="174" t="s">
        <v>3359</v>
      </c>
      <c r="D132" s="174" t="s">
        <v>288</v>
      </c>
      <c r="E132" s="175" t="s">
        <v>4248</v>
      </c>
      <c r="F132" s="176" t="s">
        <v>4249</v>
      </c>
      <c r="G132" s="177" t="s">
        <v>362</v>
      </c>
      <c r="H132" s="178">
        <v>40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491</v>
      </c>
    </row>
    <row r="133" spans="2:65" s="1" customFormat="1" ht="16.5" customHeight="1" x14ac:dyDescent="0.15">
      <c r="B133" s="33"/>
      <c r="C133" s="174" t="s">
        <v>1101</v>
      </c>
      <c r="D133" s="174" t="s">
        <v>288</v>
      </c>
      <c r="E133" s="175" t="s">
        <v>4250</v>
      </c>
      <c r="F133" s="176" t="s">
        <v>4251</v>
      </c>
      <c r="G133" s="177" t="s">
        <v>308</v>
      </c>
      <c r="H133" s="178">
        <v>5</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496</v>
      </c>
    </row>
    <row r="134" spans="2:65" s="1" customFormat="1" ht="16.5" customHeight="1" x14ac:dyDescent="0.15">
      <c r="B134" s="33"/>
      <c r="C134" s="174" t="s">
        <v>580</v>
      </c>
      <c r="D134" s="174" t="s">
        <v>288</v>
      </c>
      <c r="E134" s="175" t="s">
        <v>4253</v>
      </c>
      <c r="F134" s="176" t="s">
        <v>4254</v>
      </c>
      <c r="G134" s="177" t="s">
        <v>308</v>
      </c>
      <c r="H134" s="178">
        <v>22</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500</v>
      </c>
    </row>
    <row r="135" spans="2:65" s="1" customFormat="1" ht="16.5" customHeight="1" x14ac:dyDescent="0.15">
      <c r="B135" s="33"/>
      <c r="C135" s="174" t="s">
        <v>1105</v>
      </c>
      <c r="D135" s="174" t="s">
        <v>288</v>
      </c>
      <c r="E135" s="175" t="s">
        <v>4255</v>
      </c>
      <c r="F135" s="176" t="s">
        <v>4256</v>
      </c>
      <c r="G135" s="177" t="s">
        <v>308</v>
      </c>
      <c r="H135" s="178">
        <v>5</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503</v>
      </c>
    </row>
    <row r="136" spans="2:65" s="1" customFormat="1" ht="16.5" customHeight="1" x14ac:dyDescent="0.15">
      <c r="B136" s="33"/>
      <c r="C136" s="174" t="s">
        <v>3366</v>
      </c>
      <c r="D136" s="174" t="s">
        <v>288</v>
      </c>
      <c r="E136" s="175" t="s">
        <v>4258</v>
      </c>
      <c r="F136" s="176" t="s">
        <v>4259</v>
      </c>
      <c r="G136" s="177" t="s">
        <v>362</v>
      </c>
      <c r="H136" s="178">
        <v>250</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509</v>
      </c>
    </row>
    <row r="137" spans="2:65" s="1" customFormat="1" ht="16.5" customHeight="1" x14ac:dyDescent="0.15">
      <c r="B137" s="33"/>
      <c r="C137" s="174" t="s">
        <v>1111</v>
      </c>
      <c r="D137" s="174" t="s">
        <v>288</v>
      </c>
      <c r="E137" s="175" t="s">
        <v>4260</v>
      </c>
      <c r="F137" s="176" t="s">
        <v>4261</v>
      </c>
      <c r="G137" s="177" t="s">
        <v>612</v>
      </c>
      <c r="H137" s="178">
        <v>7</v>
      </c>
      <c r="I137" s="179"/>
      <c r="J137" s="178">
        <f t="shared" si="20"/>
        <v>0</v>
      </c>
      <c r="K137" s="176" t="s">
        <v>1</v>
      </c>
      <c r="L137" s="37"/>
      <c r="M137" s="220" t="s">
        <v>1</v>
      </c>
      <c r="N137" s="221" t="s">
        <v>41</v>
      </c>
      <c r="O137" s="222"/>
      <c r="P137" s="223">
        <f t="shared" si="21"/>
        <v>0</v>
      </c>
      <c r="Q137" s="223">
        <v>0</v>
      </c>
      <c r="R137" s="223">
        <f t="shared" si="22"/>
        <v>0</v>
      </c>
      <c r="S137" s="223">
        <v>0</v>
      </c>
      <c r="T137" s="224">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513</v>
      </c>
    </row>
    <row r="138" spans="2:65" s="1" customFormat="1" ht="7" customHeight="1" x14ac:dyDescent="0.15">
      <c r="B138" s="45"/>
      <c r="C138" s="46"/>
      <c r="D138" s="46"/>
      <c r="E138" s="46"/>
      <c r="F138" s="46"/>
      <c r="G138" s="46"/>
      <c r="H138" s="46"/>
      <c r="I138" s="133"/>
      <c r="J138" s="46"/>
      <c r="K138" s="46"/>
      <c r="L138" s="37"/>
    </row>
  </sheetData>
  <sheetProtection algorithmName="SHA-512" hashValue="U7jEz61Tv6FUvMF2FDgWR1XX2NXcu05DDkWqngu6xIADrAViPSFLQiXSADx04N+13/G4ZSDt8LhdkJ0yHUHSuw==" saltValue="p52smCRA23V/MntY3uwO5V1eBhvJ1mkc6uOZ1Eo1vYzvYtdpJrzokEqq2Er4MZvp4OIJsd0yoOBucS7+Nbw4Fg==" spinCount="100000" sheet="1" objects="1" scenarios="1" formatColumns="0" formatRows="0" autoFilter="0"/>
  <autoFilter ref="C87:K137"/>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9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4262</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ROUND(J90,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ROUND((SUM(BE90:BE195)),  2)</f>
        <v>0</v>
      </c>
      <c r="I35" s="122">
        <v>0.21</v>
      </c>
      <c r="J35" s="121">
        <f>ROUND(((SUM(BE90:BE195))*I35),  2)</f>
        <v>0</v>
      </c>
      <c r="L35" s="37"/>
    </row>
    <row r="36" spans="2:12" s="1" customFormat="1" ht="14.5" customHeight="1" x14ac:dyDescent="0.15">
      <c r="B36" s="37"/>
      <c r="E36" s="110" t="s">
        <v>42</v>
      </c>
      <c r="F36" s="121">
        <f>ROUND((SUM(BF90:BF195)),  2)</f>
        <v>0</v>
      </c>
      <c r="I36" s="122">
        <v>0.15</v>
      </c>
      <c r="J36" s="121">
        <f>ROUND(((SUM(BF90:BF195))*I36),  2)</f>
        <v>0</v>
      </c>
      <c r="L36" s="37"/>
    </row>
    <row r="37" spans="2:12" s="1" customFormat="1" ht="14.5" hidden="1" customHeight="1" x14ac:dyDescent="0.15">
      <c r="B37" s="37"/>
      <c r="E37" s="110" t="s">
        <v>43</v>
      </c>
      <c r="F37" s="121">
        <f>ROUND((SUM(BG90:BG195)),  2)</f>
        <v>0</v>
      </c>
      <c r="I37" s="122">
        <v>0.21</v>
      </c>
      <c r="J37" s="121">
        <f>0</f>
        <v>0</v>
      </c>
      <c r="L37" s="37"/>
    </row>
    <row r="38" spans="2:12" s="1" customFormat="1" ht="14.5" hidden="1" customHeight="1" x14ac:dyDescent="0.15">
      <c r="B38" s="37"/>
      <c r="E38" s="110" t="s">
        <v>44</v>
      </c>
      <c r="F38" s="121">
        <f>ROUND((SUM(BH90:BH195)),  2)</f>
        <v>0</v>
      </c>
      <c r="I38" s="122">
        <v>0.15</v>
      </c>
      <c r="J38" s="121">
        <f>0</f>
        <v>0</v>
      </c>
      <c r="L38" s="37"/>
    </row>
    <row r="39" spans="2:12" s="1" customFormat="1" ht="14.5" hidden="1" customHeight="1" x14ac:dyDescent="0.15">
      <c r="B39" s="37"/>
      <c r="E39" s="110" t="s">
        <v>45</v>
      </c>
      <c r="F39" s="121">
        <f>ROUND((SUM(BI90:BI195)),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IO10 - ZTI Splašková kanalizace</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J90</f>
        <v>0</v>
      </c>
      <c r="K63" s="34"/>
      <c r="L63" s="37"/>
      <c r="AU63" s="16" t="s">
        <v>246</v>
      </c>
    </row>
    <row r="64" spans="2:47" s="8" customFormat="1" ht="25" customHeight="1" x14ac:dyDescent="0.15">
      <c r="B64" s="142"/>
      <c r="C64" s="143"/>
      <c r="D64" s="144" t="s">
        <v>247</v>
      </c>
      <c r="E64" s="145"/>
      <c r="F64" s="145"/>
      <c r="G64" s="145"/>
      <c r="H64" s="145"/>
      <c r="I64" s="146"/>
      <c r="J64" s="147">
        <f>J91</f>
        <v>0</v>
      </c>
      <c r="K64" s="143"/>
      <c r="L64" s="148"/>
    </row>
    <row r="65" spans="2:12" s="8" customFormat="1" ht="25" customHeight="1" x14ac:dyDescent="0.15">
      <c r="B65" s="142"/>
      <c r="C65" s="143"/>
      <c r="D65" s="144" t="s">
        <v>248</v>
      </c>
      <c r="E65" s="145"/>
      <c r="F65" s="145"/>
      <c r="G65" s="145"/>
      <c r="H65" s="145"/>
      <c r="I65" s="146"/>
      <c r="J65" s="147">
        <f>J157</f>
        <v>0</v>
      </c>
      <c r="K65" s="143"/>
      <c r="L65" s="148"/>
    </row>
    <row r="66" spans="2:12" s="8" customFormat="1" ht="25" customHeight="1" x14ac:dyDescent="0.15">
      <c r="B66" s="142"/>
      <c r="C66" s="143"/>
      <c r="D66" s="144" t="s">
        <v>251</v>
      </c>
      <c r="E66" s="145"/>
      <c r="F66" s="145"/>
      <c r="G66" s="145"/>
      <c r="H66" s="145"/>
      <c r="I66" s="146"/>
      <c r="J66" s="147">
        <f>J165</f>
        <v>0</v>
      </c>
      <c r="K66" s="143"/>
      <c r="L66" s="148"/>
    </row>
    <row r="67" spans="2:12" s="8" customFormat="1" ht="25" customHeight="1" x14ac:dyDescent="0.15">
      <c r="B67" s="142"/>
      <c r="C67" s="143"/>
      <c r="D67" s="144" t="s">
        <v>255</v>
      </c>
      <c r="E67" s="145"/>
      <c r="F67" s="145"/>
      <c r="G67" s="145"/>
      <c r="H67" s="145"/>
      <c r="I67" s="146"/>
      <c r="J67" s="147">
        <f>J174</f>
        <v>0</v>
      </c>
      <c r="K67" s="143"/>
      <c r="L67" s="148"/>
    </row>
    <row r="68" spans="2:12" s="8" customFormat="1" ht="25" customHeight="1" x14ac:dyDescent="0.15">
      <c r="B68" s="142"/>
      <c r="C68" s="143"/>
      <c r="D68" s="144" t="s">
        <v>259</v>
      </c>
      <c r="E68" s="145"/>
      <c r="F68" s="145"/>
      <c r="G68" s="145"/>
      <c r="H68" s="145"/>
      <c r="I68" s="146"/>
      <c r="J68" s="147">
        <f>J194</f>
        <v>0</v>
      </c>
      <c r="K68" s="143"/>
      <c r="L68" s="148"/>
    </row>
    <row r="69" spans="2:12" s="1" customFormat="1" ht="21.75" customHeight="1" x14ac:dyDescent="0.15">
      <c r="B69" s="33"/>
      <c r="C69" s="34"/>
      <c r="D69" s="34"/>
      <c r="E69" s="34"/>
      <c r="F69" s="34"/>
      <c r="G69" s="34"/>
      <c r="H69" s="34"/>
      <c r="I69" s="111"/>
      <c r="J69" s="34"/>
      <c r="K69" s="34"/>
      <c r="L69" s="37"/>
    </row>
    <row r="70" spans="2:12" s="1" customFormat="1" ht="7" customHeight="1" x14ac:dyDescent="0.15">
      <c r="B70" s="45"/>
      <c r="C70" s="46"/>
      <c r="D70" s="46"/>
      <c r="E70" s="46"/>
      <c r="F70" s="46"/>
      <c r="G70" s="46"/>
      <c r="H70" s="46"/>
      <c r="I70" s="133"/>
      <c r="J70" s="46"/>
      <c r="K70" s="46"/>
      <c r="L70" s="37"/>
    </row>
    <row r="74" spans="2:12" s="1" customFormat="1" ht="7" customHeight="1" x14ac:dyDescent="0.15">
      <c r="B74" s="47"/>
      <c r="C74" s="48"/>
      <c r="D74" s="48"/>
      <c r="E74" s="48"/>
      <c r="F74" s="48"/>
      <c r="G74" s="48"/>
      <c r="H74" s="48"/>
      <c r="I74" s="136"/>
      <c r="J74" s="48"/>
      <c r="K74" s="48"/>
      <c r="L74" s="37"/>
    </row>
    <row r="75" spans="2:12" s="1" customFormat="1" ht="25" customHeight="1" x14ac:dyDescent="0.15">
      <c r="B75" s="33"/>
      <c r="C75" s="22" t="s">
        <v>273</v>
      </c>
      <c r="D75" s="34"/>
      <c r="E75" s="34"/>
      <c r="F75" s="34"/>
      <c r="G75" s="34"/>
      <c r="H75" s="34"/>
      <c r="I75" s="111"/>
      <c r="J75" s="34"/>
      <c r="K75" s="34"/>
      <c r="L75" s="37"/>
    </row>
    <row r="76" spans="2:12" s="1" customFormat="1" ht="7" customHeight="1" x14ac:dyDescent="0.15">
      <c r="B76" s="33"/>
      <c r="C76" s="34"/>
      <c r="D76" s="34"/>
      <c r="E76" s="34"/>
      <c r="F76" s="34"/>
      <c r="G76" s="34"/>
      <c r="H76" s="34"/>
      <c r="I76" s="111"/>
      <c r="J76" s="34"/>
      <c r="K76" s="34"/>
      <c r="L76" s="37"/>
    </row>
    <row r="77" spans="2:12" s="1" customFormat="1" ht="12" customHeight="1" x14ac:dyDescent="0.15">
      <c r="B77" s="33"/>
      <c r="C77" s="28" t="s">
        <v>15</v>
      </c>
      <c r="D77" s="34"/>
      <c r="E77" s="34"/>
      <c r="F77" s="34"/>
      <c r="G77" s="34"/>
      <c r="H77" s="34"/>
      <c r="I77" s="111"/>
      <c r="J77" s="34"/>
      <c r="K77" s="34"/>
      <c r="L77" s="37"/>
    </row>
    <row r="78" spans="2:12" s="1" customFormat="1" ht="16.5" customHeight="1" x14ac:dyDescent="0.15">
      <c r="B78" s="33"/>
      <c r="C78" s="34"/>
      <c r="D78" s="34"/>
      <c r="E78" s="302" t="str">
        <f>E7</f>
        <v>Terminál Benešov I.Etapa</v>
      </c>
      <c r="F78" s="303"/>
      <c r="G78" s="303"/>
      <c r="H78" s="303"/>
      <c r="I78" s="111"/>
      <c r="J78" s="34"/>
      <c r="K78" s="34"/>
      <c r="L78" s="37"/>
    </row>
    <row r="79" spans="2:12" ht="12" customHeight="1" x14ac:dyDescent="0.15">
      <c r="B79" s="20"/>
      <c r="C79" s="28" t="s">
        <v>237</v>
      </c>
      <c r="D79" s="21"/>
      <c r="E79" s="21"/>
      <c r="F79" s="21"/>
      <c r="G79" s="21"/>
      <c r="H79" s="21"/>
      <c r="J79" s="21"/>
      <c r="K79" s="21"/>
      <c r="L79" s="19"/>
    </row>
    <row r="80" spans="2:12" s="1" customFormat="1" ht="16.5" customHeight="1" x14ac:dyDescent="0.15">
      <c r="B80" s="33"/>
      <c r="C80" s="34"/>
      <c r="D80" s="34"/>
      <c r="E80" s="302" t="s">
        <v>5332</v>
      </c>
      <c r="F80" s="284"/>
      <c r="G80" s="284"/>
      <c r="H80" s="284"/>
      <c r="I80" s="111"/>
      <c r="J80" s="34"/>
      <c r="K80" s="34"/>
      <c r="L80" s="37"/>
    </row>
    <row r="81" spans="2:65" s="1" customFormat="1" ht="12" customHeight="1" x14ac:dyDescent="0.15">
      <c r="B81" s="33"/>
      <c r="C81" s="28" t="s">
        <v>239</v>
      </c>
      <c r="D81" s="34"/>
      <c r="E81" s="34"/>
      <c r="F81" s="34"/>
      <c r="G81" s="34"/>
      <c r="H81" s="34"/>
      <c r="I81" s="111"/>
      <c r="J81" s="34"/>
      <c r="K81" s="34"/>
      <c r="L81" s="37"/>
    </row>
    <row r="82" spans="2:65" s="1" customFormat="1" ht="16.5" customHeight="1" x14ac:dyDescent="0.15">
      <c r="B82" s="33"/>
      <c r="C82" s="34"/>
      <c r="D82" s="34"/>
      <c r="E82" s="285" t="str">
        <f>E11</f>
        <v>IO10 - ZTI Splašková kanalizace</v>
      </c>
      <c r="F82" s="284"/>
      <c r="G82" s="284"/>
      <c r="H82" s="284"/>
      <c r="I82" s="111"/>
      <c r="J82" s="34"/>
      <c r="K82" s="34"/>
      <c r="L82" s="37"/>
    </row>
    <row r="83" spans="2:65" s="1" customFormat="1" ht="7" customHeight="1" x14ac:dyDescent="0.15">
      <c r="B83" s="33"/>
      <c r="C83" s="34"/>
      <c r="D83" s="34"/>
      <c r="E83" s="34"/>
      <c r="F83" s="34"/>
      <c r="G83" s="34"/>
      <c r="H83" s="34"/>
      <c r="I83" s="111"/>
      <c r="J83" s="34"/>
      <c r="K83" s="34"/>
      <c r="L83" s="37"/>
    </row>
    <row r="84" spans="2:65" s="1" customFormat="1" ht="12" customHeight="1" x14ac:dyDescent="0.15">
      <c r="B84" s="33"/>
      <c r="C84" s="28" t="s">
        <v>20</v>
      </c>
      <c r="D84" s="34"/>
      <c r="E84" s="34"/>
      <c r="F84" s="26" t="str">
        <f>F14</f>
        <v xml:space="preserve"> </v>
      </c>
      <c r="G84" s="34"/>
      <c r="H84" s="34"/>
      <c r="I84" s="112" t="s">
        <v>22</v>
      </c>
      <c r="J84" s="54" t="str">
        <f>IF(J14="","",J14)</f>
        <v>13. 8. 2018</v>
      </c>
      <c r="K84" s="34"/>
      <c r="L84" s="37"/>
    </row>
    <row r="85" spans="2:65" s="1" customFormat="1" ht="7" customHeight="1" x14ac:dyDescent="0.15">
      <c r="B85" s="33"/>
      <c r="C85" s="34"/>
      <c r="D85" s="34"/>
      <c r="E85" s="34"/>
      <c r="F85" s="34"/>
      <c r="G85" s="34"/>
      <c r="H85" s="34"/>
      <c r="I85" s="111"/>
      <c r="J85" s="34"/>
      <c r="K85" s="34"/>
      <c r="L85" s="37"/>
    </row>
    <row r="86" spans="2:65" s="1" customFormat="1" ht="13.75" customHeight="1" x14ac:dyDescent="0.15">
      <c r="B86" s="33"/>
      <c r="C86" s="28" t="s">
        <v>24</v>
      </c>
      <c r="D86" s="34"/>
      <c r="E86" s="34"/>
      <c r="F86" s="26" t="str">
        <f>E17</f>
        <v>Město Benešov</v>
      </c>
      <c r="G86" s="34"/>
      <c r="H86" s="34"/>
      <c r="I86" s="112" t="s">
        <v>31</v>
      </c>
      <c r="J86" s="31" t="str">
        <f>E23</f>
        <v xml:space="preserve"> </v>
      </c>
      <c r="K86" s="34"/>
      <c r="L86" s="37"/>
    </row>
    <row r="87" spans="2:65" s="1" customFormat="1" ht="13.75" customHeight="1" x14ac:dyDescent="0.15">
      <c r="B87" s="33"/>
      <c r="C87" s="28" t="s">
        <v>29</v>
      </c>
      <c r="D87" s="34"/>
      <c r="E87" s="34"/>
      <c r="F87" s="26" t="str">
        <f>IF(E20="","",E20)</f>
        <v>Vyplň údaj</v>
      </c>
      <c r="G87" s="34"/>
      <c r="H87" s="34"/>
      <c r="I87" s="112" t="s">
        <v>34</v>
      </c>
      <c r="J87" s="31" t="str">
        <f>E26</f>
        <v xml:space="preserve"> </v>
      </c>
      <c r="K87" s="34"/>
      <c r="L87" s="37"/>
    </row>
    <row r="88" spans="2:65" s="1" customFormat="1" ht="10.25" customHeight="1" x14ac:dyDescent="0.15">
      <c r="B88" s="33"/>
      <c r="C88" s="34"/>
      <c r="D88" s="34"/>
      <c r="E88" s="34"/>
      <c r="F88" s="34"/>
      <c r="G88" s="34"/>
      <c r="H88" s="34"/>
      <c r="I88" s="111"/>
      <c r="J88" s="34"/>
      <c r="K88" s="34"/>
      <c r="L88" s="37"/>
    </row>
    <row r="89" spans="2:65" s="9" customFormat="1" ht="29.25" customHeight="1" x14ac:dyDescent="0.15">
      <c r="B89" s="149"/>
      <c r="C89" s="150" t="s">
        <v>274</v>
      </c>
      <c r="D89" s="151" t="s">
        <v>55</v>
      </c>
      <c r="E89" s="151" t="s">
        <v>51</v>
      </c>
      <c r="F89" s="151" t="s">
        <v>52</v>
      </c>
      <c r="G89" s="151" t="s">
        <v>275</v>
      </c>
      <c r="H89" s="151" t="s">
        <v>276</v>
      </c>
      <c r="I89" s="152" t="s">
        <v>277</v>
      </c>
      <c r="J89" s="153" t="s">
        <v>244</v>
      </c>
      <c r="K89" s="154" t="s">
        <v>278</v>
      </c>
      <c r="L89" s="155"/>
      <c r="M89" s="63" t="s">
        <v>1</v>
      </c>
      <c r="N89" s="64" t="s">
        <v>40</v>
      </c>
      <c r="O89" s="64" t="s">
        <v>279</v>
      </c>
      <c r="P89" s="64" t="s">
        <v>280</v>
      </c>
      <c r="Q89" s="64" t="s">
        <v>281</v>
      </c>
      <c r="R89" s="64" t="s">
        <v>282</v>
      </c>
      <c r="S89" s="64" t="s">
        <v>283</v>
      </c>
      <c r="T89" s="65" t="s">
        <v>284</v>
      </c>
    </row>
    <row r="90" spans="2:65" s="1" customFormat="1" ht="22.75" customHeight="1" x14ac:dyDescent="0.2">
      <c r="B90" s="33"/>
      <c r="C90" s="70" t="s">
        <v>285</v>
      </c>
      <c r="D90" s="34"/>
      <c r="E90" s="34"/>
      <c r="F90" s="34"/>
      <c r="G90" s="34"/>
      <c r="H90" s="34"/>
      <c r="I90" s="111"/>
      <c r="J90" s="156">
        <f>BK90</f>
        <v>0</v>
      </c>
      <c r="K90" s="34"/>
      <c r="L90" s="37"/>
      <c r="M90" s="66"/>
      <c r="N90" s="67"/>
      <c r="O90" s="67"/>
      <c r="P90" s="157">
        <f>P91+P157+P165+P174+P194</f>
        <v>0</v>
      </c>
      <c r="Q90" s="67"/>
      <c r="R90" s="157">
        <f>R91+R157+R165+R174+R194</f>
        <v>0</v>
      </c>
      <c r="S90" s="67"/>
      <c r="T90" s="158">
        <f>T91+T157+T165+T174+T194</f>
        <v>0</v>
      </c>
      <c r="AT90" s="16" t="s">
        <v>69</v>
      </c>
      <c r="AU90" s="16" t="s">
        <v>246</v>
      </c>
      <c r="BK90" s="159">
        <f>BK91+BK157+BK165+BK174+BK194</f>
        <v>0</v>
      </c>
    </row>
    <row r="91" spans="2:65" s="10" customFormat="1" ht="26" customHeight="1" x14ac:dyDescent="0.2">
      <c r="B91" s="160"/>
      <c r="C91" s="161"/>
      <c r="D91" s="162" t="s">
        <v>69</v>
      </c>
      <c r="E91" s="163" t="s">
        <v>77</v>
      </c>
      <c r="F91" s="163" t="s">
        <v>286</v>
      </c>
      <c r="G91" s="161"/>
      <c r="H91" s="161"/>
      <c r="I91" s="164"/>
      <c r="J91" s="165">
        <f>BK91</f>
        <v>0</v>
      </c>
      <c r="K91" s="161"/>
      <c r="L91" s="166"/>
      <c r="M91" s="167"/>
      <c r="N91" s="168"/>
      <c r="O91" s="168"/>
      <c r="P91" s="169">
        <f>SUM(P92:P156)</f>
        <v>0</v>
      </c>
      <c r="Q91" s="168"/>
      <c r="R91" s="169">
        <f>SUM(R92:R156)</f>
        <v>0</v>
      </c>
      <c r="S91" s="168"/>
      <c r="T91" s="170">
        <f>SUM(T92:T156)</f>
        <v>0</v>
      </c>
      <c r="AR91" s="171" t="s">
        <v>77</v>
      </c>
      <c r="AT91" s="172" t="s">
        <v>69</v>
      </c>
      <c r="AU91" s="172" t="s">
        <v>70</v>
      </c>
      <c r="AY91" s="171" t="s">
        <v>287</v>
      </c>
      <c r="BK91" s="173">
        <f>SUM(BK92:BK156)</f>
        <v>0</v>
      </c>
    </row>
    <row r="92" spans="2:65" s="1" customFormat="1" ht="16.5" customHeight="1" x14ac:dyDescent="0.15">
      <c r="B92" s="33"/>
      <c r="C92" s="174" t="s">
        <v>77</v>
      </c>
      <c r="D92" s="174" t="s">
        <v>288</v>
      </c>
      <c r="E92" s="175" t="s">
        <v>4263</v>
      </c>
      <c r="F92" s="176" t="s">
        <v>5566</v>
      </c>
      <c r="G92" s="177" t="s">
        <v>299</v>
      </c>
      <c r="H92" s="178">
        <v>1560</v>
      </c>
      <c r="I92" s="179"/>
      <c r="J92" s="178">
        <f>ROUND(I92*H92,2)</f>
        <v>0</v>
      </c>
      <c r="K92" s="176" t="s">
        <v>1</v>
      </c>
      <c r="L92" s="37"/>
      <c r="M92" s="180" t="s">
        <v>1</v>
      </c>
      <c r="N92" s="181" t="s">
        <v>41</v>
      </c>
      <c r="O92" s="59"/>
      <c r="P92" s="182">
        <f>O92*H92</f>
        <v>0</v>
      </c>
      <c r="Q92" s="182">
        <v>0</v>
      </c>
      <c r="R92" s="182">
        <f>Q92*H92</f>
        <v>0</v>
      </c>
      <c r="S92" s="182">
        <v>0</v>
      </c>
      <c r="T92" s="183">
        <f>S92*H92</f>
        <v>0</v>
      </c>
      <c r="AR92" s="16" t="s">
        <v>99</v>
      </c>
      <c r="AT92" s="16" t="s">
        <v>288</v>
      </c>
      <c r="AU92" s="16" t="s">
        <v>77</v>
      </c>
      <c r="AY92" s="16" t="s">
        <v>287</v>
      </c>
      <c r="BE92" s="184">
        <f>IF(N92="základní",J92,0)</f>
        <v>0</v>
      </c>
      <c r="BF92" s="184">
        <f>IF(N92="snížená",J92,0)</f>
        <v>0</v>
      </c>
      <c r="BG92" s="184">
        <f>IF(N92="zákl. přenesená",J92,0)</f>
        <v>0</v>
      </c>
      <c r="BH92" s="184">
        <f>IF(N92="sníž. přenesená",J92,0)</f>
        <v>0</v>
      </c>
      <c r="BI92" s="184">
        <f>IF(N92="nulová",J92,0)</f>
        <v>0</v>
      </c>
      <c r="BJ92" s="16" t="s">
        <v>77</v>
      </c>
      <c r="BK92" s="184">
        <f>ROUND(I92*H92,2)</f>
        <v>0</v>
      </c>
      <c r="BL92" s="16" t="s">
        <v>99</v>
      </c>
      <c r="BM92" s="16" t="s">
        <v>79</v>
      </c>
    </row>
    <row r="93" spans="2:65" s="11" customFormat="1" ht="11" x14ac:dyDescent="0.15">
      <c r="B93" s="185"/>
      <c r="C93" s="186"/>
      <c r="D93" s="187" t="s">
        <v>356</v>
      </c>
      <c r="E93" s="188" t="s">
        <v>1</v>
      </c>
      <c r="F93" s="189" t="s">
        <v>5567</v>
      </c>
      <c r="G93" s="186"/>
      <c r="H93" s="190">
        <v>1560</v>
      </c>
      <c r="I93" s="191"/>
      <c r="J93" s="186"/>
      <c r="K93" s="186"/>
      <c r="L93" s="192"/>
      <c r="M93" s="193"/>
      <c r="N93" s="194"/>
      <c r="O93" s="194"/>
      <c r="P93" s="194"/>
      <c r="Q93" s="194"/>
      <c r="R93" s="194"/>
      <c r="S93" s="194"/>
      <c r="T93" s="195"/>
      <c r="AT93" s="196" t="s">
        <v>356</v>
      </c>
      <c r="AU93" s="196" t="s">
        <v>77</v>
      </c>
      <c r="AV93" s="11" t="s">
        <v>79</v>
      </c>
      <c r="AW93" s="11" t="s">
        <v>33</v>
      </c>
      <c r="AX93" s="11" t="s">
        <v>70</v>
      </c>
      <c r="AY93" s="196" t="s">
        <v>287</v>
      </c>
    </row>
    <row r="94" spans="2:65" s="12" customFormat="1" ht="11" x14ac:dyDescent="0.15">
      <c r="B94" s="197"/>
      <c r="C94" s="198"/>
      <c r="D94" s="187" t="s">
        <v>356</v>
      </c>
      <c r="E94" s="199" t="s">
        <v>1</v>
      </c>
      <c r="F94" s="200" t="s">
        <v>359</v>
      </c>
      <c r="G94" s="198"/>
      <c r="H94" s="201">
        <v>1560</v>
      </c>
      <c r="I94" s="202"/>
      <c r="J94" s="198"/>
      <c r="K94" s="198"/>
      <c r="L94" s="203"/>
      <c r="M94" s="204"/>
      <c r="N94" s="205"/>
      <c r="O94" s="205"/>
      <c r="P94" s="205"/>
      <c r="Q94" s="205"/>
      <c r="R94" s="205"/>
      <c r="S94" s="205"/>
      <c r="T94" s="206"/>
      <c r="AT94" s="207" t="s">
        <v>356</v>
      </c>
      <c r="AU94" s="207" t="s">
        <v>77</v>
      </c>
      <c r="AV94" s="12" t="s">
        <v>99</v>
      </c>
      <c r="AW94" s="12" t="s">
        <v>33</v>
      </c>
      <c r="AX94" s="12" t="s">
        <v>77</v>
      </c>
      <c r="AY94" s="207" t="s">
        <v>287</v>
      </c>
    </row>
    <row r="95" spans="2:65" s="1" customFormat="1" ht="16.5" customHeight="1" x14ac:dyDescent="0.15">
      <c r="B95" s="33"/>
      <c r="C95" s="174" t="s">
        <v>79</v>
      </c>
      <c r="D95" s="174" t="s">
        <v>288</v>
      </c>
      <c r="E95" s="175" t="s">
        <v>4266</v>
      </c>
      <c r="F95" s="176" t="s">
        <v>5568</v>
      </c>
      <c r="G95" s="177" t="s">
        <v>304</v>
      </c>
      <c r="H95" s="178">
        <v>65</v>
      </c>
      <c r="I95" s="179"/>
      <c r="J95" s="178">
        <f>ROUND(I95*H95,2)</f>
        <v>0</v>
      </c>
      <c r="K95" s="176" t="s">
        <v>1</v>
      </c>
      <c r="L95" s="37"/>
      <c r="M95" s="180" t="s">
        <v>1</v>
      </c>
      <c r="N95" s="181" t="s">
        <v>41</v>
      </c>
      <c r="O95" s="59"/>
      <c r="P95" s="182">
        <f>O95*H95</f>
        <v>0</v>
      </c>
      <c r="Q95" s="182">
        <v>0</v>
      </c>
      <c r="R95" s="182">
        <f>Q95*H95</f>
        <v>0</v>
      </c>
      <c r="S95" s="182">
        <v>0</v>
      </c>
      <c r="T95" s="183">
        <f>S95*H95</f>
        <v>0</v>
      </c>
      <c r="AR95" s="16" t="s">
        <v>99</v>
      </c>
      <c r="AT95" s="16" t="s">
        <v>288</v>
      </c>
      <c r="AU95" s="16" t="s">
        <v>77</v>
      </c>
      <c r="AY95" s="16" t="s">
        <v>287</v>
      </c>
      <c r="BE95" s="184">
        <f>IF(N95="základní",J95,0)</f>
        <v>0</v>
      </c>
      <c r="BF95" s="184">
        <f>IF(N95="snížená",J95,0)</f>
        <v>0</v>
      </c>
      <c r="BG95" s="184">
        <f>IF(N95="zákl. přenesená",J95,0)</f>
        <v>0</v>
      </c>
      <c r="BH95" s="184">
        <f>IF(N95="sníž. přenesená",J95,0)</f>
        <v>0</v>
      </c>
      <c r="BI95" s="184">
        <f>IF(N95="nulová",J95,0)</f>
        <v>0</v>
      </c>
      <c r="BJ95" s="16" t="s">
        <v>77</v>
      </c>
      <c r="BK95" s="184">
        <f>ROUND(I95*H95,2)</f>
        <v>0</v>
      </c>
      <c r="BL95" s="16" t="s">
        <v>99</v>
      </c>
      <c r="BM95" s="16" t="s">
        <v>99</v>
      </c>
    </row>
    <row r="96" spans="2:65" s="1" customFormat="1" ht="16.5" customHeight="1" x14ac:dyDescent="0.15">
      <c r="B96" s="33"/>
      <c r="C96" s="174" t="s">
        <v>87</v>
      </c>
      <c r="D96" s="174" t="s">
        <v>288</v>
      </c>
      <c r="E96" s="175" t="s">
        <v>5569</v>
      </c>
      <c r="F96" s="176" t="s">
        <v>5570</v>
      </c>
      <c r="G96" s="177" t="s">
        <v>308</v>
      </c>
      <c r="H96" s="178">
        <v>235.47</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296</v>
      </c>
    </row>
    <row r="97" spans="2:65" s="1" customFormat="1" ht="50" x14ac:dyDescent="0.15">
      <c r="B97" s="33"/>
      <c r="C97" s="34"/>
      <c r="D97" s="187" t="s">
        <v>383</v>
      </c>
      <c r="E97" s="34"/>
      <c r="F97" s="208" t="s">
        <v>5571</v>
      </c>
      <c r="G97" s="34"/>
      <c r="H97" s="34"/>
      <c r="I97" s="111"/>
      <c r="J97" s="34"/>
      <c r="K97" s="34"/>
      <c r="L97" s="37"/>
      <c r="M97" s="209"/>
      <c r="N97" s="59"/>
      <c r="O97" s="59"/>
      <c r="P97" s="59"/>
      <c r="Q97" s="59"/>
      <c r="R97" s="59"/>
      <c r="S97" s="59"/>
      <c r="T97" s="60"/>
      <c r="AT97" s="16" t="s">
        <v>383</v>
      </c>
      <c r="AU97" s="16" t="s">
        <v>77</v>
      </c>
    </row>
    <row r="98" spans="2:65" s="13" customFormat="1" ht="11" x14ac:dyDescent="0.15">
      <c r="B98" s="210"/>
      <c r="C98" s="211"/>
      <c r="D98" s="187" t="s">
        <v>356</v>
      </c>
      <c r="E98" s="212" t="s">
        <v>1</v>
      </c>
      <c r="F98" s="213" t="s">
        <v>5572</v>
      </c>
      <c r="G98" s="211"/>
      <c r="H98" s="212" t="s">
        <v>1</v>
      </c>
      <c r="I98" s="214"/>
      <c r="J98" s="211"/>
      <c r="K98" s="211"/>
      <c r="L98" s="215"/>
      <c r="M98" s="216"/>
      <c r="N98" s="217"/>
      <c r="O98" s="217"/>
      <c r="P98" s="217"/>
      <c r="Q98" s="217"/>
      <c r="R98" s="217"/>
      <c r="S98" s="217"/>
      <c r="T98" s="218"/>
      <c r="AT98" s="219" t="s">
        <v>356</v>
      </c>
      <c r="AU98" s="219" t="s">
        <v>77</v>
      </c>
      <c r="AV98" s="13" t="s">
        <v>77</v>
      </c>
      <c r="AW98" s="13" t="s">
        <v>33</v>
      </c>
      <c r="AX98" s="13" t="s">
        <v>70</v>
      </c>
      <c r="AY98" s="219" t="s">
        <v>287</v>
      </c>
    </row>
    <row r="99" spans="2:65" s="11" customFormat="1" ht="11" x14ac:dyDescent="0.15">
      <c r="B99" s="185"/>
      <c r="C99" s="186"/>
      <c r="D99" s="187" t="s">
        <v>356</v>
      </c>
      <c r="E99" s="188" t="s">
        <v>1</v>
      </c>
      <c r="F99" s="189" t="s">
        <v>5573</v>
      </c>
      <c r="G99" s="186"/>
      <c r="H99" s="190">
        <v>235.47</v>
      </c>
      <c r="I99" s="191"/>
      <c r="J99" s="186"/>
      <c r="K99" s="186"/>
      <c r="L99" s="192"/>
      <c r="M99" s="193"/>
      <c r="N99" s="194"/>
      <c r="O99" s="194"/>
      <c r="P99" s="194"/>
      <c r="Q99" s="194"/>
      <c r="R99" s="194"/>
      <c r="S99" s="194"/>
      <c r="T99" s="195"/>
      <c r="AT99" s="196" t="s">
        <v>356</v>
      </c>
      <c r="AU99" s="196" t="s">
        <v>77</v>
      </c>
      <c r="AV99" s="11" t="s">
        <v>79</v>
      </c>
      <c r="AW99" s="11" t="s">
        <v>33</v>
      </c>
      <c r="AX99" s="11" t="s">
        <v>70</v>
      </c>
      <c r="AY99" s="196" t="s">
        <v>287</v>
      </c>
    </row>
    <row r="100" spans="2:65" s="12" customFormat="1" ht="11" x14ac:dyDescent="0.15">
      <c r="B100" s="197"/>
      <c r="C100" s="198"/>
      <c r="D100" s="187" t="s">
        <v>356</v>
      </c>
      <c r="E100" s="199" t="s">
        <v>1</v>
      </c>
      <c r="F100" s="200" t="s">
        <v>359</v>
      </c>
      <c r="G100" s="198"/>
      <c r="H100" s="201">
        <v>235.47</v>
      </c>
      <c r="I100" s="202"/>
      <c r="J100" s="198"/>
      <c r="K100" s="198"/>
      <c r="L100" s="203"/>
      <c r="M100" s="204"/>
      <c r="N100" s="205"/>
      <c r="O100" s="205"/>
      <c r="P100" s="205"/>
      <c r="Q100" s="205"/>
      <c r="R100" s="205"/>
      <c r="S100" s="205"/>
      <c r="T100" s="206"/>
      <c r="AT100" s="207" t="s">
        <v>356</v>
      </c>
      <c r="AU100" s="207" t="s">
        <v>77</v>
      </c>
      <c r="AV100" s="12" t="s">
        <v>99</v>
      </c>
      <c r="AW100" s="12" t="s">
        <v>33</v>
      </c>
      <c r="AX100" s="12" t="s">
        <v>77</v>
      </c>
      <c r="AY100" s="207" t="s">
        <v>287</v>
      </c>
    </row>
    <row r="101" spans="2:65" s="1" customFormat="1" ht="16.5" customHeight="1" x14ac:dyDescent="0.15">
      <c r="B101" s="33"/>
      <c r="C101" s="174" t="s">
        <v>99</v>
      </c>
      <c r="D101" s="174" t="s">
        <v>288</v>
      </c>
      <c r="E101" s="175" t="s">
        <v>5574</v>
      </c>
      <c r="F101" s="176" t="s">
        <v>5575</v>
      </c>
      <c r="G101" s="177" t="s">
        <v>308</v>
      </c>
      <c r="H101" s="178">
        <v>235.47</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300</v>
      </c>
    </row>
    <row r="102" spans="2:65" s="13" customFormat="1" ht="11" x14ac:dyDescent="0.15">
      <c r="B102" s="210"/>
      <c r="C102" s="211"/>
      <c r="D102" s="187" t="s">
        <v>356</v>
      </c>
      <c r="E102" s="212" t="s">
        <v>1</v>
      </c>
      <c r="F102" s="213" t="s">
        <v>5576</v>
      </c>
      <c r="G102" s="211"/>
      <c r="H102" s="212" t="s">
        <v>1</v>
      </c>
      <c r="I102" s="214"/>
      <c r="J102" s="211"/>
      <c r="K102" s="211"/>
      <c r="L102" s="215"/>
      <c r="M102" s="216"/>
      <c r="N102" s="217"/>
      <c r="O102" s="217"/>
      <c r="P102" s="217"/>
      <c r="Q102" s="217"/>
      <c r="R102" s="217"/>
      <c r="S102" s="217"/>
      <c r="T102" s="218"/>
      <c r="AT102" s="219" t="s">
        <v>356</v>
      </c>
      <c r="AU102" s="219" t="s">
        <v>77</v>
      </c>
      <c r="AV102" s="13" t="s">
        <v>77</v>
      </c>
      <c r="AW102" s="13" t="s">
        <v>33</v>
      </c>
      <c r="AX102" s="13" t="s">
        <v>70</v>
      </c>
      <c r="AY102" s="219" t="s">
        <v>287</v>
      </c>
    </row>
    <row r="103" spans="2:65" s="11" customFormat="1" ht="11" x14ac:dyDescent="0.15">
      <c r="B103" s="185"/>
      <c r="C103" s="186"/>
      <c r="D103" s="187" t="s">
        <v>356</v>
      </c>
      <c r="E103" s="188" t="s">
        <v>1</v>
      </c>
      <c r="F103" s="189" t="s">
        <v>5573</v>
      </c>
      <c r="G103" s="186"/>
      <c r="H103" s="190">
        <v>235.47</v>
      </c>
      <c r="I103" s="191"/>
      <c r="J103" s="186"/>
      <c r="K103" s="186"/>
      <c r="L103" s="192"/>
      <c r="M103" s="193"/>
      <c r="N103" s="194"/>
      <c r="O103" s="194"/>
      <c r="P103" s="194"/>
      <c r="Q103" s="194"/>
      <c r="R103" s="194"/>
      <c r="S103" s="194"/>
      <c r="T103" s="195"/>
      <c r="AT103" s="196" t="s">
        <v>356</v>
      </c>
      <c r="AU103" s="196" t="s">
        <v>77</v>
      </c>
      <c r="AV103" s="11" t="s">
        <v>79</v>
      </c>
      <c r="AW103" s="11" t="s">
        <v>33</v>
      </c>
      <c r="AX103" s="11" t="s">
        <v>70</v>
      </c>
      <c r="AY103" s="196" t="s">
        <v>287</v>
      </c>
    </row>
    <row r="104" spans="2:65" s="12" customFormat="1" ht="11" x14ac:dyDescent="0.15">
      <c r="B104" s="197"/>
      <c r="C104" s="198"/>
      <c r="D104" s="187" t="s">
        <v>356</v>
      </c>
      <c r="E104" s="199" t="s">
        <v>1</v>
      </c>
      <c r="F104" s="200" t="s">
        <v>359</v>
      </c>
      <c r="G104" s="198"/>
      <c r="H104" s="201">
        <v>235.47</v>
      </c>
      <c r="I104" s="202"/>
      <c r="J104" s="198"/>
      <c r="K104" s="198"/>
      <c r="L104" s="203"/>
      <c r="M104" s="204"/>
      <c r="N104" s="205"/>
      <c r="O104" s="205"/>
      <c r="P104" s="205"/>
      <c r="Q104" s="205"/>
      <c r="R104" s="205"/>
      <c r="S104" s="205"/>
      <c r="T104" s="206"/>
      <c r="AT104" s="207" t="s">
        <v>356</v>
      </c>
      <c r="AU104" s="207" t="s">
        <v>77</v>
      </c>
      <c r="AV104" s="12" t="s">
        <v>99</v>
      </c>
      <c r="AW104" s="12" t="s">
        <v>33</v>
      </c>
      <c r="AX104" s="12" t="s">
        <v>77</v>
      </c>
      <c r="AY104" s="207" t="s">
        <v>287</v>
      </c>
    </row>
    <row r="105" spans="2:65" s="1" customFormat="1" ht="16.5" customHeight="1" x14ac:dyDescent="0.15">
      <c r="B105" s="33"/>
      <c r="C105" s="174" t="s">
        <v>301</v>
      </c>
      <c r="D105" s="174" t="s">
        <v>288</v>
      </c>
      <c r="E105" s="175" t="s">
        <v>4350</v>
      </c>
      <c r="F105" s="176" t="s">
        <v>5577</v>
      </c>
      <c r="G105" s="177" t="s">
        <v>308</v>
      </c>
      <c r="H105" s="178">
        <v>25.38</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305</v>
      </c>
    </row>
    <row r="106" spans="2:65" s="11" customFormat="1" ht="11" x14ac:dyDescent="0.15">
      <c r="B106" s="185"/>
      <c r="C106" s="186"/>
      <c r="D106" s="187" t="s">
        <v>356</v>
      </c>
      <c r="E106" s="188" t="s">
        <v>1</v>
      </c>
      <c r="F106" s="189" t="s">
        <v>5578</v>
      </c>
      <c r="G106" s="186"/>
      <c r="H106" s="190">
        <v>25.38</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25.38</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296</v>
      </c>
      <c r="D108" s="174" t="s">
        <v>288</v>
      </c>
      <c r="E108" s="175" t="s">
        <v>4353</v>
      </c>
      <c r="F108" s="176" t="s">
        <v>5579</v>
      </c>
      <c r="G108" s="177" t="s">
        <v>308</v>
      </c>
      <c r="H108" s="178">
        <v>235.47</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309</v>
      </c>
    </row>
    <row r="109" spans="2:65" s="13" customFormat="1" ht="11" x14ac:dyDescent="0.15">
      <c r="B109" s="210"/>
      <c r="C109" s="211"/>
      <c r="D109" s="187" t="s">
        <v>356</v>
      </c>
      <c r="E109" s="212" t="s">
        <v>1</v>
      </c>
      <c r="F109" s="213" t="s">
        <v>5580</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1" customFormat="1" ht="11" x14ac:dyDescent="0.15">
      <c r="B110" s="185"/>
      <c r="C110" s="186"/>
      <c r="D110" s="187" t="s">
        <v>356</v>
      </c>
      <c r="E110" s="188" t="s">
        <v>1</v>
      </c>
      <c r="F110" s="189" t="s">
        <v>5573</v>
      </c>
      <c r="G110" s="186"/>
      <c r="H110" s="190">
        <v>235.47</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235.47</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310</v>
      </c>
      <c r="D112" s="174" t="s">
        <v>288</v>
      </c>
      <c r="E112" s="175" t="s">
        <v>4358</v>
      </c>
      <c r="F112" s="176" t="s">
        <v>5581</v>
      </c>
      <c r="G112" s="177" t="s">
        <v>308</v>
      </c>
      <c r="H112" s="178">
        <v>235.47</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313</v>
      </c>
    </row>
    <row r="113" spans="2:65" s="13" customFormat="1" ht="11" x14ac:dyDescent="0.15">
      <c r="B113" s="210"/>
      <c r="C113" s="211"/>
      <c r="D113" s="187" t="s">
        <v>356</v>
      </c>
      <c r="E113" s="212" t="s">
        <v>1</v>
      </c>
      <c r="F113" s="213" t="s">
        <v>5580</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1" customFormat="1" ht="11" x14ac:dyDescent="0.15">
      <c r="B114" s="185"/>
      <c r="C114" s="186"/>
      <c r="D114" s="187" t="s">
        <v>356</v>
      </c>
      <c r="E114" s="188" t="s">
        <v>1</v>
      </c>
      <c r="F114" s="189" t="s">
        <v>5573</v>
      </c>
      <c r="G114" s="186"/>
      <c r="H114" s="190">
        <v>235.47</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235.47</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300</v>
      </c>
      <c r="D116" s="174" t="s">
        <v>288</v>
      </c>
      <c r="E116" s="175" t="s">
        <v>4406</v>
      </c>
      <c r="F116" s="176" t="s">
        <v>5582</v>
      </c>
      <c r="G116" s="177" t="s">
        <v>291</v>
      </c>
      <c r="H116" s="178">
        <v>1235.42</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3" customFormat="1" ht="11" x14ac:dyDescent="0.15">
      <c r="B117" s="210"/>
      <c r="C117" s="211"/>
      <c r="D117" s="187" t="s">
        <v>356</v>
      </c>
      <c r="E117" s="212" t="s">
        <v>1</v>
      </c>
      <c r="F117" s="213" t="s">
        <v>5583</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1" customFormat="1" ht="11" x14ac:dyDescent="0.15">
      <c r="B118" s="185"/>
      <c r="C118" s="186"/>
      <c r="D118" s="187" t="s">
        <v>356</v>
      </c>
      <c r="E118" s="188" t="s">
        <v>1</v>
      </c>
      <c r="F118" s="189" t="s">
        <v>5584</v>
      </c>
      <c r="G118" s="186"/>
      <c r="H118" s="190">
        <v>459.59</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5585</v>
      </c>
      <c r="G119" s="186"/>
      <c r="H119" s="190">
        <v>356.35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5586</v>
      </c>
      <c r="G120" s="186"/>
      <c r="H120" s="190">
        <v>234.32</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5587</v>
      </c>
      <c r="G121" s="186"/>
      <c r="H121" s="190">
        <v>185.16</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1235.42</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317</v>
      </c>
      <c r="D123" s="174" t="s">
        <v>288</v>
      </c>
      <c r="E123" s="175" t="s">
        <v>4414</v>
      </c>
      <c r="F123" s="176" t="s">
        <v>5588</v>
      </c>
      <c r="G123" s="177" t="s">
        <v>291</v>
      </c>
      <c r="H123" s="178">
        <v>1235.42</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320</v>
      </c>
    </row>
    <row r="124" spans="2:65" s="1" customFormat="1" ht="16.5" customHeight="1" x14ac:dyDescent="0.15">
      <c r="B124" s="33"/>
      <c r="C124" s="174" t="s">
        <v>305</v>
      </c>
      <c r="D124" s="174" t="s">
        <v>288</v>
      </c>
      <c r="E124" s="175" t="s">
        <v>328</v>
      </c>
      <c r="F124" s="176" t="s">
        <v>5589</v>
      </c>
      <c r="G124" s="177" t="s">
        <v>308</v>
      </c>
      <c r="H124" s="178">
        <v>282.56</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323</v>
      </c>
    </row>
    <row r="125" spans="2:65" s="13" customFormat="1" ht="11" x14ac:dyDescent="0.15">
      <c r="B125" s="210"/>
      <c r="C125" s="211"/>
      <c r="D125" s="187" t="s">
        <v>356</v>
      </c>
      <c r="E125" s="212" t="s">
        <v>1</v>
      </c>
      <c r="F125" s="213" t="s">
        <v>5590</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1" customFormat="1" ht="11" x14ac:dyDescent="0.15">
      <c r="B126" s="185"/>
      <c r="C126" s="186"/>
      <c r="D126" s="187" t="s">
        <v>356</v>
      </c>
      <c r="E126" s="188" t="s">
        <v>1</v>
      </c>
      <c r="F126" s="189" t="s">
        <v>5591</v>
      </c>
      <c r="G126" s="186"/>
      <c r="H126" s="190">
        <v>282.56</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2" customFormat="1" ht="11" x14ac:dyDescent="0.15">
      <c r="B127" s="197"/>
      <c r="C127" s="198"/>
      <c r="D127" s="187" t="s">
        <v>356</v>
      </c>
      <c r="E127" s="199" t="s">
        <v>1</v>
      </c>
      <c r="F127" s="200" t="s">
        <v>359</v>
      </c>
      <c r="G127" s="198"/>
      <c r="H127" s="201">
        <v>282.56</v>
      </c>
      <c r="I127" s="202"/>
      <c r="J127" s="198"/>
      <c r="K127" s="198"/>
      <c r="L127" s="203"/>
      <c r="M127" s="204"/>
      <c r="N127" s="205"/>
      <c r="O127" s="205"/>
      <c r="P127" s="205"/>
      <c r="Q127" s="205"/>
      <c r="R127" s="205"/>
      <c r="S127" s="205"/>
      <c r="T127" s="206"/>
      <c r="AT127" s="207" t="s">
        <v>356</v>
      </c>
      <c r="AU127" s="207" t="s">
        <v>77</v>
      </c>
      <c r="AV127" s="12" t="s">
        <v>99</v>
      </c>
      <c r="AW127" s="12" t="s">
        <v>33</v>
      </c>
      <c r="AX127" s="12" t="s">
        <v>77</v>
      </c>
      <c r="AY127" s="207" t="s">
        <v>287</v>
      </c>
    </row>
    <row r="128" spans="2:65" s="1" customFormat="1" ht="16.5" customHeight="1" x14ac:dyDescent="0.15">
      <c r="B128" s="33"/>
      <c r="C128" s="174" t="s">
        <v>324</v>
      </c>
      <c r="D128" s="174" t="s">
        <v>288</v>
      </c>
      <c r="E128" s="175" t="s">
        <v>4418</v>
      </c>
      <c r="F128" s="176" t="s">
        <v>5592</v>
      </c>
      <c r="G128" s="177" t="s">
        <v>308</v>
      </c>
      <c r="H128" s="178">
        <v>307.94</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327</v>
      </c>
    </row>
    <row r="129" spans="2:65" s="13" customFormat="1" ht="11" x14ac:dyDescent="0.15">
      <c r="B129" s="210"/>
      <c r="C129" s="211"/>
      <c r="D129" s="187" t="s">
        <v>356</v>
      </c>
      <c r="E129" s="212" t="s">
        <v>1</v>
      </c>
      <c r="F129" s="213" t="s">
        <v>5590</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1" customFormat="1" ht="11" x14ac:dyDescent="0.15">
      <c r="B130" s="185"/>
      <c r="C130" s="186"/>
      <c r="D130" s="187" t="s">
        <v>356</v>
      </c>
      <c r="E130" s="188" t="s">
        <v>1</v>
      </c>
      <c r="F130" s="189" t="s">
        <v>5591</v>
      </c>
      <c r="G130" s="186"/>
      <c r="H130" s="190">
        <v>282.56</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1" customFormat="1" ht="11" x14ac:dyDescent="0.15">
      <c r="B131" s="185"/>
      <c r="C131" s="186"/>
      <c r="D131" s="187" t="s">
        <v>356</v>
      </c>
      <c r="E131" s="188" t="s">
        <v>1</v>
      </c>
      <c r="F131" s="189" t="s">
        <v>5593</v>
      </c>
      <c r="G131" s="186"/>
      <c r="H131" s="190">
        <v>25.38</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307.94</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309</v>
      </c>
      <c r="D133" s="174" t="s">
        <v>288</v>
      </c>
      <c r="E133" s="175" t="s">
        <v>332</v>
      </c>
      <c r="F133" s="176" t="s">
        <v>5594</v>
      </c>
      <c r="G133" s="177" t="s">
        <v>308</v>
      </c>
      <c r="H133" s="178">
        <v>77.150000000000006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330</v>
      </c>
    </row>
    <row r="134" spans="2:65" s="1" customFormat="1" ht="40" x14ac:dyDescent="0.15">
      <c r="B134" s="33"/>
      <c r="C134" s="34"/>
      <c r="D134" s="187" t="s">
        <v>383</v>
      </c>
      <c r="E134" s="34"/>
      <c r="F134" s="208" t="s">
        <v>5595</v>
      </c>
      <c r="G134" s="34"/>
      <c r="H134" s="34"/>
      <c r="I134" s="111"/>
      <c r="J134" s="34"/>
      <c r="K134" s="34"/>
      <c r="L134" s="37"/>
      <c r="M134" s="209"/>
      <c r="N134" s="59"/>
      <c r="O134" s="59"/>
      <c r="P134" s="59"/>
      <c r="Q134" s="59"/>
      <c r="R134" s="59"/>
      <c r="S134" s="59"/>
      <c r="T134" s="60"/>
      <c r="AT134" s="16" t="s">
        <v>383</v>
      </c>
      <c r="AU134" s="16" t="s">
        <v>77</v>
      </c>
    </row>
    <row r="135" spans="2:65" s="11" customFormat="1" ht="11" x14ac:dyDescent="0.15">
      <c r="B135" s="185"/>
      <c r="C135" s="186"/>
      <c r="D135" s="187" t="s">
        <v>356</v>
      </c>
      <c r="E135" s="188" t="s">
        <v>1</v>
      </c>
      <c r="F135" s="189" t="s">
        <v>5596</v>
      </c>
      <c r="G135" s="186"/>
      <c r="H135" s="190">
        <v>77.150000000000006</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77.150000000000006</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331</v>
      </c>
      <c r="D137" s="174" t="s">
        <v>288</v>
      </c>
      <c r="E137" s="175" t="s">
        <v>1234</v>
      </c>
      <c r="F137" s="176" t="s">
        <v>5597</v>
      </c>
      <c r="G137" s="177" t="s">
        <v>308</v>
      </c>
      <c r="H137" s="178">
        <v>102.53</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334</v>
      </c>
    </row>
    <row r="138" spans="2:65" s="1" customFormat="1" ht="40" x14ac:dyDescent="0.15">
      <c r="B138" s="33"/>
      <c r="C138" s="34"/>
      <c r="D138" s="187" t="s">
        <v>383</v>
      </c>
      <c r="E138" s="34"/>
      <c r="F138" s="208" t="s">
        <v>5595</v>
      </c>
      <c r="G138" s="34"/>
      <c r="H138" s="34"/>
      <c r="I138" s="111"/>
      <c r="J138" s="34"/>
      <c r="K138" s="34"/>
      <c r="L138" s="37"/>
      <c r="M138" s="209"/>
      <c r="N138" s="59"/>
      <c r="O138" s="59"/>
      <c r="P138" s="59"/>
      <c r="Q138" s="59"/>
      <c r="R138" s="59"/>
      <c r="S138" s="59"/>
      <c r="T138" s="60"/>
      <c r="AT138" s="16" t="s">
        <v>383</v>
      </c>
      <c r="AU138" s="16" t="s">
        <v>77</v>
      </c>
    </row>
    <row r="139" spans="2:65" s="11" customFormat="1" ht="11" x14ac:dyDescent="0.15">
      <c r="B139" s="185"/>
      <c r="C139" s="186"/>
      <c r="D139" s="187" t="s">
        <v>356</v>
      </c>
      <c r="E139" s="188" t="s">
        <v>1</v>
      </c>
      <c r="F139" s="189" t="s">
        <v>5596</v>
      </c>
      <c r="G139" s="186"/>
      <c r="H139" s="190">
        <v>77.150000000000006</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1" customFormat="1" ht="11" x14ac:dyDescent="0.15">
      <c r="B140" s="185"/>
      <c r="C140" s="186"/>
      <c r="D140" s="187" t="s">
        <v>356</v>
      </c>
      <c r="E140" s="188" t="s">
        <v>1</v>
      </c>
      <c r="F140" s="189" t="s">
        <v>5593</v>
      </c>
      <c r="G140" s="186"/>
      <c r="H140" s="190">
        <v>25.38</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102.53</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313</v>
      </c>
      <c r="D142" s="174" t="s">
        <v>288</v>
      </c>
      <c r="E142" s="175" t="s">
        <v>1236</v>
      </c>
      <c r="F142" s="176" t="s">
        <v>5598</v>
      </c>
      <c r="G142" s="177" t="s">
        <v>308</v>
      </c>
      <c r="H142" s="178">
        <v>77.150000000000006</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337</v>
      </c>
    </row>
    <row r="143" spans="2:65" s="1" customFormat="1" ht="16.5" customHeight="1" x14ac:dyDescent="0.15">
      <c r="B143" s="33"/>
      <c r="C143" s="174" t="s">
        <v>8</v>
      </c>
      <c r="D143" s="174" t="s">
        <v>288</v>
      </c>
      <c r="E143" s="175" t="s">
        <v>4423</v>
      </c>
      <c r="F143" s="176" t="s">
        <v>5599</v>
      </c>
      <c r="G143" s="177" t="s">
        <v>308</v>
      </c>
      <c r="H143" s="178">
        <v>102.53</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 customFormat="1" ht="16.5" customHeight="1" x14ac:dyDescent="0.15">
      <c r="B144" s="33"/>
      <c r="C144" s="174" t="s">
        <v>316</v>
      </c>
      <c r="D144" s="174" t="s">
        <v>288</v>
      </c>
      <c r="E144" s="175" t="s">
        <v>338</v>
      </c>
      <c r="F144" s="176" t="s">
        <v>5600</v>
      </c>
      <c r="G144" s="177" t="s">
        <v>308</v>
      </c>
      <c r="H144" s="178">
        <v>179.68</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343</v>
      </c>
    </row>
    <row r="145" spans="2:65" s="11" customFormat="1" ht="11" x14ac:dyDescent="0.15">
      <c r="B145" s="185"/>
      <c r="C145" s="186"/>
      <c r="D145" s="187" t="s">
        <v>356</v>
      </c>
      <c r="E145" s="188" t="s">
        <v>1</v>
      </c>
      <c r="F145" s="189" t="s">
        <v>5601</v>
      </c>
      <c r="G145" s="186"/>
      <c r="H145" s="190">
        <v>179.68</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179.68</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344</v>
      </c>
      <c r="D147" s="174" t="s">
        <v>288</v>
      </c>
      <c r="E147" s="175" t="s">
        <v>4426</v>
      </c>
      <c r="F147" s="176" t="s">
        <v>4427</v>
      </c>
      <c r="G147" s="177" t="s">
        <v>388</v>
      </c>
      <c r="H147" s="178">
        <v>323.42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347</v>
      </c>
    </row>
    <row r="148" spans="2:65" s="11" customFormat="1" ht="11" x14ac:dyDescent="0.15">
      <c r="B148" s="185"/>
      <c r="C148" s="186"/>
      <c r="D148" s="187" t="s">
        <v>356</v>
      </c>
      <c r="E148" s="188" t="s">
        <v>1</v>
      </c>
      <c r="F148" s="189" t="s">
        <v>5602</v>
      </c>
      <c r="G148" s="186"/>
      <c r="H148" s="190">
        <v>323.42</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323.42</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320</v>
      </c>
      <c r="D150" s="174" t="s">
        <v>288</v>
      </c>
      <c r="E150" s="175" t="s">
        <v>1240</v>
      </c>
      <c r="F150" s="176" t="s">
        <v>5603</v>
      </c>
      <c r="G150" s="177" t="s">
        <v>308</v>
      </c>
      <c r="H150" s="178">
        <v>787.57</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1" customFormat="1" ht="11" x14ac:dyDescent="0.15">
      <c r="B151" s="185"/>
      <c r="C151" s="186"/>
      <c r="D151" s="187" t="s">
        <v>356</v>
      </c>
      <c r="E151" s="188" t="s">
        <v>1</v>
      </c>
      <c r="F151" s="189" t="s">
        <v>5604</v>
      </c>
      <c r="G151" s="186"/>
      <c r="H151" s="190">
        <v>941.87</v>
      </c>
      <c r="I151" s="191"/>
      <c r="J151" s="186"/>
      <c r="K151" s="186"/>
      <c r="L151" s="192"/>
      <c r="M151" s="193"/>
      <c r="N151" s="194"/>
      <c r="O151" s="194"/>
      <c r="P151" s="194"/>
      <c r="Q151" s="194"/>
      <c r="R151" s="194"/>
      <c r="S151" s="194"/>
      <c r="T151" s="195"/>
      <c r="AT151" s="196" t="s">
        <v>356</v>
      </c>
      <c r="AU151" s="196" t="s">
        <v>77</v>
      </c>
      <c r="AV151" s="11" t="s">
        <v>79</v>
      </c>
      <c r="AW151" s="11" t="s">
        <v>33</v>
      </c>
      <c r="AX151" s="11" t="s">
        <v>70</v>
      </c>
      <c r="AY151" s="196" t="s">
        <v>287</v>
      </c>
    </row>
    <row r="152" spans="2:65" s="11" customFormat="1" ht="11" x14ac:dyDescent="0.15">
      <c r="B152" s="185"/>
      <c r="C152" s="186"/>
      <c r="D152" s="187" t="s">
        <v>356</v>
      </c>
      <c r="E152" s="188" t="s">
        <v>1</v>
      </c>
      <c r="F152" s="189" t="s">
        <v>5605</v>
      </c>
      <c r="G152" s="186"/>
      <c r="H152" s="190">
        <v>-154.30000000000001</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787.57</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352</v>
      </c>
      <c r="D154" s="174" t="s">
        <v>288</v>
      </c>
      <c r="E154" s="175" t="s">
        <v>4431</v>
      </c>
      <c r="F154" s="176" t="s">
        <v>5606</v>
      </c>
      <c r="G154" s="177" t="s">
        <v>308</v>
      </c>
      <c r="H154" s="178">
        <v>12.64</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355</v>
      </c>
    </row>
    <row r="155" spans="2:65" s="11" customFormat="1" ht="11" x14ac:dyDescent="0.15">
      <c r="B155" s="185"/>
      <c r="C155" s="186"/>
      <c r="D155" s="187" t="s">
        <v>356</v>
      </c>
      <c r="E155" s="188" t="s">
        <v>1</v>
      </c>
      <c r="F155" s="189" t="s">
        <v>5607</v>
      </c>
      <c r="G155" s="186"/>
      <c r="H155" s="190">
        <v>12.64</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12.64</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0" customFormat="1" ht="26" customHeight="1" x14ac:dyDescent="0.2">
      <c r="B157" s="160"/>
      <c r="C157" s="161"/>
      <c r="D157" s="162" t="s">
        <v>69</v>
      </c>
      <c r="E157" s="163" t="s">
        <v>79</v>
      </c>
      <c r="F157" s="163" t="s">
        <v>351</v>
      </c>
      <c r="G157" s="161"/>
      <c r="H157" s="161"/>
      <c r="I157" s="164"/>
      <c r="J157" s="165">
        <f>BK157</f>
        <v>0</v>
      </c>
      <c r="K157" s="161"/>
      <c r="L157" s="166"/>
      <c r="M157" s="167"/>
      <c r="N157" s="168"/>
      <c r="O157" s="168"/>
      <c r="P157" s="169">
        <f>SUM(P158:P164)</f>
        <v>0</v>
      </c>
      <c r="Q157" s="168"/>
      <c r="R157" s="169">
        <f>SUM(R158:R164)</f>
        <v>0</v>
      </c>
      <c r="S157" s="168"/>
      <c r="T157" s="170">
        <f>SUM(T158:T164)</f>
        <v>0</v>
      </c>
      <c r="AR157" s="171" t="s">
        <v>77</v>
      </c>
      <c r="AT157" s="172" t="s">
        <v>69</v>
      </c>
      <c r="AU157" s="172" t="s">
        <v>70</v>
      </c>
      <c r="AY157" s="171" t="s">
        <v>287</v>
      </c>
      <c r="BK157" s="173">
        <f>SUM(BK158:BK164)</f>
        <v>0</v>
      </c>
    </row>
    <row r="158" spans="2:65" s="1" customFormat="1" ht="16.5" customHeight="1" x14ac:dyDescent="0.15">
      <c r="B158" s="33"/>
      <c r="C158" s="174" t="s">
        <v>323</v>
      </c>
      <c r="D158" s="174" t="s">
        <v>288</v>
      </c>
      <c r="E158" s="175" t="s">
        <v>4441</v>
      </c>
      <c r="F158" s="176" t="s">
        <v>4442</v>
      </c>
      <c r="G158" s="177" t="s">
        <v>362</v>
      </c>
      <c r="H158" s="178">
        <v>282</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363</v>
      </c>
    </row>
    <row r="159" spans="2:65" s="11" customFormat="1" ht="11" x14ac:dyDescent="0.15">
      <c r="B159" s="185"/>
      <c r="C159" s="186"/>
      <c r="D159" s="187" t="s">
        <v>356</v>
      </c>
      <c r="E159" s="188" t="s">
        <v>1</v>
      </c>
      <c r="F159" s="189" t="s">
        <v>5608</v>
      </c>
      <c r="G159" s="186"/>
      <c r="H159" s="190">
        <v>282</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359</v>
      </c>
      <c r="G160" s="198"/>
      <c r="H160" s="201">
        <v>282</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7</v>
      </c>
      <c r="D161" s="174" t="s">
        <v>288</v>
      </c>
      <c r="E161" s="175" t="s">
        <v>4444</v>
      </c>
      <c r="F161" s="176" t="s">
        <v>5609</v>
      </c>
      <c r="G161" s="177" t="s">
        <v>362</v>
      </c>
      <c r="H161" s="178">
        <v>2</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367</v>
      </c>
    </row>
    <row r="162" spans="2:65" s="11" customFormat="1" ht="11" x14ac:dyDescent="0.15">
      <c r="B162" s="185"/>
      <c r="C162" s="186"/>
      <c r="D162" s="187" t="s">
        <v>356</v>
      </c>
      <c r="E162" s="188" t="s">
        <v>1</v>
      </c>
      <c r="F162" s="189" t="s">
        <v>4446</v>
      </c>
      <c r="G162" s="186"/>
      <c r="H162" s="190">
        <v>2</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2</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241" t="s">
        <v>327</v>
      </c>
      <c r="D164" s="241" t="s">
        <v>2802</v>
      </c>
      <c r="E164" s="242" t="s">
        <v>5610</v>
      </c>
      <c r="F164" s="243" t="s">
        <v>5611</v>
      </c>
      <c r="G164" s="244" t="s">
        <v>490</v>
      </c>
      <c r="H164" s="245">
        <v>2</v>
      </c>
      <c r="I164" s="246"/>
      <c r="J164" s="245">
        <f>ROUND(I164*H164,2)</f>
        <v>0</v>
      </c>
      <c r="K164" s="243" t="s">
        <v>1</v>
      </c>
      <c r="L164" s="247"/>
      <c r="M164" s="248" t="s">
        <v>1</v>
      </c>
      <c r="N164" s="249" t="s">
        <v>41</v>
      </c>
      <c r="O164" s="59"/>
      <c r="P164" s="182">
        <f>O164*H164</f>
        <v>0</v>
      </c>
      <c r="Q164" s="182">
        <v>0</v>
      </c>
      <c r="R164" s="182">
        <f>Q164*H164</f>
        <v>0</v>
      </c>
      <c r="S164" s="182">
        <v>0</v>
      </c>
      <c r="T164" s="183">
        <f>S164*H164</f>
        <v>0</v>
      </c>
      <c r="AR164" s="16" t="s">
        <v>300</v>
      </c>
      <c r="AT164" s="16" t="s">
        <v>2802</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371</v>
      </c>
    </row>
    <row r="165" spans="2:65" s="10" customFormat="1" ht="26" customHeight="1" x14ac:dyDescent="0.2">
      <c r="B165" s="160"/>
      <c r="C165" s="161"/>
      <c r="D165" s="162" t="s">
        <v>69</v>
      </c>
      <c r="E165" s="163" t="s">
        <v>99</v>
      </c>
      <c r="F165" s="163" t="s">
        <v>618</v>
      </c>
      <c r="G165" s="161"/>
      <c r="H165" s="161"/>
      <c r="I165" s="164"/>
      <c r="J165" s="165">
        <f>BK165</f>
        <v>0</v>
      </c>
      <c r="K165" s="161"/>
      <c r="L165" s="166"/>
      <c r="M165" s="167"/>
      <c r="N165" s="168"/>
      <c r="O165" s="168"/>
      <c r="P165" s="169">
        <f>SUM(P166:P173)</f>
        <v>0</v>
      </c>
      <c r="Q165" s="168"/>
      <c r="R165" s="169">
        <f>SUM(R166:R173)</f>
        <v>0</v>
      </c>
      <c r="S165" s="168"/>
      <c r="T165" s="170">
        <f>SUM(T166:T173)</f>
        <v>0</v>
      </c>
      <c r="AR165" s="171" t="s">
        <v>77</v>
      </c>
      <c r="AT165" s="172" t="s">
        <v>69</v>
      </c>
      <c r="AU165" s="172" t="s">
        <v>70</v>
      </c>
      <c r="AY165" s="171" t="s">
        <v>287</v>
      </c>
      <c r="BK165" s="173">
        <f>SUM(BK166:BK173)</f>
        <v>0</v>
      </c>
    </row>
    <row r="166" spans="2:65" s="1" customFormat="1" ht="16.5" customHeight="1" x14ac:dyDescent="0.15">
      <c r="B166" s="33"/>
      <c r="C166" s="174" t="s">
        <v>374</v>
      </c>
      <c r="D166" s="174" t="s">
        <v>288</v>
      </c>
      <c r="E166" s="175" t="s">
        <v>4457</v>
      </c>
      <c r="F166" s="176" t="s">
        <v>5612</v>
      </c>
      <c r="G166" s="177" t="s">
        <v>308</v>
      </c>
      <c r="H166" s="178">
        <v>17.86</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377</v>
      </c>
    </row>
    <row r="167" spans="2:65" s="11" customFormat="1" ht="11" x14ac:dyDescent="0.15">
      <c r="B167" s="185"/>
      <c r="C167" s="186"/>
      <c r="D167" s="187" t="s">
        <v>356</v>
      </c>
      <c r="E167" s="188" t="s">
        <v>1</v>
      </c>
      <c r="F167" s="189" t="s">
        <v>5613</v>
      </c>
      <c r="G167" s="186"/>
      <c r="H167" s="190">
        <v>16.850000000000001</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1" customFormat="1" ht="11" x14ac:dyDescent="0.15">
      <c r="B168" s="185"/>
      <c r="C168" s="186"/>
      <c r="D168" s="187" t="s">
        <v>356</v>
      </c>
      <c r="E168" s="188" t="s">
        <v>1</v>
      </c>
      <c r="F168" s="189" t="s">
        <v>5614</v>
      </c>
      <c r="G168" s="186"/>
      <c r="H168" s="190">
        <v>1.01</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17.86</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330</v>
      </c>
      <c r="D170" s="174" t="s">
        <v>288</v>
      </c>
      <c r="E170" s="175" t="s">
        <v>4470</v>
      </c>
      <c r="F170" s="176" t="s">
        <v>5615</v>
      </c>
      <c r="G170" s="177" t="s">
        <v>362</v>
      </c>
      <c r="H170" s="178">
        <v>28.09</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382</v>
      </c>
    </row>
    <row r="171" spans="2:65" s="13" customFormat="1" ht="11" x14ac:dyDescent="0.15">
      <c r="B171" s="210"/>
      <c r="C171" s="211"/>
      <c r="D171" s="187" t="s">
        <v>356</v>
      </c>
      <c r="E171" s="212" t="s">
        <v>1</v>
      </c>
      <c r="F171" s="213" t="s">
        <v>5616</v>
      </c>
      <c r="G171" s="211"/>
      <c r="H171" s="212" t="s">
        <v>1</v>
      </c>
      <c r="I171" s="214"/>
      <c r="J171" s="211"/>
      <c r="K171" s="211"/>
      <c r="L171" s="215"/>
      <c r="M171" s="216"/>
      <c r="N171" s="217"/>
      <c r="O171" s="217"/>
      <c r="P171" s="217"/>
      <c r="Q171" s="217"/>
      <c r="R171" s="217"/>
      <c r="S171" s="217"/>
      <c r="T171" s="218"/>
      <c r="AT171" s="219" t="s">
        <v>356</v>
      </c>
      <c r="AU171" s="219" t="s">
        <v>77</v>
      </c>
      <c r="AV171" s="13" t="s">
        <v>77</v>
      </c>
      <c r="AW171" s="13" t="s">
        <v>33</v>
      </c>
      <c r="AX171" s="13" t="s">
        <v>70</v>
      </c>
      <c r="AY171" s="219" t="s">
        <v>287</v>
      </c>
    </row>
    <row r="172" spans="2:65" s="11" customFormat="1" ht="11" x14ac:dyDescent="0.15">
      <c r="B172" s="185"/>
      <c r="C172" s="186"/>
      <c r="D172" s="187" t="s">
        <v>356</v>
      </c>
      <c r="E172" s="188" t="s">
        <v>1</v>
      </c>
      <c r="F172" s="189" t="s">
        <v>5617</v>
      </c>
      <c r="G172" s="186"/>
      <c r="H172" s="190">
        <v>28.09</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2" customFormat="1" ht="11" x14ac:dyDescent="0.15">
      <c r="B173" s="197"/>
      <c r="C173" s="198"/>
      <c r="D173" s="187" t="s">
        <v>356</v>
      </c>
      <c r="E173" s="199" t="s">
        <v>1</v>
      </c>
      <c r="F173" s="200" t="s">
        <v>359</v>
      </c>
      <c r="G173" s="198"/>
      <c r="H173" s="201">
        <v>28.09</v>
      </c>
      <c r="I173" s="202"/>
      <c r="J173" s="198"/>
      <c r="K173" s="198"/>
      <c r="L173" s="203"/>
      <c r="M173" s="204"/>
      <c r="N173" s="205"/>
      <c r="O173" s="205"/>
      <c r="P173" s="205"/>
      <c r="Q173" s="205"/>
      <c r="R173" s="205"/>
      <c r="S173" s="205"/>
      <c r="T173" s="206"/>
      <c r="AT173" s="207" t="s">
        <v>356</v>
      </c>
      <c r="AU173" s="207" t="s">
        <v>77</v>
      </c>
      <c r="AV173" s="12" t="s">
        <v>99</v>
      </c>
      <c r="AW173" s="12" t="s">
        <v>33</v>
      </c>
      <c r="AX173" s="12" t="s">
        <v>77</v>
      </c>
      <c r="AY173" s="207" t="s">
        <v>287</v>
      </c>
    </row>
    <row r="174" spans="2:65" s="10" customFormat="1" ht="26" customHeight="1" x14ac:dyDescent="0.2">
      <c r="B174" s="160"/>
      <c r="C174" s="161"/>
      <c r="D174" s="162" t="s">
        <v>69</v>
      </c>
      <c r="E174" s="163" t="s">
        <v>300</v>
      </c>
      <c r="F174" s="163" t="s">
        <v>845</v>
      </c>
      <c r="G174" s="161"/>
      <c r="H174" s="161"/>
      <c r="I174" s="164"/>
      <c r="J174" s="165">
        <f>BK174</f>
        <v>0</v>
      </c>
      <c r="K174" s="161"/>
      <c r="L174" s="166"/>
      <c r="M174" s="167"/>
      <c r="N174" s="168"/>
      <c r="O174" s="168"/>
      <c r="P174" s="169">
        <f>SUM(P175:P193)</f>
        <v>0</v>
      </c>
      <c r="Q174" s="168"/>
      <c r="R174" s="169">
        <f>SUM(R175:R193)</f>
        <v>0</v>
      </c>
      <c r="S174" s="168"/>
      <c r="T174" s="170">
        <f>SUM(T175:T193)</f>
        <v>0</v>
      </c>
      <c r="AR174" s="171" t="s">
        <v>77</v>
      </c>
      <c r="AT174" s="172" t="s">
        <v>69</v>
      </c>
      <c r="AU174" s="172" t="s">
        <v>70</v>
      </c>
      <c r="AY174" s="171" t="s">
        <v>287</v>
      </c>
      <c r="BK174" s="173">
        <f>SUM(BK175:BK193)</f>
        <v>0</v>
      </c>
    </row>
    <row r="175" spans="2:65" s="1" customFormat="1" ht="16.5" customHeight="1" x14ac:dyDescent="0.15">
      <c r="B175" s="33"/>
      <c r="C175" s="174" t="s">
        <v>385</v>
      </c>
      <c r="D175" s="174" t="s">
        <v>288</v>
      </c>
      <c r="E175" s="175" t="s">
        <v>4477</v>
      </c>
      <c r="F175" s="176" t="s">
        <v>5618</v>
      </c>
      <c r="G175" s="177" t="s">
        <v>362</v>
      </c>
      <c r="H175" s="178">
        <v>140.44999999999999</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389</v>
      </c>
    </row>
    <row r="176" spans="2:65" s="1" customFormat="1" ht="16.5" customHeight="1" x14ac:dyDescent="0.15">
      <c r="B176" s="33"/>
      <c r="C176" s="174" t="s">
        <v>334</v>
      </c>
      <c r="D176" s="174" t="s">
        <v>288</v>
      </c>
      <c r="E176" s="175" t="s">
        <v>4506</v>
      </c>
      <c r="F176" s="176" t="s">
        <v>5619</v>
      </c>
      <c r="G176" s="177" t="s">
        <v>362</v>
      </c>
      <c r="H176" s="178">
        <v>140.44999999999999</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397</v>
      </c>
    </row>
    <row r="177" spans="2:65" s="11" customFormat="1" ht="11" x14ac:dyDescent="0.15">
      <c r="B177" s="185"/>
      <c r="C177" s="186"/>
      <c r="D177" s="187" t="s">
        <v>356</v>
      </c>
      <c r="E177" s="188" t="s">
        <v>1</v>
      </c>
      <c r="F177" s="189" t="s">
        <v>5620</v>
      </c>
      <c r="G177" s="186"/>
      <c r="H177" s="190">
        <v>140.44999999999999</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140.44999999999999</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401</v>
      </c>
      <c r="D179" s="174" t="s">
        <v>288</v>
      </c>
      <c r="E179" s="175" t="s">
        <v>4508</v>
      </c>
      <c r="F179" s="176" t="s">
        <v>5621</v>
      </c>
      <c r="G179" s="177" t="s">
        <v>4505</v>
      </c>
      <c r="H179" s="178">
        <v>1</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404</v>
      </c>
    </row>
    <row r="180" spans="2:65" s="1" customFormat="1" ht="16.5" customHeight="1" x14ac:dyDescent="0.15">
      <c r="B180" s="33"/>
      <c r="C180" s="174" t="s">
        <v>337</v>
      </c>
      <c r="D180" s="174" t="s">
        <v>288</v>
      </c>
      <c r="E180" s="175" t="s">
        <v>4516</v>
      </c>
      <c r="F180" s="176" t="s">
        <v>5622</v>
      </c>
      <c r="G180" s="177" t="s">
        <v>490</v>
      </c>
      <c r="H180" s="178">
        <v>2</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408</v>
      </c>
    </row>
    <row r="181" spans="2:65" s="1" customFormat="1" ht="16.5" customHeight="1" x14ac:dyDescent="0.15">
      <c r="B181" s="33"/>
      <c r="C181" s="174" t="s">
        <v>412</v>
      </c>
      <c r="D181" s="174" t="s">
        <v>288</v>
      </c>
      <c r="E181" s="175" t="s">
        <v>4526</v>
      </c>
      <c r="F181" s="176" t="s">
        <v>5623</v>
      </c>
      <c r="G181" s="177" t="s">
        <v>490</v>
      </c>
      <c r="H181" s="178">
        <v>1</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415</v>
      </c>
    </row>
    <row r="182" spans="2:65" s="1" customFormat="1" ht="16.5" customHeight="1" x14ac:dyDescent="0.15">
      <c r="B182" s="33"/>
      <c r="C182" s="174" t="s">
        <v>340</v>
      </c>
      <c r="D182" s="174" t="s">
        <v>288</v>
      </c>
      <c r="E182" s="175" t="s">
        <v>4530</v>
      </c>
      <c r="F182" s="176" t="s">
        <v>4531</v>
      </c>
      <c r="G182" s="177" t="s">
        <v>490</v>
      </c>
      <c r="H182" s="178">
        <v>3</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419</v>
      </c>
    </row>
    <row r="183" spans="2:65" s="1" customFormat="1" ht="16.5" customHeight="1" x14ac:dyDescent="0.15">
      <c r="B183" s="33"/>
      <c r="C183" s="174" t="s">
        <v>421</v>
      </c>
      <c r="D183" s="174" t="s">
        <v>288</v>
      </c>
      <c r="E183" s="175" t="s">
        <v>4534</v>
      </c>
      <c r="F183" s="176" t="s">
        <v>5624</v>
      </c>
      <c r="G183" s="177" t="s">
        <v>308</v>
      </c>
      <c r="H183" s="178">
        <v>100.25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424</v>
      </c>
    </row>
    <row r="184" spans="2:65" s="11" customFormat="1" ht="11" x14ac:dyDescent="0.15">
      <c r="B184" s="185"/>
      <c r="C184" s="186"/>
      <c r="D184" s="187" t="s">
        <v>356</v>
      </c>
      <c r="E184" s="188" t="s">
        <v>1</v>
      </c>
      <c r="F184" s="189" t="s">
        <v>5625</v>
      </c>
      <c r="G184" s="186"/>
      <c r="H184" s="190">
        <v>100.25</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100.25</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241" t="s">
        <v>343</v>
      </c>
      <c r="D186" s="241" t="s">
        <v>2802</v>
      </c>
      <c r="E186" s="242" t="s">
        <v>5626</v>
      </c>
      <c r="F186" s="243" t="s">
        <v>5627</v>
      </c>
      <c r="G186" s="244" t="s">
        <v>490</v>
      </c>
      <c r="H186" s="245">
        <v>9</v>
      </c>
      <c r="I186" s="246"/>
      <c r="J186" s="245">
        <f t="shared" ref="J186:J193" si="0">ROUND(I186*H186,2)</f>
        <v>0</v>
      </c>
      <c r="K186" s="243" t="s">
        <v>1</v>
      </c>
      <c r="L186" s="247"/>
      <c r="M186" s="248" t="s">
        <v>1</v>
      </c>
      <c r="N186" s="249" t="s">
        <v>41</v>
      </c>
      <c r="O186" s="59"/>
      <c r="P186" s="182">
        <f t="shared" ref="P186:P193" si="1">O186*H186</f>
        <v>0</v>
      </c>
      <c r="Q186" s="182">
        <v>0</v>
      </c>
      <c r="R186" s="182">
        <f t="shared" ref="R186:R193" si="2">Q186*H186</f>
        <v>0</v>
      </c>
      <c r="S186" s="182">
        <v>0</v>
      </c>
      <c r="T186" s="183">
        <f t="shared" ref="T186:T193" si="3">S186*H186</f>
        <v>0</v>
      </c>
      <c r="AR186" s="16" t="s">
        <v>300</v>
      </c>
      <c r="AT186" s="16" t="s">
        <v>2802</v>
      </c>
      <c r="AU186" s="16" t="s">
        <v>77</v>
      </c>
      <c r="AY186" s="16" t="s">
        <v>287</v>
      </c>
      <c r="BE186" s="184">
        <f t="shared" ref="BE186:BE193" si="4">IF(N186="základní",J186,0)</f>
        <v>0</v>
      </c>
      <c r="BF186" s="184">
        <f t="shared" ref="BF186:BF193" si="5">IF(N186="snížená",J186,0)</f>
        <v>0</v>
      </c>
      <c r="BG186" s="184">
        <f t="shared" ref="BG186:BG193" si="6">IF(N186="zákl. přenesená",J186,0)</f>
        <v>0</v>
      </c>
      <c r="BH186" s="184">
        <f t="shared" ref="BH186:BH193" si="7">IF(N186="sníž. přenesená",J186,0)</f>
        <v>0</v>
      </c>
      <c r="BI186" s="184">
        <f t="shared" ref="BI186:BI193" si="8">IF(N186="nulová",J186,0)</f>
        <v>0</v>
      </c>
      <c r="BJ186" s="16" t="s">
        <v>77</v>
      </c>
      <c r="BK186" s="184">
        <f t="shared" ref="BK186:BK193" si="9">ROUND(I186*H186,2)</f>
        <v>0</v>
      </c>
      <c r="BL186" s="16" t="s">
        <v>99</v>
      </c>
      <c r="BM186" s="16" t="s">
        <v>428</v>
      </c>
    </row>
    <row r="187" spans="2:65" s="1" customFormat="1" ht="16.5" customHeight="1" x14ac:dyDescent="0.15">
      <c r="B187" s="33"/>
      <c r="C187" s="241" t="s">
        <v>431</v>
      </c>
      <c r="D187" s="241" t="s">
        <v>2802</v>
      </c>
      <c r="E187" s="242" t="s">
        <v>5628</v>
      </c>
      <c r="F187" s="243" t="s">
        <v>5629</v>
      </c>
      <c r="G187" s="244" t="s">
        <v>490</v>
      </c>
      <c r="H187" s="245">
        <v>1</v>
      </c>
      <c r="I187" s="246"/>
      <c r="J187" s="245">
        <f t="shared" si="0"/>
        <v>0</v>
      </c>
      <c r="K187" s="243" t="s">
        <v>1</v>
      </c>
      <c r="L187" s="247"/>
      <c r="M187" s="248" t="s">
        <v>1</v>
      </c>
      <c r="N187" s="249" t="s">
        <v>41</v>
      </c>
      <c r="O187" s="59"/>
      <c r="P187" s="182">
        <f t="shared" si="1"/>
        <v>0</v>
      </c>
      <c r="Q187" s="182">
        <v>0</v>
      </c>
      <c r="R187" s="182">
        <f t="shared" si="2"/>
        <v>0</v>
      </c>
      <c r="S187" s="182">
        <v>0</v>
      </c>
      <c r="T187" s="183">
        <f t="shared" si="3"/>
        <v>0</v>
      </c>
      <c r="AR187" s="16" t="s">
        <v>300</v>
      </c>
      <c r="AT187" s="16" t="s">
        <v>2802</v>
      </c>
      <c r="AU187" s="16" t="s">
        <v>77</v>
      </c>
      <c r="AY187" s="16" t="s">
        <v>287</v>
      </c>
      <c r="BE187" s="184">
        <f t="shared" si="4"/>
        <v>0</v>
      </c>
      <c r="BF187" s="184">
        <f t="shared" si="5"/>
        <v>0</v>
      </c>
      <c r="BG187" s="184">
        <f t="shared" si="6"/>
        <v>0</v>
      </c>
      <c r="BH187" s="184">
        <f t="shared" si="7"/>
        <v>0</v>
      </c>
      <c r="BI187" s="184">
        <f t="shared" si="8"/>
        <v>0</v>
      </c>
      <c r="BJ187" s="16" t="s">
        <v>77</v>
      </c>
      <c r="BK187" s="184">
        <f t="shared" si="9"/>
        <v>0</v>
      </c>
      <c r="BL187" s="16" t="s">
        <v>99</v>
      </c>
      <c r="BM187" s="16" t="s">
        <v>434</v>
      </c>
    </row>
    <row r="188" spans="2:65" s="1" customFormat="1" ht="16.5" customHeight="1" x14ac:dyDescent="0.15">
      <c r="B188" s="33"/>
      <c r="C188" s="241" t="s">
        <v>347</v>
      </c>
      <c r="D188" s="241" t="s">
        <v>2802</v>
      </c>
      <c r="E188" s="242" t="s">
        <v>5630</v>
      </c>
      <c r="F188" s="243" t="s">
        <v>5631</v>
      </c>
      <c r="G188" s="244" t="s">
        <v>490</v>
      </c>
      <c r="H188" s="245">
        <v>1</v>
      </c>
      <c r="I188" s="246"/>
      <c r="J188" s="245">
        <f t="shared" si="0"/>
        <v>0</v>
      </c>
      <c r="K188" s="243" t="s">
        <v>1</v>
      </c>
      <c r="L188" s="247"/>
      <c r="M188" s="248" t="s">
        <v>1</v>
      </c>
      <c r="N188" s="249" t="s">
        <v>41</v>
      </c>
      <c r="O188" s="59"/>
      <c r="P188" s="182">
        <f t="shared" si="1"/>
        <v>0</v>
      </c>
      <c r="Q188" s="182">
        <v>0</v>
      </c>
      <c r="R188" s="182">
        <f t="shared" si="2"/>
        <v>0</v>
      </c>
      <c r="S188" s="182">
        <v>0</v>
      </c>
      <c r="T188" s="183">
        <f t="shared" si="3"/>
        <v>0</v>
      </c>
      <c r="AR188" s="16" t="s">
        <v>300</v>
      </c>
      <c r="AT188" s="16" t="s">
        <v>2802</v>
      </c>
      <c r="AU188" s="16" t="s">
        <v>77</v>
      </c>
      <c r="AY188" s="16" t="s">
        <v>287</v>
      </c>
      <c r="BE188" s="184">
        <f t="shared" si="4"/>
        <v>0</v>
      </c>
      <c r="BF188" s="184">
        <f t="shared" si="5"/>
        <v>0</v>
      </c>
      <c r="BG188" s="184">
        <f t="shared" si="6"/>
        <v>0</v>
      </c>
      <c r="BH188" s="184">
        <f t="shared" si="7"/>
        <v>0</v>
      </c>
      <c r="BI188" s="184">
        <f t="shared" si="8"/>
        <v>0</v>
      </c>
      <c r="BJ188" s="16" t="s">
        <v>77</v>
      </c>
      <c r="BK188" s="184">
        <f t="shared" si="9"/>
        <v>0</v>
      </c>
      <c r="BL188" s="16" t="s">
        <v>99</v>
      </c>
      <c r="BM188" s="16" t="s">
        <v>440</v>
      </c>
    </row>
    <row r="189" spans="2:65" s="1" customFormat="1" ht="16.5" customHeight="1" x14ac:dyDescent="0.15">
      <c r="B189" s="33"/>
      <c r="C189" s="241" t="s">
        <v>442</v>
      </c>
      <c r="D189" s="241" t="s">
        <v>2802</v>
      </c>
      <c r="E189" s="242" t="s">
        <v>5632</v>
      </c>
      <c r="F189" s="243" t="s">
        <v>5633</v>
      </c>
      <c r="G189" s="244" t="s">
        <v>490</v>
      </c>
      <c r="H189" s="245">
        <v>1</v>
      </c>
      <c r="I189" s="246"/>
      <c r="J189" s="245">
        <f t="shared" si="0"/>
        <v>0</v>
      </c>
      <c r="K189" s="243" t="s">
        <v>1</v>
      </c>
      <c r="L189" s="247"/>
      <c r="M189" s="248" t="s">
        <v>1</v>
      </c>
      <c r="N189" s="249" t="s">
        <v>41</v>
      </c>
      <c r="O189" s="59"/>
      <c r="P189" s="182">
        <f t="shared" si="1"/>
        <v>0</v>
      </c>
      <c r="Q189" s="182">
        <v>0</v>
      </c>
      <c r="R189" s="182">
        <f t="shared" si="2"/>
        <v>0</v>
      </c>
      <c r="S189" s="182">
        <v>0</v>
      </c>
      <c r="T189" s="183">
        <f t="shared" si="3"/>
        <v>0</v>
      </c>
      <c r="AR189" s="16" t="s">
        <v>300</v>
      </c>
      <c r="AT189" s="16" t="s">
        <v>2802</v>
      </c>
      <c r="AU189" s="16" t="s">
        <v>77</v>
      </c>
      <c r="AY189" s="16" t="s">
        <v>287</v>
      </c>
      <c r="BE189" s="184">
        <f t="shared" si="4"/>
        <v>0</v>
      </c>
      <c r="BF189" s="184">
        <f t="shared" si="5"/>
        <v>0</v>
      </c>
      <c r="BG189" s="184">
        <f t="shared" si="6"/>
        <v>0</v>
      </c>
      <c r="BH189" s="184">
        <f t="shared" si="7"/>
        <v>0</v>
      </c>
      <c r="BI189" s="184">
        <f t="shared" si="8"/>
        <v>0</v>
      </c>
      <c r="BJ189" s="16" t="s">
        <v>77</v>
      </c>
      <c r="BK189" s="184">
        <f t="shared" si="9"/>
        <v>0</v>
      </c>
      <c r="BL189" s="16" t="s">
        <v>99</v>
      </c>
      <c r="BM189" s="16" t="s">
        <v>445</v>
      </c>
    </row>
    <row r="190" spans="2:65" s="1" customFormat="1" ht="16.5" customHeight="1" x14ac:dyDescent="0.15">
      <c r="B190" s="33"/>
      <c r="C190" s="241" t="s">
        <v>350</v>
      </c>
      <c r="D190" s="241" t="s">
        <v>2802</v>
      </c>
      <c r="E190" s="242" t="s">
        <v>5634</v>
      </c>
      <c r="F190" s="243" t="s">
        <v>5635</v>
      </c>
      <c r="G190" s="244" t="s">
        <v>490</v>
      </c>
      <c r="H190" s="245">
        <v>3</v>
      </c>
      <c r="I190" s="246"/>
      <c r="J190" s="245">
        <f t="shared" si="0"/>
        <v>0</v>
      </c>
      <c r="K190" s="243" t="s">
        <v>1</v>
      </c>
      <c r="L190" s="247"/>
      <c r="M190" s="248" t="s">
        <v>1</v>
      </c>
      <c r="N190" s="249" t="s">
        <v>41</v>
      </c>
      <c r="O190" s="59"/>
      <c r="P190" s="182">
        <f t="shared" si="1"/>
        <v>0</v>
      </c>
      <c r="Q190" s="182">
        <v>0</v>
      </c>
      <c r="R190" s="182">
        <f t="shared" si="2"/>
        <v>0</v>
      </c>
      <c r="S190" s="182">
        <v>0</v>
      </c>
      <c r="T190" s="183">
        <f t="shared" si="3"/>
        <v>0</v>
      </c>
      <c r="AR190" s="16" t="s">
        <v>300</v>
      </c>
      <c r="AT190" s="16" t="s">
        <v>2802</v>
      </c>
      <c r="AU190" s="16" t="s">
        <v>77</v>
      </c>
      <c r="AY190" s="16" t="s">
        <v>287</v>
      </c>
      <c r="BE190" s="184">
        <f t="shared" si="4"/>
        <v>0</v>
      </c>
      <c r="BF190" s="184">
        <f t="shared" si="5"/>
        <v>0</v>
      </c>
      <c r="BG190" s="184">
        <f t="shared" si="6"/>
        <v>0</v>
      </c>
      <c r="BH190" s="184">
        <f t="shared" si="7"/>
        <v>0</v>
      </c>
      <c r="BI190" s="184">
        <f t="shared" si="8"/>
        <v>0</v>
      </c>
      <c r="BJ190" s="16" t="s">
        <v>77</v>
      </c>
      <c r="BK190" s="184">
        <f t="shared" si="9"/>
        <v>0</v>
      </c>
      <c r="BL190" s="16" t="s">
        <v>99</v>
      </c>
      <c r="BM190" s="16" t="s">
        <v>449</v>
      </c>
    </row>
    <row r="191" spans="2:65" s="1" customFormat="1" ht="16.5" customHeight="1" x14ac:dyDescent="0.15">
      <c r="B191" s="33"/>
      <c r="C191" s="241" t="s">
        <v>452</v>
      </c>
      <c r="D191" s="241" t="s">
        <v>2802</v>
      </c>
      <c r="E191" s="242" t="s">
        <v>5636</v>
      </c>
      <c r="F191" s="243" t="s">
        <v>5637</v>
      </c>
      <c r="G191" s="244" t="s">
        <v>490</v>
      </c>
      <c r="H191" s="245">
        <v>3</v>
      </c>
      <c r="I191" s="246"/>
      <c r="J191" s="245">
        <f t="shared" si="0"/>
        <v>0</v>
      </c>
      <c r="K191" s="243" t="s">
        <v>1</v>
      </c>
      <c r="L191" s="247"/>
      <c r="M191" s="248" t="s">
        <v>1</v>
      </c>
      <c r="N191" s="249" t="s">
        <v>41</v>
      </c>
      <c r="O191" s="59"/>
      <c r="P191" s="182">
        <f t="shared" si="1"/>
        <v>0</v>
      </c>
      <c r="Q191" s="182">
        <v>0</v>
      </c>
      <c r="R191" s="182">
        <f t="shared" si="2"/>
        <v>0</v>
      </c>
      <c r="S191" s="182">
        <v>0</v>
      </c>
      <c r="T191" s="183">
        <f t="shared" si="3"/>
        <v>0</v>
      </c>
      <c r="AR191" s="16" t="s">
        <v>300</v>
      </c>
      <c r="AT191" s="16" t="s">
        <v>2802</v>
      </c>
      <c r="AU191" s="16" t="s">
        <v>77</v>
      </c>
      <c r="AY191" s="16" t="s">
        <v>287</v>
      </c>
      <c r="BE191" s="184">
        <f t="shared" si="4"/>
        <v>0</v>
      </c>
      <c r="BF191" s="184">
        <f t="shared" si="5"/>
        <v>0</v>
      </c>
      <c r="BG191" s="184">
        <f t="shared" si="6"/>
        <v>0</v>
      </c>
      <c r="BH191" s="184">
        <f t="shared" si="7"/>
        <v>0</v>
      </c>
      <c r="BI191" s="184">
        <f t="shared" si="8"/>
        <v>0</v>
      </c>
      <c r="BJ191" s="16" t="s">
        <v>77</v>
      </c>
      <c r="BK191" s="184">
        <f t="shared" si="9"/>
        <v>0</v>
      </c>
      <c r="BL191" s="16" t="s">
        <v>99</v>
      </c>
      <c r="BM191" s="16" t="s">
        <v>455</v>
      </c>
    </row>
    <row r="192" spans="2:65" s="1" customFormat="1" ht="16.5" customHeight="1" x14ac:dyDescent="0.15">
      <c r="B192" s="33"/>
      <c r="C192" s="241" t="s">
        <v>355</v>
      </c>
      <c r="D192" s="241" t="s">
        <v>2802</v>
      </c>
      <c r="E192" s="242" t="s">
        <v>5638</v>
      </c>
      <c r="F192" s="243" t="s">
        <v>5639</v>
      </c>
      <c r="G192" s="244" t="s">
        <v>490</v>
      </c>
      <c r="H192" s="245">
        <v>12</v>
      </c>
      <c r="I192" s="246"/>
      <c r="J192" s="245">
        <f t="shared" si="0"/>
        <v>0</v>
      </c>
      <c r="K192" s="243" t="s">
        <v>1</v>
      </c>
      <c r="L192" s="247"/>
      <c r="M192" s="248" t="s">
        <v>1</v>
      </c>
      <c r="N192" s="249" t="s">
        <v>41</v>
      </c>
      <c r="O192" s="59"/>
      <c r="P192" s="182">
        <f t="shared" si="1"/>
        <v>0</v>
      </c>
      <c r="Q192" s="182">
        <v>0</v>
      </c>
      <c r="R192" s="182">
        <f t="shared" si="2"/>
        <v>0</v>
      </c>
      <c r="S192" s="182">
        <v>0</v>
      </c>
      <c r="T192" s="183">
        <f t="shared" si="3"/>
        <v>0</v>
      </c>
      <c r="AR192" s="16" t="s">
        <v>300</v>
      </c>
      <c r="AT192" s="16" t="s">
        <v>2802</v>
      </c>
      <c r="AU192" s="16" t="s">
        <v>77</v>
      </c>
      <c r="AY192" s="16" t="s">
        <v>287</v>
      </c>
      <c r="BE192" s="184">
        <f t="shared" si="4"/>
        <v>0</v>
      </c>
      <c r="BF192" s="184">
        <f t="shared" si="5"/>
        <v>0</v>
      </c>
      <c r="BG192" s="184">
        <f t="shared" si="6"/>
        <v>0</v>
      </c>
      <c r="BH192" s="184">
        <f t="shared" si="7"/>
        <v>0</v>
      </c>
      <c r="BI192" s="184">
        <f t="shared" si="8"/>
        <v>0</v>
      </c>
      <c r="BJ192" s="16" t="s">
        <v>77</v>
      </c>
      <c r="BK192" s="184">
        <f t="shared" si="9"/>
        <v>0</v>
      </c>
      <c r="BL192" s="16" t="s">
        <v>99</v>
      </c>
      <c r="BM192" s="16" t="s">
        <v>473</v>
      </c>
    </row>
    <row r="193" spans="2:65" s="1" customFormat="1" ht="16.5" customHeight="1" x14ac:dyDescent="0.15">
      <c r="B193" s="33"/>
      <c r="C193" s="241" t="s">
        <v>475</v>
      </c>
      <c r="D193" s="241" t="s">
        <v>2802</v>
      </c>
      <c r="E193" s="242" t="s">
        <v>5640</v>
      </c>
      <c r="F193" s="243" t="s">
        <v>5641</v>
      </c>
      <c r="G193" s="244" t="s">
        <v>362</v>
      </c>
      <c r="H193" s="245">
        <v>142.56</v>
      </c>
      <c r="I193" s="246"/>
      <c r="J193" s="245">
        <f t="shared" si="0"/>
        <v>0</v>
      </c>
      <c r="K193" s="243" t="s">
        <v>1</v>
      </c>
      <c r="L193" s="247"/>
      <c r="M193" s="248" t="s">
        <v>1</v>
      </c>
      <c r="N193" s="249" t="s">
        <v>41</v>
      </c>
      <c r="O193" s="59"/>
      <c r="P193" s="182">
        <f t="shared" si="1"/>
        <v>0</v>
      </c>
      <c r="Q193" s="182">
        <v>0</v>
      </c>
      <c r="R193" s="182">
        <f t="shared" si="2"/>
        <v>0</v>
      </c>
      <c r="S193" s="182">
        <v>0</v>
      </c>
      <c r="T193" s="183">
        <f t="shared" si="3"/>
        <v>0</v>
      </c>
      <c r="AR193" s="16" t="s">
        <v>300</v>
      </c>
      <c r="AT193" s="16" t="s">
        <v>2802</v>
      </c>
      <c r="AU193" s="16" t="s">
        <v>77</v>
      </c>
      <c r="AY193" s="16" t="s">
        <v>287</v>
      </c>
      <c r="BE193" s="184">
        <f t="shared" si="4"/>
        <v>0</v>
      </c>
      <c r="BF193" s="184">
        <f t="shared" si="5"/>
        <v>0</v>
      </c>
      <c r="BG193" s="184">
        <f t="shared" si="6"/>
        <v>0</v>
      </c>
      <c r="BH193" s="184">
        <f t="shared" si="7"/>
        <v>0</v>
      </c>
      <c r="BI193" s="184">
        <f t="shared" si="8"/>
        <v>0</v>
      </c>
      <c r="BJ193" s="16" t="s">
        <v>77</v>
      </c>
      <c r="BK193" s="184">
        <f t="shared" si="9"/>
        <v>0</v>
      </c>
      <c r="BL193" s="16" t="s">
        <v>99</v>
      </c>
      <c r="BM193" s="16" t="s">
        <v>478</v>
      </c>
    </row>
    <row r="194" spans="2:65" s="10" customFormat="1" ht="26" customHeight="1" x14ac:dyDescent="0.2">
      <c r="B194" s="160"/>
      <c r="C194" s="161"/>
      <c r="D194" s="162" t="s">
        <v>69</v>
      </c>
      <c r="E194" s="163" t="s">
        <v>790</v>
      </c>
      <c r="F194" s="163" t="s">
        <v>893</v>
      </c>
      <c r="G194" s="161"/>
      <c r="H194" s="161"/>
      <c r="I194" s="164"/>
      <c r="J194" s="165">
        <f>BK194</f>
        <v>0</v>
      </c>
      <c r="K194" s="161"/>
      <c r="L194" s="166"/>
      <c r="M194" s="167"/>
      <c r="N194" s="168"/>
      <c r="O194" s="168"/>
      <c r="P194" s="169">
        <f>P195</f>
        <v>0</v>
      </c>
      <c r="Q194" s="168"/>
      <c r="R194" s="169">
        <f>R195</f>
        <v>0</v>
      </c>
      <c r="S194" s="168"/>
      <c r="T194" s="170">
        <f>T195</f>
        <v>0</v>
      </c>
      <c r="AR194" s="171" t="s">
        <v>77</v>
      </c>
      <c r="AT194" s="172" t="s">
        <v>69</v>
      </c>
      <c r="AU194" s="172" t="s">
        <v>70</v>
      </c>
      <c r="AY194" s="171" t="s">
        <v>287</v>
      </c>
      <c r="BK194" s="173">
        <f>BK195</f>
        <v>0</v>
      </c>
    </row>
    <row r="195" spans="2:65" s="1" customFormat="1" ht="16.5" customHeight="1" x14ac:dyDescent="0.15">
      <c r="B195" s="33"/>
      <c r="C195" s="174" t="s">
        <v>363</v>
      </c>
      <c r="D195" s="174" t="s">
        <v>288</v>
      </c>
      <c r="E195" s="175" t="s">
        <v>5642</v>
      </c>
      <c r="F195" s="176" t="s">
        <v>5643</v>
      </c>
      <c r="G195" s="177" t="s">
        <v>388</v>
      </c>
      <c r="H195" s="178">
        <v>446.54</v>
      </c>
      <c r="I195" s="179"/>
      <c r="J195" s="178">
        <f>ROUND(I195*H195,2)</f>
        <v>0</v>
      </c>
      <c r="K195" s="176" t="s">
        <v>1</v>
      </c>
      <c r="L195" s="37"/>
      <c r="M195" s="220" t="s">
        <v>1</v>
      </c>
      <c r="N195" s="221" t="s">
        <v>41</v>
      </c>
      <c r="O195" s="222"/>
      <c r="P195" s="223">
        <f>O195*H195</f>
        <v>0</v>
      </c>
      <c r="Q195" s="223">
        <v>0</v>
      </c>
      <c r="R195" s="223">
        <f>Q195*H195</f>
        <v>0</v>
      </c>
      <c r="S195" s="223">
        <v>0</v>
      </c>
      <c r="T195" s="224">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484</v>
      </c>
    </row>
    <row r="196" spans="2:65" s="1" customFormat="1" ht="7" customHeight="1" x14ac:dyDescent="0.15">
      <c r="B196" s="45"/>
      <c r="C196" s="46"/>
      <c r="D196" s="46"/>
      <c r="E196" s="46"/>
      <c r="F196" s="46"/>
      <c r="G196" s="46"/>
      <c r="H196" s="46"/>
      <c r="I196" s="133"/>
      <c r="J196" s="46"/>
      <c r="K196" s="46"/>
      <c r="L196" s="37"/>
    </row>
  </sheetData>
  <sheetProtection algorithmName="SHA-512" hashValue="7Praf4E2ep7aSeK5uz7WcY+HEOPDBkMytYK+k6dEgiVSuxesd7kpcPh6pAdLqGiV5Vo45rYE5t4RPUTb+Ye3bw==" saltValue="xOlY0Db3kZxxUAReg0gfW8AyvhTGZG71UmxvyAaaK6Zd+07LXAeY7arHClyDD8C3vvBFNQOwBf5a9/DDToVzsQ==" spinCount="100000" sheet="1" objects="1" scenarios="1" formatColumns="0" formatRows="0" autoFilter="0"/>
  <autoFilter ref="C89:K195"/>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5644</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ROUND(J89,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ROUND((SUM(BE89:BE115)),  2)</f>
        <v>0</v>
      </c>
      <c r="I35" s="122">
        <v>0.21</v>
      </c>
      <c r="J35" s="121">
        <f>ROUND(((SUM(BE89:BE115))*I35),  2)</f>
        <v>0</v>
      </c>
      <c r="L35" s="37"/>
    </row>
    <row r="36" spans="2:12" s="1" customFormat="1" ht="14.5" customHeight="1" x14ac:dyDescent="0.15">
      <c r="B36" s="37"/>
      <c r="E36" s="110" t="s">
        <v>42</v>
      </c>
      <c r="F36" s="121">
        <f>ROUND((SUM(BF89:BF115)),  2)</f>
        <v>0</v>
      </c>
      <c r="I36" s="122">
        <v>0.15</v>
      </c>
      <c r="J36" s="121">
        <f>ROUND(((SUM(BF89:BF115))*I36),  2)</f>
        <v>0</v>
      </c>
      <c r="L36" s="37"/>
    </row>
    <row r="37" spans="2:12" s="1" customFormat="1" ht="14.5" hidden="1" customHeight="1" x14ac:dyDescent="0.15">
      <c r="B37" s="37"/>
      <c r="E37" s="110" t="s">
        <v>43</v>
      </c>
      <c r="F37" s="121">
        <f>ROUND((SUM(BG89:BG115)),  2)</f>
        <v>0</v>
      </c>
      <c r="I37" s="122">
        <v>0.21</v>
      </c>
      <c r="J37" s="121">
        <f>0</f>
        <v>0</v>
      </c>
      <c r="L37" s="37"/>
    </row>
    <row r="38" spans="2:12" s="1" customFormat="1" ht="14.5" hidden="1" customHeight="1" x14ac:dyDescent="0.15">
      <c r="B38" s="37"/>
      <c r="E38" s="110" t="s">
        <v>44</v>
      </c>
      <c r="F38" s="121">
        <f>ROUND((SUM(BH89:BH115)),  2)</f>
        <v>0</v>
      </c>
      <c r="I38" s="122">
        <v>0.15</v>
      </c>
      <c r="J38" s="121">
        <f>0</f>
        <v>0</v>
      </c>
      <c r="L38" s="37"/>
    </row>
    <row r="39" spans="2:12" s="1" customFormat="1" ht="14.5" hidden="1" customHeight="1" x14ac:dyDescent="0.15">
      <c r="B39" s="37"/>
      <c r="E39" s="110" t="s">
        <v>45</v>
      </c>
      <c r="F39" s="121">
        <f>ROUND((SUM(BI89:BI115)),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IO18 - Přeložka kabelu N.N ČEZu - zajištění před firmou AGRODATA</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J89</f>
        <v>0</v>
      </c>
      <c r="K63" s="34"/>
      <c r="L63" s="37"/>
      <c r="AU63" s="16" t="s">
        <v>246</v>
      </c>
    </row>
    <row r="64" spans="2:47" s="8" customFormat="1" ht="25" customHeight="1" x14ac:dyDescent="0.15">
      <c r="B64" s="142"/>
      <c r="C64" s="143"/>
      <c r="D64" s="144" t="s">
        <v>4059</v>
      </c>
      <c r="E64" s="145"/>
      <c r="F64" s="145"/>
      <c r="G64" s="145"/>
      <c r="H64" s="145"/>
      <c r="I64" s="146"/>
      <c r="J64" s="147">
        <f>J90</f>
        <v>0</v>
      </c>
      <c r="K64" s="143"/>
      <c r="L64" s="148"/>
    </row>
    <row r="65" spans="2:12" s="8" customFormat="1" ht="25" customHeight="1" x14ac:dyDescent="0.15">
      <c r="B65" s="142"/>
      <c r="C65" s="143"/>
      <c r="D65" s="144" t="s">
        <v>2608</v>
      </c>
      <c r="E65" s="145"/>
      <c r="F65" s="145"/>
      <c r="G65" s="145"/>
      <c r="H65" s="145"/>
      <c r="I65" s="146"/>
      <c r="J65" s="147">
        <f>J92</f>
        <v>0</v>
      </c>
      <c r="K65" s="143"/>
      <c r="L65" s="148"/>
    </row>
    <row r="66" spans="2:12" s="8" customFormat="1" ht="25" customHeight="1" x14ac:dyDescent="0.15">
      <c r="B66" s="142"/>
      <c r="C66" s="143"/>
      <c r="D66" s="144" t="s">
        <v>2609</v>
      </c>
      <c r="E66" s="145"/>
      <c r="F66" s="145"/>
      <c r="G66" s="145"/>
      <c r="H66" s="145"/>
      <c r="I66" s="146"/>
      <c r="J66" s="147">
        <f>J99</f>
        <v>0</v>
      </c>
      <c r="K66" s="143"/>
      <c r="L66" s="148"/>
    </row>
    <row r="67" spans="2:12" s="8" customFormat="1" ht="25" customHeight="1" x14ac:dyDescent="0.15">
      <c r="B67" s="142"/>
      <c r="C67" s="143"/>
      <c r="D67" s="144" t="s">
        <v>5038</v>
      </c>
      <c r="E67" s="145"/>
      <c r="F67" s="145"/>
      <c r="G67" s="145"/>
      <c r="H67" s="145"/>
      <c r="I67" s="146"/>
      <c r="J67" s="147">
        <f>J101</f>
        <v>0</v>
      </c>
      <c r="K67" s="143"/>
      <c r="L67" s="148"/>
    </row>
    <row r="68" spans="2:12" s="1" customFormat="1" ht="21.75" customHeight="1" x14ac:dyDescent="0.15">
      <c r="B68" s="33"/>
      <c r="C68" s="34"/>
      <c r="D68" s="34"/>
      <c r="E68" s="34"/>
      <c r="F68" s="34"/>
      <c r="G68" s="34"/>
      <c r="H68" s="34"/>
      <c r="I68" s="111"/>
      <c r="J68" s="34"/>
      <c r="K68" s="34"/>
      <c r="L68" s="37"/>
    </row>
    <row r="69" spans="2:12" s="1" customFormat="1" ht="7" customHeight="1" x14ac:dyDescent="0.15">
      <c r="B69" s="45"/>
      <c r="C69" s="46"/>
      <c r="D69" s="46"/>
      <c r="E69" s="46"/>
      <c r="F69" s="46"/>
      <c r="G69" s="46"/>
      <c r="H69" s="46"/>
      <c r="I69" s="133"/>
      <c r="J69" s="46"/>
      <c r="K69" s="46"/>
      <c r="L69" s="37"/>
    </row>
    <row r="73" spans="2:12" s="1" customFormat="1" ht="7" customHeight="1" x14ac:dyDescent="0.15">
      <c r="B73" s="47"/>
      <c r="C73" s="48"/>
      <c r="D73" s="48"/>
      <c r="E73" s="48"/>
      <c r="F73" s="48"/>
      <c r="G73" s="48"/>
      <c r="H73" s="48"/>
      <c r="I73" s="136"/>
      <c r="J73" s="48"/>
      <c r="K73" s="48"/>
      <c r="L73" s="37"/>
    </row>
    <row r="74" spans="2:12" s="1" customFormat="1" ht="25" customHeight="1" x14ac:dyDescent="0.15">
      <c r="B74" s="33"/>
      <c r="C74" s="22" t="s">
        <v>273</v>
      </c>
      <c r="D74" s="34"/>
      <c r="E74" s="34"/>
      <c r="F74" s="34"/>
      <c r="G74" s="34"/>
      <c r="H74" s="34"/>
      <c r="I74" s="111"/>
      <c r="J74" s="34"/>
      <c r="K74" s="34"/>
      <c r="L74" s="37"/>
    </row>
    <row r="75" spans="2:12" s="1" customFormat="1" ht="7" customHeight="1" x14ac:dyDescent="0.15">
      <c r="B75" s="33"/>
      <c r="C75" s="34"/>
      <c r="D75" s="34"/>
      <c r="E75" s="34"/>
      <c r="F75" s="34"/>
      <c r="G75" s="34"/>
      <c r="H75" s="34"/>
      <c r="I75" s="111"/>
      <c r="J75" s="34"/>
      <c r="K75" s="34"/>
      <c r="L75" s="37"/>
    </row>
    <row r="76" spans="2:12" s="1" customFormat="1" ht="12" customHeight="1" x14ac:dyDescent="0.15">
      <c r="B76" s="33"/>
      <c r="C76" s="28" t="s">
        <v>15</v>
      </c>
      <c r="D76" s="34"/>
      <c r="E76" s="34"/>
      <c r="F76" s="34"/>
      <c r="G76" s="34"/>
      <c r="H76" s="34"/>
      <c r="I76" s="111"/>
      <c r="J76" s="34"/>
      <c r="K76" s="34"/>
      <c r="L76" s="37"/>
    </row>
    <row r="77" spans="2:12" s="1" customFormat="1" ht="16.5" customHeight="1" x14ac:dyDescent="0.15">
      <c r="B77" s="33"/>
      <c r="C77" s="34"/>
      <c r="D77" s="34"/>
      <c r="E77" s="302" t="str">
        <f>E7</f>
        <v>Terminál Benešov I.Etapa</v>
      </c>
      <c r="F77" s="303"/>
      <c r="G77" s="303"/>
      <c r="H77" s="303"/>
      <c r="I77" s="111"/>
      <c r="J77" s="34"/>
      <c r="K77" s="34"/>
      <c r="L77" s="37"/>
    </row>
    <row r="78" spans="2:12" ht="12" customHeight="1" x14ac:dyDescent="0.15">
      <c r="B78" s="20"/>
      <c r="C78" s="28" t="s">
        <v>237</v>
      </c>
      <c r="D78" s="21"/>
      <c r="E78" s="21"/>
      <c r="F78" s="21"/>
      <c r="G78" s="21"/>
      <c r="H78" s="21"/>
      <c r="J78" s="21"/>
      <c r="K78" s="21"/>
      <c r="L78" s="19"/>
    </row>
    <row r="79" spans="2:12" s="1" customFormat="1" ht="16.5" customHeight="1" x14ac:dyDescent="0.15">
      <c r="B79" s="33"/>
      <c r="C79" s="34"/>
      <c r="D79" s="34"/>
      <c r="E79" s="302" t="s">
        <v>5332</v>
      </c>
      <c r="F79" s="284"/>
      <c r="G79" s="284"/>
      <c r="H79" s="284"/>
      <c r="I79" s="111"/>
      <c r="J79" s="34"/>
      <c r="K79" s="34"/>
      <c r="L79" s="37"/>
    </row>
    <row r="80" spans="2:12" s="1" customFormat="1" ht="12" customHeight="1" x14ac:dyDescent="0.15">
      <c r="B80" s="33"/>
      <c r="C80" s="28" t="s">
        <v>239</v>
      </c>
      <c r="D80" s="34"/>
      <c r="E80" s="34"/>
      <c r="F80" s="34"/>
      <c r="G80" s="34"/>
      <c r="H80" s="34"/>
      <c r="I80" s="111"/>
      <c r="J80" s="34"/>
      <c r="K80" s="34"/>
      <c r="L80" s="37"/>
    </row>
    <row r="81" spans="2:65" s="1" customFormat="1" ht="16.5" customHeight="1" x14ac:dyDescent="0.15">
      <c r="B81" s="33"/>
      <c r="C81" s="34"/>
      <c r="D81" s="34"/>
      <c r="E81" s="285" t="str">
        <f>E11</f>
        <v>IO18 - Přeložka kabelu N.N ČEZu - zajištění před firmou AGRODATA</v>
      </c>
      <c r="F81" s="284"/>
      <c r="G81" s="284"/>
      <c r="H81" s="284"/>
      <c r="I81" s="111"/>
      <c r="J81" s="34"/>
      <c r="K81" s="34"/>
      <c r="L81" s="37"/>
    </row>
    <row r="82" spans="2:65" s="1" customFormat="1" ht="7" customHeight="1" x14ac:dyDescent="0.15">
      <c r="B82" s="33"/>
      <c r="C82" s="34"/>
      <c r="D82" s="34"/>
      <c r="E82" s="34"/>
      <c r="F82" s="34"/>
      <c r="G82" s="34"/>
      <c r="H82" s="34"/>
      <c r="I82" s="111"/>
      <c r="J82" s="34"/>
      <c r="K82" s="34"/>
      <c r="L82" s="37"/>
    </row>
    <row r="83" spans="2:65" s="1" customFormat="1" ht="12" customHeight="1" x14ac:dyDescent="0.15">
      <c r="B83" s="33"/>
      <c r="C83" s="28" t="s">
        <v>20</v>
      </c>
      <c r="D83" s="34"/>
      <c r="E83" s="34"/>
      <c r="F83" s="26" t="str">
        <f>F14</f>
        <v xml:space="preserve"> </v>
      </c>
      <c r="G83" s="34"/>
      <c r="H83" s="34"/>
      <c r="I83" s="112" t="s">
        <v>22</v>
      </c>
      <c r="J83" s="54" t="str">
        <f>IF(J14="","",J14)</f>
        <v>13. 8. 2018</v>
      </c>
      <c r="K83" s="34"/>
      <c r="L83" s="37"/>
    </row>
    <row r="84" spans="2:65" s="1" customFormat="1" ht="7" customHeight="1" x14ac:dyDescent="0.15">
      <c r="B84" s="33"/>
      <c r="C84" s="34"/>
      <c r="D84" s="34"/>
      <c r="E84" s="34"/>
      <c r="F84" s="34"/>
      <c r="G84" s="34"/>
      <c r="H84" s="34"/>
      <c r="I84" s="111"/>
      <c r="J84" s="34"/>
      <c r="K84" s="34"/>
      <c r="L84" s="37"/>
    </row>
    <row r="85" spans="2:65" s="1" customFormat="1" ht="13.75" customHeight="1" x14ac:dyDescent="0.15">
      <c r="B85" s="33"/>
      <c r="C85" s="28" t="s">
        <v>24</v>
      </c>
      <c r="D85" s="34"/>
      <c r="E85" s="34"/>
      <c r="F85" s="26" t="str">
        <f>E17</f>
        <v>Město Benešov</v>
      </c>
      <c r="G85" s="34"/>
      <c r="H85" s="34"/>
      <c r="I85" s="112" t="s">
        <v>31</v>
      </c>
      <c r="J85" s="31" t="str">
        <f>E23</f>
        <v xml:space="preserve"> </v>
      </c>
      <c r="K85" s="34"/>
      <c r="L85" s="37"/>
    </row>
    <row r="86" spans="2:65" s="1" customFormat="1" ht="13.75" customHeight="1" x14ac:dyDescent="0.15">
      <c r="B86" s="33"/>
      <c r="C86" s="28" t="s">
        <v>29</v>
      </c>
      <c r="D86" s="34"/>
      <c r="E86" s="34"/>
      <c r="F86" s="26" t="str">
        <f>IF(E20="","",E20)</f>
        <v>Vyplň údaj</v>
      </c>
      <c r="G86" s="34"/>
      <c r="H86" s="34"/>
      <c r="I86" s="112" t="s">
        <v>34</v>
      </c>
      <c r="J86" s="31" t="str">
        <f>E26</f>
        <v xml:space="preserve"> </v>
      </c>
      <c r="K86" s="34"/>
      <c r="L86" s="37"/>
    </row>
    <row r="87" spans="2:65" s="1" customFormat="1" ht="10.25" customHeight="1" x14ac:dyDescent="0.15">
      <c r="B87" s="33"/>
      <c r="C87" s="34"/>
      <c r="D87" s="34"/>
      <c r="E87" s="34"/>
      <c r="F87" s="34"/>
      <c r="G87" s="34"/>
      <c r="H87" s="34"/>
      <c r="I87" s="111"/>
      <c r="J87" s="34"/>
      <c r="K87" s="34"/>
      <c r="L87" s="37"/>
    </row>
    <row r="88" spans="2:65" s="9" customFormat="1" ht="29.25" customHeight="1" x14ac:dyDescent="0.15">
      <c r="B88" s="149"/>
      <c r="C88" s="150" t="s">
        <v>274</v>
      </c>
      <c r="D88" s="151" t="s">
        <v>55</v>
      </c>
      <c r="E88" s="151" t="s">
        <v>51</v>
      </c>
      <c r="F88" s="151" t="s">
        <v>52</v>
      </c>
      <c r="G88" s="151" t="s">
        <v>275</v>
      </c>
      <c r="H88" s="151" t="s">
        <v>276</v>
      </c>
      <c r="I88" s="152" t="s">
        <v>277</v>
      </c>
      <c r="J88" s="153" t="s">
        <v>244</v>
      </c>
      <c r="K88" s="154" t="s">
        <v>278</v>
      </c>
      <c r="L88" s="155"/>
      <c r="M88" s="63" t="s">
        <v>1</v>
      </c>
      <c r="N88" s="64" t="s">
        <v>40</v>
      </c>
      <c r="O88" s="64" t="s">
        <v>279</v>
      </c>
      <c r="P88" s="64" t="s">
        <v>280</v>
      </c>
      <c r="Q88" s="64" t="s">
        <v>281</v>
      </c>
      <c r="R88" s="64" t="s">
        <v>282</v>
      </c>
      <c r="S88" s="64" t="s">
        <v>283</v>
      </c>
      <c r="T88" s="65" t="s">
        <v>284</v>
      </c>
    </row>
    <row r="89" spans="2:65" s="1" customFormat="1" ht="22.75" customHeight="1" x14ac:dyDescent="0.2">
      <c r="B89" s="33"/>
      <c r="C89" s="70" t="s">
        <v>285</v>
      </c>
      <c r="D89" s="34"/>
      <c r="E89" s="34"/>
      <c r="F89" s="34"/>
      <c r="G89" s="34"/>
      <c r="H89" s="34"/>
      <c r="I89" s="111"/>
      <c r="J89" s="156">
        <f>BK89</f>
        <v>0</v>
      </c>
      <c r="K89" s="34"/>
      <c r="L89" s="37"/>
      <c r="M89" s="66"/>
      <c r="N89" s="67"/>
      <c r="O89" s="67"/>
      <c r="P89" s="157">
        <f>P90+P92+P99+P101</f>
        <v>0</v>
      </c>
      <c r="Q89" s="67"/>
      <c r="R89" s="157">
        <f>R90+R92+R99+R101</f>
        <v>0</v>
      </c>
      <c r="S89" s="67"/>
      <c r="T89" s="158">
        <f>T90+T92+T99+T101</f>
        <v>0</v>
      </c>
      <c r="AT89" s="16" t="s">
        <v>69</v>
      </c>
      <c r="AU89" s="16" t="s">
        <v>246</v>
      </c>
      <c r="BK89" s="159">
        <f>BK90+BK92+BK99+BK101</f>
        <v>0</v>
      </c>
    </row>
    <row r="90" spans="2:65" s="10" customFormat="1" ht="26" customHeight="1" x14ac:dyDescent="0.2">
      <c r="B90" s="160"/>
      <c r="C90" s="161"/>
      <c r="D90" s="162" t="s">
        <v>69</v>
      </c>
      <c r="E90" s="163" t="s">
        <v>1660</v>
      </c>
      <c r="F90" s="163" t="s">
        <v>3105</v>
      </c>
      <c r="G90" s="161"/>
      <c r="H90" s="161"/>
      <c r="I90" s="164"/>
      <c r="J90" s="165">
        <f>BK90</f>
        <v>0</v>
      </c>
      <c r="K90" s="161"/>
      <c r="L90" s="166"/>
      <c r="M90" s="167"/>
      <c r="N90" s="168"/>
      <c r="O90" s="168"/>
      <c r="P90" s="169">
        <f>P91</f>
        <v>0</v>
      </c>
      <c r="Q90" s="168"/>
      <c r="R90" s="169">
        <f>R91</f>
        <v>0</v>
      </c>
      <c r="S90" s="168"/>
      <c r="T90" s="170">
        <f>T91</f>
        <v>0</v>
      </c>
      <c r="AR90" s="171" t="s">
        <v>77</v>
      </c>
      <c r="AT90" s="172" t="s">
        <v>69</v>
      </c>
      <c r="AU90" s="172" t="s">
        <v>70</v>
      </c>
      <c r="AY90" s="171" t="s">
        <v>287</v>
      </c>
      <c r="BK90" s="173">
        <f>BK91</f>
        <v>0</v>
      </c>
    </row>
    <row r="91" spans="2:65" s="1" customFormat="1" ht="16.5" customHeight="1" x14ac:dyDescent="0.15">
      <c r="B91" s="33"/>
      <c r="C91" s="174" t="s">
        <v>70</v>
      </c>
      <c r="D91" s="174" t="s">
        <v>288</v>
      </c>
      <c r="E91" s="175" t="s">
        <v>5039</v>
      </c>
      <c r="F91" s="176" t="s">
        <v>4025</v>
      </c>
      <c r="G91" s="177" t="s">
        <v>362</v>
      </c>
      <c r="H91" s="178">
        <v>18</v>
      </c>
      <c r="I91" s="179"/>
      <c r="J91" s="178">
        <f>ROUND(I91*H91,2)</f>
        <v>0</v>
      </c>
      <c r="K91" s="176" t="s">
        <v>1</v>
      </c>
      <c r="L91" s="37"/>
      <c r="M91" s="180" t="s">
        <v>1</v>
      </c>
      <c r="N91" s="181" t="s">
        <v>41</v>
      </c>
      <c r="O91" s="59"/>
      <c r="P91" s="182">
        <f>O91*H91</f>
        <v>0</v>
      </c>
      <c r="Q91" s="182">
        <v>0</v>
      </c>
      <c r="R91" s="182">
        <f>Q91*H91</f>
        <v>0</v>
      </c>
      <c r="S91" s="182">
        <v>0</v>
      </c>
      <c r="T91" s="183">
        <f>S91*H91</f>
        <v>0</v>
      </c>
      <c r="AR91" s="16" t="s">
        <v>99</v>
      </c>
      <c r="AT91" s="16" t="s">
        <v>288</v>
      </c>
      <c r="AU91" s="16" t="s">
        <v>77</v>
      </c>
      <c r="AY91" s="16" t="s">
        <v>287</v>
      </c>
      <c r="BE91" s="184">
        <f>IF(N91="základní",J91,0)</f>
        <v>0</v>
      </c>
      <c r="BF91" s="184">
        <f>IF(N91="snížená",J91,0)</f>
        <v>0</v>
      </c>
      <c r="BG91" s="184">
        <f>IF(N91="zákl. přenesená",J91,0)</f>
        <v>0</v>
      </c>
      <c r="BH91" s="184">
        <f>IF(N91="sníž. přenesená",J91,0)</f>
        <v>0</v>
      </c>
      <c r="BI91" s="184">
        <f>IF(N91="nulová",J91,0)</f>
        <v>0</v>
      </c>
      <c r="BJ91" s="16" t="s">
        <v>77</v>
      </c>
      <c r="BK91" s="184">
        <f>ROUND(I91*H91,2)</f>
        <v>0</v>
      </c>
      <c r="BL91" s="16" t="s">
        <v>99</v>
      </c>
      <c r="BM91" s="16" t="s">
        <v>79</v>
      </c>
    </row>
    <row r="92" spans="2:65" s="10" customFormat="1" ht="26" customHeight="1" x14ac:dyDescent="0.2">
      <c r="B92" s="160"/>
      <c r="C92" s="161"/>
      <c r="D92" s="162" t="s">
        <v>69</v>
      </c>
      <c r="E92" s="163" t="s">
        <v>2135</v>
      </c>
      <c r="F92" s="163" t="s">
        <v>2617</v>
      </c>
      <c r="G92" s="161"/>
      <c r="H92" s="161"/>
      <c r="I92" s="164"/>
      <c r="J92" s="165">
        <f>BK92</f>
        <v>0</v>
      </c>
      <c r="K92" s="161"/>
      <c r="L92" s="166"/>
      <c r="M92" s="167"/>
      <c r="N92" s="168"/>
      <c r="O92" s="168"/>
      <c r="P92" s="169">
        <f>SUM(P93:P98)</f>
        <v>0</v>
      </c>
      <c r="Q92" s="168"/>
      <c r="R92" s="169">
        <f>SUM(R93:R98)</f>
        <v>0</v>
      </c>
      <c r="S92" s="168"/>
      <c r="T92" s="170">
        <f>SUM(T93:T98)</f>
        <v>0</v>
      </c>
      <c r="AR92" s="171" t="s">
        <v>77</v>
      </c>
      <c r="AT92" s="172" t="s">
        <v>69</v>
      </c>
      <c r="AU92" s="172" t="s">
        <v>70</v>
      </c>
      <c r="AY92" s="171" t="s">
        <v>287</v>
      </c>
      <c r="BK92" s="173">
        <f>SUM(BK93:BK98)</f>
        <v>0</v>
      </c>
    </row>
    <row r="93" spans="2:65" s="1" customFormat="1" ht="16.5" customHeight="1" x14ac:dyDescent="0.15">
      <c r="B93" s="33"/>
      <c r="C93" s="174" t="s">
        <v>70</v>
      </c>
      <c r="D93" s="174" t="s">
        <v>288</v>
      </c>
      <c r="E93" s="175" t="s">
        <v>7</v>
      </c>
      <c r="F93" s="176" t="s">
        <v>5040</v>
      </c>
      <c r="G93" s="177" t="s">
        <v>1845</v>
      </c>
      <c r="H93" s="178">
        <v>16</v>
      </c>
      <c r="I93" s="179"/>
      <c r="J93" s="178">
        <f t="shared" ref="J93:J98" si="0">ROUND(I93*H93,2)</f>
        <v>0</v>
      </c>
      <c r="K93" s="176" t="s">
        <v>1</v>
      </c>
      <c r="L93" s="37"/>
      <c r="M93" s="180" t="s">
        <v>1</v>
      </c>
      <c r="N93" s="181" t="s">
        <v>41</v>
      </c>
      <c r="O93" s="59"/>
      <c r="P93" s="182">
        <f t="shared" ref="P93:P98" si="1">O93*H93</f>
        <v>0</v>
      </c>
      <c r="Q93" s="182">
        <v>0</v>
      </c>
      <c r="R93" s="182">
        <f t="shared" ref="R93:R98" si="2">Q93*H93</f>
        <v>0</v>
      </c>
      <c r="S93" s="182">
        <v>0</v>
      </c>
      <c r="T93" s="183">
        <f t="shared" ref="T93:T98" si="3">S93*H93</f>
        <v>0</v>
      </c>
      <c r="AR93" s="16" t="s">
        <v>99</v>
      </c>
      <c r="AT93" s="16" t="s">
        <v>288</v>
      </c>
      <c r="AU93" s="16" t="s">
        <v>77</v>
      </c>
      <c r="AY93" s="16" t="s">
        <v>287</v>
      </c>
      <c r="BE93" s="184">
        <f t="shared" ref="BE93:BE98" si="4">IF(N93="základní",J93,0)</f>
        <v>0</v>
      </c>
      <c r="BF93" s="184">
        <f t="shared" ref="BF93:BF98" si="5">IF(N93="snížená",J93,0)</f>
        <v>0</v>
      </c>
      <c r="BG93" s="184">
        <f t="shared" ref="BG93:BG98" si="6">IF(N93="zákl. přenesená",J93,0)</f>
        <v>0</v>
      </c>
      <c r="BH93" s="184">
        <f t="shared" ref="BH93:BH98" si="7">IF(N93="sníž. přenesená",J93,0)</f>
        <v>0</v>
      </c>
      <c r="BI93" s="184">
        <f t="shared" ref="BI93:BI98" si="8">IF(N93="nulová",J93,0)</f>
        <v>0</v>
      </c>
      <c r="BJ93" s="16" t="s">
        <v>77</v>
      </c>
      <c r="BK93" s="184">
        <f t="shared" ref="BK93:BK98" si="9">ROUND(I93*H93,2)</f>
        <v>0</v>
      </c>
      <c r="BL93" s="16" t="s">
        <v>99</v>
      </c>
      <c r="BM93" s="16" t="s">
        <v>99</v>
      </c>
    </row>
    <row r="94" spans="2:65" s="1" customFormat="1" ht="16.5" customHeight="1" x14ac:dyDescent="0.15">
      <c r="B94" s="33"/>
      <c r="C94" s="174" t="s">
        <v>77</v>
      </c>
      <c r="D94" s="174" t="s">
        <v>288</v>
      </c>
      <c r="E94" s="175" t="s">
        <v>3998</v>
      </c>
      <c r="F94" s="176" t="s">
        <v>4020</v>
      </c>
      <c r="G94" s="177" t="s">
        <v>612</v>
      </c>
      <c r="H94" s="178">
        <v>1</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77</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5645</v>
      </c>
    </row>
    <row r="95" spans="2:65" s="1" customFormat="1" ht="16.5" customHeight="1" x14ac:dyDescent="0.15">
      <c r="B95" s="33"/>
      <c r="C95" s="174" t="s">
        <v>70</v>
      </c>
      <c r="D95" s="174" t="s">
        <v>288</v>
      </c>
      <c r="E95" s="175" t="s">
        <v>4024</v>
      </c>
      <c r="F95" s="176" t="s">
        <v>4025</v>
      </c>
      <c r="G95" s="177" t="s">
        <v>362</v>
      </c>
      <c r="H95" s="178">
        <v>18</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296</v>
      </c>
    </row>
    <row r="96" spans="2:65" s="1" customFormat="1" ht="16.5" customHeight="1" x14ac:dyDescent="0.15">
      <c r="B96" s="33"/>
      <c r="C96" s="174" t="s">
        <v>70</v>
      </c>
      <c r="D96" s="174" t="s">
        <v>288</v>
      </c>
      <c r="E96" s="175" t="s">
        <v>3021</v>
      </c>
      <c r="F96" s="176" t="s">
        <v>2753</v>
      </c>
      <c r="G96" s="177" t="s">
        <v>1845</v>
      </c>
      <c r="H96" s="178">
        <v>16</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300</v>
      </c>
    </row>
    <row r="97" spans="2:65" s="1" customFormat="1" ht="16.5" customHeight="1" x14ac:dyDescent="0.15">
      <c r="B97" s="33"/>
      <c r="C97" s="174" t="s">
        <v>70</v>
      </c>
      <c r="D97" s="174" t="s">
        <v>288</v>
      </c>
      <c r="E97" s="175" t="s">
        <v>3076</v>
      </c>
      <c r="F97" s="176" t="s">
        <v>3115</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305</v>
      </c>
    </row>
    <row r="98" spans="2:65" s="1" customFormat="1" ht="16.5" customHeight="1" x14ac:dyDescent="0.15">
      <c r="B98" s="33"/>
      <c r="C98" s="174" t="s">
        <v>70</v>
      </c>
      <c r="D98" s="174" t="s">
        <v>288</v>
      </c>
      <c r="E98" s="175" t="s">
        <v>3078</v>
      </c>
      <c r="F98" s="176" t="s">
        <v>5042</v>
      </c>
      <c r="G98" s="177" t="s">
        <v>1845</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309</v>
      </c>
    </row>
    <row r="99" spans="2:65" s="10" customFormat="1" ht="26" customHeight="1" x14ac:dyDescent="0.2">
      <c r="B99" s="160"/>
      <c r="C99" s="161"/>
      <c r="D99" s="162" t="s">
        <v>69</v>
      </c>
      <c r="E99" s="163" t="s">
        <v>2190</v>
      </c>
      <c r="F99" s="163" t="s">
        <v>2757</v>
      </c>
      <c r="G99" s="161"/>
      <c r="H99" s="161"/>
      <c r="I99" s="164"/>
      <c r="J99" s="165">
        <f>BK99</f>
        <v>0</v>
      </c>
      <c r="K99" s="161"/>
      <c r="L99" s="166"/>
      <c r="M99" s="167"/>
      <c r="N99" s="168"/>
      <c r="O99" s="168"/>
      <c r="P99" s="169">
        <f>P100</f>
        <v>0</v>
      </c>
      <c r="Q99" s="168"/>
      <c r="R99" s="169">
        <f>R100</f>
        <v>0</v>
      </c>
      <c r="S99" s="168"/>
      <c r="T99" s="170">
        <f>T100</f>
        <v>0</v>
      </c>
      <c r="AR99" s="171" t="s">
        <v>77</v>
      </c>
      <c r="AT99" s="172" t="s">
        <v>69</v>
      </c>
      <c r="AU99" s="172" t="s">
        <v>70</v>
      </c>
      <c r="AY99" s="171" t="s">
        <v>287</v>
      </c>
      <c r="BK99" s="173">
        <f>BK100</f>
        <v>0</v>
      </c>
    </row>
    <row r="100" spans="2:65" s="1" customFormat="1" ht="16.5" customHeight="1" x14ac:dyDescent="0.15">
      <c r="B100" s="33"/>
      <c r="C100" s="174" t="s">
        <v>70</v>
      </c>
      <c r="D100" s="174" t="s">
        <v>288</v>
      </c>
      <c r="E100" s="175" t="s">
        <v>74</v>
      </c>
      <c r="F100" s="176" t="s">
        <v>2930</v>
      </c>
      <c r="G100" s="177" t="s">
        <v>612</v>
      </c>
      <c r="H100" s="178">
        <v>1</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313</v>
      </c>
    </row>
    <row r="101" spans="2:65" s="10" customFormat="1" ht="26" customHeight="1" x14ac:dyDescent="0.2">
      <c r="B101" s="160"/>
      <c r="C101" s="161"/>
      <c r="D101" s="162" t="s">
        <v>69</v>
      </c>
      <c r="E101" s="163" t="s">
        <v>2194</v>
      </c>
      <c r="F101" s="163" t="s">
        <v>3040</v>
      </c>
      <c r="G101" s="161"/>
      <c r="H101" s="161"/>
      <c r="I101" s="164"/>
      <c r="J101" s="165">
        <f>BK101</f>
        <v>0</v>
      </c>
      <c r="K101" s="161"/>
      <c r="L101" s="166"/>
      <c r="M101" s="167"/>
      <c r="N101" s="168"/>
      <c r="O101" s="168"/>
      <c r="P101" s="169">
        <f>SUM(P102:P115)</f>
        <v>0</v>
      </c>
      <c r="Q101" s="168"/>
      <c r="R101" s="169">
        <f>SUM(R102:R115)</f>
        <v>0</v>
      </c>
      <c r="S101" s="168"/>
      <c r="T101" s="170">
        <f>SUM(T102:T115)</f>
        <v>0</v>
      </c>
      <c r="AR101" s="171" t="s">
        <v>77</v>
      </c>
      <c r="AT101" s="172" t="s">
        <v>69</v>
      </c>
      <c r="AU101" s="172" t="s">
        <v>70</v>
      </c>
      <c r="AY101" s="171" t="s">
        <v>287</v>
      </c>
      <c r="BK101" s="173">
        <f>SUM(BK102:BK115)</f>
        <v>0</v>
      </c>
    </row>
    <row r="102" spans="2:65" s="1" customFormat="1" ht="16.5" customHeight="1" x14ac:dyDescent="0.15">
      <c r="B102" s="33"/>
      <c r="C102" s="174" t="s">
        <v>70</v>
      </c>
      <c r="D102" s="174" t="s">
        <v>288</v>
      </c>
      <c r="E102" s="175" t="s">
        <v>377</v>
      </c>
      <c r="F102" s="176" t="s">
        <v>5048</v>
      </c>
      <c r="G102" s="177" t="s">
        <v>2614</v>
      </c>
      <c r="H102" s="178">
        <v>1</v>
      </c>
      <c r="I102" s="179"/>
      <c r="J102" s="178">
        <f t="shared" ref="J102:J115" si="10">ROUND(I102*H102,2)</f>
        <v>0</v>
      </c>
      <c r="K102" s="176" t="s">
        <v>1</v>
      </c>
      <c r="L102" s="37"/>
      <c r="M102" s="180" t="s">
        <v>1</v>
      </c>
      <c r="N102" s="181" t="s">
        <v>41</v>
      </c>
      <c r="O102" s="59"/>
      <c r="P102" s="182">
        <f t="shared" ref="P102:P115" si="11">O102*H102</f>
        <v>0</v>
      </c>
      <c r="Q102" s="182">
        <v>0</v>
      </c>
      <c r="R102" s="182">
        <f t="shared" ref="R102:R115" si="12">Q102*H102</f>
        <v>0</v>
      </c>
      <c r="S102" s="182">
        <v>0</v>
      </c>
      <c r="T102" s="183">
        <f t="shared" ref="T102:T115" si="13">S102*H102</f>
        <v>0</v>
      </c>
      <c r="AR102" s="16" t="s">
        <v>99</v>
      </c>
      <c r="AT102" s="16" t="s">
        <v>288</v>
      </c>
      <c r="AU102" s="16" t="s">
        <v>77</v>
      </c>
      <c r="AY102" s="16" t="s">
        <v>287</v>
      </c>
      <c r="BE102" s="184">
        <f t="shared" ref="BE102:BE115" si="14">IF(N102="základní",J102,0)</f>
        <v>0</v>
      </c>
      <c r="BF102" s="184">
        <f t="shared" ref="BF102:BF115" si="15">IF(N102="snížená",J102,0)</f>
        <v>0</v>
      </c>
      <c r="BG102" s="184">
        <f t="shared" ref="BG102:BG115" si="16">IF(N102="zákl. přenesená",J102,0)</f>
        <v>0</v>
      </c>
      <c r="BH102" s="184">
        <f t="shared" ref="BH102:BH115" si="17">IF(N102="sníž. přenesená",J102,0)</f>
        <v>0</v>
      </c>
      <c r="BI102" s="184">
        <f t="shared" ref="BI102:BI115" si="18">IF(N102="nulová",J102,0)</f>
        <v>0</v>
      </c>
      <c r="BJ102" s="16" t="s">
        <v>77</v>
      </c>
      <c r="BK102" s="184">
        <f t="shared" ref="BK102:BK115" si="19">ROUND(I102*H102,2)</f>
        <v>0</v>
      </c>
      <c r="BL102" s="16" t="s">
        <v>99</v>
      </c>
      <c r="BM102" s="16" t="s">
        <v>316</v>
      </c>
    </row>
    <row r="103" spans="2:65" s="1" customFormat="1" ht="16.5" customHeight="1" x14ac:dyDescent="0.15">
      <c r="B103" s="33"/>
      <c r="C103" s="174" t="s">
        <v>70</v>
      </c>
      <c r="D103" s="174" t="s">
        <v>288</v>
      </c>
      <c r="E103" s="175" t="s">
        <v>5018</v>
      </c>
      <c r="F103" s="176" t="s">
        <v>5019</v>
      </c>
      <c r="G103" s="177" t="s">
        <v>362</v>
      </c>
      <c r="H103" s="178">
        <v>18</v>
      </c>
      <c r="I103" s="179"/>
      <c r="J103" s="178">
        <f t="shared" si="10"/>
        <v>0</v>
      </c>
      <c r="K103" s="176" t="s">
        <v>1</v>
      </c>
      <c r="L103" s="37"/>
      <c r="M103" s="180" t="s">
        <v>1</v>
      </c>
      <c r="N103" s="181" t="s">
        <v>41</v>
      </c>
      <c r="O103" s="59"/>
      <c r="P103" s="182">
        <f t="shared" si="11"/>
        <v>0</v>
      </c>
      <c r="Q103" s="182">
        <v>0</v>
      </c>
      <c r="R103" s="182">
        <f t="shared" si="12"/>
        <v>0</v>
      </c>
      <c r="S103" s="182">
        <v>0</v>
      </c>
      <c r="T103" s="183">
        <f t="shared" si="13"/>
        <v>0</v>
      </c>
      <c r="AR103" s="16" t="s">
        <v>99</v>
      </c>
      <c r="AT103" s="16" t="s">
        <v>288</v>
      </c>
      <c r="AU103" s="16" t="s">
        <v>77</v>
      </c>
      <c r="AY103" s="16" t="s">
        <v>287</v>
      </c>
      <c r="BE103" s="184">
        <f t="shared" si="14"/>
        <v>0</v>
      </c>
      <c r="BF103" s="184">
        <f t="shared" si="15"/>
        <v>0</v>
      </c>
      <c r="BG103" s="184">
        <f t="shared" si="16"/>
        <v>0</v>
      </c>
      <c r="BH103" s="184">
        <f t="shared" si="17"/>
        <v>0</v>
      </c>
      <c r="BI103" s="184">
        <f t="shared" si="18"/>
        <v>0</v>
      </c>
      <c r="BJ103" s="16" t="s">
        <v>77</v>
      </c>
      <c r="BK103" s="184">
        <f t="shared" si="19"/>
        <v>0</v>
      </c>
      <c r="BL103" s="16" t="s">
        <v>99</v>
      </c>
      <c r="BM103" s="16" t="s">
        <v>320</v>
      </c>
    </row>
    <row r="104" spans="2:65" s="1" customFormat="1" ht="16.5" customHeight="1" x14ac:dyDescent="0.15">
      <c r="B104" s="33"/>
      <c r="C104" s="174" t="s">
        <v>70</v>
      </c>
      <c r="D104" s="174" t="s">
        <v>288</v>
      </c>
      <c r="E104" s="175" t="s">
        <v>4198</v>
      </c>
      <c r="F104" s="176" t="s">
        <v>5020</v>
      </c>
      <c r="G104" s="177" t="s">
        <v>362</v>
      </c>
      <c r="H104" s="178">
        <v>36</v>
      </c>
      <c r="I104" s="179"/>
      <c r="J104" s="178">
        <f t="shared" si="10"/>
        <v>0</v>
      </c>
      <c r="K104" s="176" t="s">
        <v>1</v>
      </c>
      <c r="L104" s="37"/>
      <c r="M104" s="180" t="s">
        <v>1</v>
      </c>
      <c r="N104" s="181" t="s">
        <v>41</v>
      </c>
      <c r="O104" s="59"/>
      <c r="P104" s="182">
        <f t="shared" si="11"/>
        <v>0</v>
      </c>
      <c r="Q104" s="182">
        <v>0</v>
      </c>
      <c r="R104" s="182">
        <f t="shared" si="12"/>
        <v>0</v>
      </c>
      <c r="S104" s="182">
        <v>0</v>
      </c>
      <c r="T104" s="183">
        <f t="shared" si="13"/>
        <v>0</v>
      </c>
      <c r="AR104" s="16" t="s">
        <v>99</v>
      </c>
      <c r="AT104" s="16" t="s">
        <v>288</v>
      </c>
      <c r="AU104" s="16" t="s">
        <v>77</v>
      </c>
      <c r="AY104" s="16" t="s">
        <v>287</v>
      </c>
      <c r="BE104" s="184">
        <f t="shared" si="14"/>
        <v>0</v>
      </c>
      <c r="BF104" s="184">
        <f t="shared" si="15"/>
        <v>0</v>
      </c>
      <c r="BG104" s="184">
        <f t="shared" si="16"/>
        <v>0</v>
      </c>
      <c r="BH104" s="184">
        <f t="shared" si="17"/>
        <v>0</v>
      </c>
      <c r="BI104" s="184">
        <f t="shared" si="18"/>
        <v>0</v>
      </c>
      <c r="BJ104" s="16" t="s">
        <v>77</v>
      </c>
      <c r="BK104" s="184">
        <f t="shared" si="19"/>
        <v>0</v>
      </c>
      <c r="BL104" s="16" t="s">
        <v>99</v>
      </c>
      <c r="BM104" s="16" t="s">
        <v>323</v>
      </c>
    </row>
    <row r="105" spans="2:65" s="1" customFormat="1" ht="16.5" customHeight="1" x14ac:dyDescent="0.15">
      <c r="B105" s="33"/>
      <c r="C105" s="174" t="s">
        <v>70</v>
      </c>
      <c r="D105" s="174" t="s">
        <v>288</v>
      </c>
      <c r="E105" s="175" t="s">
        <v>5021</v>
      </c>
      <c r="F105" s="176" t="s">
        <v>5022</v>
      </c>
      <c r="G105" s="177" t="s">
        <v>362</v>
      </c>
      <c r="H105" s="178">
        <v>18</v>
      </c>
      <c r="I105" s="179"/>
      <c r="J105" s="178">
        <f t="shared" si="10"/>
        <v>0</v>
      </c>
      <c r="K105" s="176" t="s">
        <v>1</v>
      </c>
      <c r="L105" s="37"/>
      <c r="M105" s="180" t="s">
        <v>1</v>
      </c>
      <c r="N105" s="181" t="s">
        <v>41</v>
      </c>
      <c r="O105" s="59"/>
      <c r="P105" s="182">
        <f t="shared" si="11"/>
        <v>0</v>
      </c>
      <c r="Q105" s="182">
        <v>0</v>
      </c>
      <c r="R105" s="182">
        <f t="shared" si="12"/>
        <v>0</v>
      </c>
      <c r="S105" s="182">
        <v>0</v>
      </c>
      <c r="T105" s="183">
        <f t="shared" si="13"/>
        <v>0</v>
      </c>
      <c r="AR105" s="16" t="s">
        <v>99</v>
      </c>
      <c r="AT105" s="16" t="s">
        <v>288</v>
      </c>
      <c r="AU105" s="16" t="s">
        <v>77</v>
      </c>
      <c r="AY105" s="16" t="s">
        <v>287</v>
      </c>
      <c r="BE105" s="184">
        <f t="shared" si="14"/>
        <v>0</v>
      </c>
      <c r="BF105" s="184">
        <f t="shared" si="15"/>
        <v>0</v>
      </c>
      <c r="BG105" s="184">
        <f t="shared" si="16"/>
        <v>0</v>
      </c>
      <c r="BH105" s="184">
        <f t="shared" si="17"/>
        <v>0</v>
      </c>
      <c r="BI105" s="184">
        <f t="shared" si="18"/>
        <v>0</v>
      </c>
      <c r="BJ105" s="16" t="s">
        <v>77</v>
      </c>
      <c r="BK105" s="184">
        <f t="shared" si="19"/>
        <v>0</v>
      </c>
      <c r="BL105" s="16" t="s">
        <v>99</v>
      </c>
      <c r="BM105" s="16" t="s">
        <v>327</v>
      </c>
    </row>
    <row r="106" spans="2:65" s="1" customFormat="1" ht="16.5" customHeight="1" x14ac:dyDescent="0.15">
      <c r="B106" s="33"/>
      <c r="C106" s="174" t="s">
        <v>70</v>
      </c>
      <c r="D106" s="174" t="s">
        <v>288</v>
      </c>
      <c r="E106" s="175" t="s">
        <v>5023</v>
      </c>
      <c r="F106" s="176" t="s">
        <v>5024</v>
      </c>
      <c r="G106" s="177" t="s">
        <v>362</v>
      </c>
      <c r="H106" s="178">
        <v>18</v>
      </c>
      <c r="I106" s="179"/>
      <c r="J106" s="178">
        <f t="shared" si="10"/>
        <v>0</v>
      </c>
      <c r="K106" s="176" t="s">
        <v>1</v>
      </c>
      <c r="L106" s="37"/>
      <c r="M106" s="180" t="s">
        <v>1</v>
      </c>
      <c r="N106" s="181" t="s">
        <v>41</v>
      </c>
      <c r="O106" s="59"/>
      <c r="P106" s="182">
        <f t="shared" si="11"/>
        <v>0</v>
      </c>
      <c r="Q106" s="182">
        <v>0</v>
      </c>
      <c r="R106" s="182">
        <f t="shared" si="12"/>
        <v>0</v>
      </c>
      <c r="S106" s="182">
        <v>0</v>
      </c>
      <c r="T106" s="183">
        <f t="shared" si="13"/>
        <v>0</v>
      </c>
      <c r="AR106" s="16" t="s">
        <v>99</v>
      </c>
      <c r="AT106" s="16" t="s">
        <v>288</v>
      </c>
      <c r="AU106" s="16" t="s">
        <v>77</v>
      </c>
      <c r="AY106" s="16" t="s">
        <v>287</v>
      </c>
      <c r="BE106" s="184">
        <f t="shared" si="14"/>
        <v>0</v>
      </c>
      <c r="BF106" s="184">
        <f t="shared" si="15"/>
        <v>0</v>
      </c>
      <c r="BG106" s="184">
        <f t="shared" si="16"/>
        <v>0</v>
      </c>
      <c r="BH106" s="184">
        <f t="shared" si="17"/>
        <v>0</v>
      </c>
      <c r="BI106" s="184">
        <f t="shared" si="18"/>
        <v>0</v>
      </c>
      <c r="BJ106" s="16" t="s">
        <v>77</v>
      </c>
      <c r="BK106" s="184">
        <f t="shared" si="19"/>
        <v>0</v>
      </c>
      <c r="BL106" s="16" t="s">
        <v>99</v>
      </c>
      <c r="BM106" s="16" t="s">
        <v>330</v>
      </c>
    </row>
    <row r="107" spans="2:65" s="1" customFormat="1" ht="16.5" customHeight="1" x14ac:dyDescent="0.15">
      <c r="B107" s="33"/>
      <c r="C107" s="174" t="s">
        <v>70</v>
      </c>
      <c r="D107" s="174" t="s">
        <v>288</v>
      </c>
      <c r="E107" s="175" t="s">
        <v>5025</v>
      </c>
      <c r="F107" s="176" t="s">
        <v>5049</v>
      </c>
      <c r="G107" s="177" t="s">
        <v>2802</v>
      </c>
      <c r="H107" s="178">
        <v>18</v>
      </c>
      <c r="I107" s="179"/>
      <c r="J107" s="178">
        <f t="shared" si="10"/>
        <v>0</v>
      </c>
      <c r="K107" s="176" t="s">
        <v>1</v>
      </c>
      <c r="L107" s="37"/>
      <c r="M107" s="180" t="s">
        <v>1</v>
      </c>
      <c r="N107" s="181" t="s">
        <v>41</v>
      </c>
      <c r="O107" s="59"/>
      <c r="P107" s="182">
        <f t="shared" si="11"/>
        <v>0</v>
      </c>
      <c r="Q107" s="182">
        <v>0</v>
      </c>
      <c r="R107" s="182">
        <f t="shared" si="12"/>
        <v>0</v>
      </c>
      <c r="S107" s="182">
        <v>0</v>
      </c>
      <c r="T107" s="183">
        <f t="shared" si="13"/>
        <v>0</v>
      </c>
      <c r="AR107" s="16" t="s">
        <v>99</v>
      </c>
      <c r="AT107" s="16" t="s">
        <v>288</v>
      </c>
      <c r="AU107" s="16" t="s">
        <v>77</v>
      </c>
      <c r="AY107" s="16" t="s">
        <v>287</v>
      </c>
      <c r="BE107" s="184">
        <f t="shared" si="14"/>
        <v>0</v>
      </c>
      <c r="BF107" s="184">
        <f t="shared" si="15"/>
        <v>0</v>
      </c>
      <c r="BG107" s="184">
        <f t="shared" si="16"/>
        <v>0</v>
      </c>
      <c r="BH107" s="184">
        <f t="shared" si="17"/>
        <v>0</v>
      </c>
      <c r="BI107" s="184">
        <f t="shared" si="18"/>
        <v>0</v>
      </c>
      <c r="BJ107" s="16" t="s">
        <v>77</v>
      </c>
      <c r="BK107" s="184">
        <f t="shared" si="19"/>
        <v>0</v>
      </c>
      <c r="BL107" s="16" t="s">
        <v>99</v>
      </c>
      <c r="BM107" s="16" t="s">
        <v>334</v>
      </c>
    </row>
    <row r="108" spans="2:65" s="1" customFormat="1" ht="16.5" customHeight="1" x14ac:dyDescent="0.15">
      <c r="B108" s="33"/>
      <c r="C108" s="174" t="s">
        <v>70</v>
      </c>
      <c r="D108" s="174" t="s">
        <v>288</v>
      </c>
      <c r="E108" s="175" t="s">
        <v>3052</v>
      </c>
      <c r="F108" s="176" t="s">
        <v>3053</v>
      </c>
      <c r="G108" s="177" t="s">
        <v>308</v>
      </c>
      <c r="H108" s="178">
        <v>9</v>
      </c>
      <c r="I108" s="179"/>
      <c r="J108" s="178">
        <f t="shared" si="10"/>
        <v>0</v>
      </c>
      <c r="K108" s="176" t="s">
        <v>1</v>
      </c>
      <c r="L108" s="37"/>
      <c r="M108" s="180" t="s">
        <v>1</v>
      </c>
      <c r="N108" s="181" t="s">
        <v>41</v>
      </c>
      <c r="O108" s="59"/>
      <c r="P108" s="182">
        <f t="shared" si="11"/>
        <v>0</v>
      </c>
      <c r="Q108" s="182">
        <v>0</v>
      </c>
      <c r="R108" s="182">
        <f t="shared" si="12"/>
        <v>0</v>
      </c>
      <c r="S108" s="182">
        <v>0</v>
      </c>
      <c r="T108" s="183">
        <f t="shared" si="13"/>
        <v>0</v>
      </c>
      <c r="AR108" s="16" t="s">
        <v>99</v>
      </c>
      <c r="AT108" s="16" t="s">
        <v>288</v>
      </c>
      <c r="AU108" s="16" t="s">
        <v>77</v>
      </c>
      <c r="AY108" s="16" t="s">
        <v>287</v>
      </c>
      <c r="BE108" s="184">
        <f t="shared" si="14"/>
        <v>0</v>
      </c>
      <c r="BF108" s="184">
        <f t="shared" si="15"/>
        <v>0</v>
      </c>
      <c r="BG108" s="184">
        <f t="shared" si="16"/>
        <v>0</v>
      </c>
      <c r="BH108" s="184">
        <f t="shared" si="17"/>
        <v>0</v>
      </c>
      <c r="BI108" s="184">
        <f t="shared" si="18"/>
        <v>0</v>
      </c>
      <c r="BJ108" s="16" t="s">
        <v>77</v>
      </c>
      <c r="BK108" s="184">
        <f t="shared" si="19"/>
        <v>0</v>
      </c>
      <c r="BL108" s="16" t="s">
        <v>99</v>
      </c>
      <c r="BM108" s="16" t="s">
        <v>337</v>
      </c>
    </row>
    <row r="109" spans="2:65" s="1" customFormat="1" ht="16.5" customHeight="1" x14ac:dyDescent="0.15">
      <c r="B109" s="33"/>
      <c r="C109" s="174" t="s">
        <v>70</v>
      </c>
      <c r="D109" s="174" t="s">
        <v>288</v>
      </c>
      <c r="E109" s="175" t="s">
        <v>5050</v>
      </c>
      <c r="F109" s="176" t="s">
        <v>5051</v>
      </c>
      <c r="G109" s="177" t="s">
        <v>308</v>
      </c>
      <c r="H109" s="178">
        <v>1.2</v>
      </c>
      <c r="I109" s="179"/>
      <c r="J109" s="178">
        <f t="shared" si="10"/>
        <v>0</v>
      </c>
      <c r="K109" s="176" t="s">
        <v>1</v>
      </c>
      <c r="L109" s="37"/>
      <c r="M109" s="180" t="s">
        <v>1</v>
      </c>
      <c r="N109" s="181" t="s">
        <v>41</v>
      </c>
      <c r="O109" s="59"/>
      <c r="P109" s="182">
        <f t="shared" si="11"/>
        <v>0</v>
      </c>
      <c r="Q109" s="182">
        <v>0</v>
      </c>
      <c r="R109" s="182">
        <f t="shared" si="12"/>
        <v>0</v>
      </c>
      <c r="S109" s="182">
        <v>0</v>
      </c>
      <c r="T109" s="183">
        <f t="shared" si="13"/>
        <v>0</v>
      </c>
      <c r="AR109" s="16" t="s">
        <v>99</v>
      </c>
      <c r="AT109" s="16" t="s">
        <v>288</v>
      </c>
      <c r="AU109" s="16" t="s">
        <v>77</v>
      </c>
      <c r="AY109" s="16" t="s">
        <v>287</v>
      </c>
      <c r="BE109" s="184">
        <f t="shared" si="14"/>
        <v>0</v>
      </c>
      <c r="BF109" s="184">
        <f t="shared" si="15"/>
        <v>0</v>
      </c>
      <c r="BG109" s="184">
        <f t="shared" si="16"/>
        <v>0</v>
      </c>
      <c r="BH109" s="184">
        <f t="shared" si="17"/>
        <v>0</v>
      </c>
      <c r="BI109" s="184">
        <f t="shared" si="18"/>
        <v>0</v>
      </c>
      <c r="BJ109" s="16" t="s">
        <v>77</v>
      </c>
      <c r="BK109" s="184">
        <f t="shared" si="19"/>
        <v>0</v>
      </c>
      <c r="BL109" s="16" t="s">
        <v>99</v>
      </c>
      <c r="BM109" s="16" t="s">
        <v>340</v>
      </c>
    </row>
    <row r="110" spans="2:65" s="1" customFormat="1" ht="16.5" customHeight="1" x14ac:dyDescent="0.15">
      <c r="B110" s="33"/>
      <c r="C110" s="174" t="s">
        <v>70</v>
      </c>
      <c r="D110" s="174" t="s">
        <v>288</v>
      </c>
      <c r="E110" s="175" t="s">
        <v>5052</v>
      </c>
      <c r="F110" s="176" t="s">
        <v>5053</v>
      </c>
      <c r="G110" s="177" t="s">
        <v>362</v>
      </c>
      <c r="H110" s="178">
        <v>18</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343</v>
      </c>
    </row>
    <row r="111" spans="2:65" s="1" customFormat="1" ht="16.5" customHeight="1" x14ac:dyDescent="0.15">
      <c r="B111" s="33"/>
      <c r="C111" s="174" t="s">
        <v>70</v>
      </c>
      <c r="D111" s="174" t="s">
        <v>288</v>
      </c>
      <c r="E111" s="175" t="s">
        <v>3052</v>
      </c>
      <c r="F111" s="176" t="s">
        <v>3053</v>
      </c>
      <c r="G111" s="177" t="s">
        <v>308</v>
      </c>
      <c r="H111" s="178">
        <v>8</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347</v>
      </c>
    </row>
    <row r="112" spans="2:65" s="1" customFormat="1" ht="16.5" customHeight="1" x14ac:dyDescent="0.15">
      <c r="B112" s="33"/>
      <c r="C112" s="174" t="s">
        <v>70</v>
      </c>
      <c r="D112" s="174" t="s">
        <v>288</v>
      </c>
      <c r="E112" s="175" t="s">
        <v>5029</v>
      </c>
      <c r="F112" s="176" t="s">
        <v>5030</v>
      </c>
      <c r="G112" s="177" t="s">
        <v>362</v>
      </c>
      <c r="H112" s="178">
        <v>18</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350</v>
      </c>
    </row>
    <row r="113" spans="2:65" s="1" customFormat="1" ht="16.5" customHeight="1" x14ac:dyDescent="0.15">
      <c r="B113" s="33"/>
      <c r="C113" s="174" t="s">
        <v>70</v>
      </c>
      <c r="D113" s="174" t="s">
        <v>288</v>
      </c>
      <c r="E113" s="175" t="s">
        <v>3060</v>
      </c>
      <c r="F113" s="176" t="s">
        <v>3061</v>
      </c>
      <c r="G113" s="177" t="s">
        <v>291</v>
      </c>
      <c r="H113" s="178">
        <v>11</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355</v>
      </c>
    </row>
    <row r="114" spans="2:65" s="1" customFormat="1" ht="16.5" customHeight="1" x14ac:dyDescent="0.15">
      <c r="B114" s="33"/>
      <c r="C114" s="174" t="s">
        <v>70</v>
      </c>
      <c r="D114" s="174" t="s">
        <v>288</v>
      </c>
      <c r="E114" s="175" t="s">
        <v>3062</v>
      </c>
      <c r="F114" s="176" t="s">
        <v>3063</v>
      </c>
      <c r="G114" s="177" t="s">
        <v>291</v>
      </c>
      <c r="H114" s="178">
        <v>11</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363</v>
      </c>
    </row>
    <row r="115" spans="2:65" s="1" customFormat="1" ht="16.5" customHeight="1" x14ac:dyDescent="0.15">
      <c r="B115" s="33"/>
      <c r="C115" s="174" t="s">
        <v>70</v>
      </c>
      <c r="D115" s="174" t="s">
        <v>288</v>
      </c>
      <c r="E115" s="175" t="s">
        <v>5035</v>
      </c>
      <c r="F115" s="176" t="s">
        <v>3064</v>
      </c>
      <c r="G115" s="177" t="s">
        <v>362</v>
      </c>
      <c r="H115" s="178">
        <v>18</v>
      </c>
      <c r="I115" s="179"/>
      <c r="J115" s="178">
        <f t="shared" si="10"/>
        <v>0</v>
      </c>
      <c r="K115" s="176" t="s">
        <v>1</v>
      </c>
      <c r="L115" s="37"/>
      <c r="M115" s="220" t="s">
        <v>1</v>
      </c>
      <c r="N115" s="221" t="s">
        <v>41</v>
      </c>
      <c r="O115" s="222"/>
      <c r="P115" s="223">
        <f t="shared" si="11"/>
        <v>0</v>
      </c>
      <c r="Q115" s="223">
        <v>0</v>
      </c>
      <c r="R115" s="223">
        <f t="shared" si="12"/>
        <v>0</v>
      </c>
      <c r="S115" s="223">
        <v>0</v>
      </c>
      <c r="T115" s="224">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367</v>
      </c>
    </row>
    <row r="116" spans="2:65" s="1" customFormat="1" ht="7" customHeight="1" x14ac:dyDescent="0.15">
      <c r="B116" s="45"/>
      <c r="C116" s="46"/>
      <c r="D116" s="46"/>
      <c r="E116" s="46"/>
      <c r="F116" s="46"/>
      <c r="G116" s="46"/>
      <c r="H116" s="46"/>
      <c r="I116" s="133"/>
      <c r="J116" s="46"/>
      <c r="K116" s="46"/>
      <c r="L116" s="37"/>
    </row>
  </sheetData>
  <sheetProtection algorithmName="SHA-512" hashValue="qeRpNIK1fPPZSnZqfTwmTMlkAYJu2UJaZL/QLUcNTkyYUEKO3YiiMAVyl16+slBYhqBi5srnDQ7mlsjlHJPSIw==" saltValue="be1czS/qkQlawbrg+GOM0n8KIb8w2rkySOy9x3QYhElNPshCkKQEsdjsUpCOnFEolcPHbOJSedhIBq/krAisig==" spinCount="100000" sheet="1" objects="1" scenarios="1" formatColumns="0" formatRows="0" autoFilter="0"/>
  <autoFilter ref="C88:K115"/>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6"/>
      <c r="M2" s="276"/>
      <c r="N2" s="276"/>
      <c r="O2" s="276"/>
      <c r="P2" s="276"/>
      <c r="Q2" s="276"/>
      <c r="R2" s="276"/>
      <c r="S2" s="276"/>
      <c r="T2" s="276"/>
      <c r="U2" s="276"/>
      <c r="V2" s="276"/>
      <c r="AT2" s="16" t="s">
        <v>235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5" t="str">
        <f>'Rekapitulace stavby'!K6</f>
        <v>Terminál Benešov I.Etapa</v>
      </c>
      <c r="F7" s="296"/>
      <c r="G7" s="296"/>
      <c r="H7" s="296"/>
      <c r="L7" s="19"/>
    </row>
    <row r="8" spans="2:46" ht="12" customHeight="1" x14ac:dyDescent="0.15">
      <c r="B8" s="19"/>
      <c r="D8" s="110" t="s">
        <v>237</v>
      </c>
      <c r="L8" s="19"/>
    </row>
    <row r="9" spans="2:46" s="1" customFormat="1" ht="16.5" customHeight="1" x14ac:dyDescent="0.15">
      <c r="B9" s="37"/>
      <c r="E9" s="295" t="s">
        <v>5332</v>
      </c>
      <c r="F9" s="297"/>
      <c r="G9" s="297"/>
      <c r="H9" s="297"/>
      <c r="I9" s="111"/>
      <c r="L9" s="37"/>
    </row>
    <row r="10" spans="2:46" s="1" customFormat="1" ht="12" customHeight="1" x14ac:dyDescent="0.15">
      <c r="B10" s="37"/>
      <c r="D10" s="110" t="s">
        <v>239</v>
      </c>
      <c r="I10" s="111"/>
      <c r="L10" s="37"/>
    </row>
    <row r="11" spans="2:46" s="1" customFormat="1" ht="37" customHeight="1" x14ac:dyDescent="0.15">
      <c r="B11" s="37"/>
      <c r="E11" s="298" t="s">
        <v>5646</v>
      </c>
      <c r="F11" s="297"/>
      <c r="G11" s="297"/>
      <c r="H11" s="297"/>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9" t="str">
        <f>'Rekapitulace stavby'!E14</f>
        <v>Vyplň údaj</v>
      </c>
      <c r="F20" s="300"/>
      <c r="G20" s="300"/>
      <c r="H20" s="300"/>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301" t="s">
        <v>1</v>
      </c>
      <c r="F29" s="301"/>
      <c r="G29" s="301"/>
      <c r="H29" s="301"/>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ROUND(J91,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ROUND((SUM(BE91:BE153)),  2)</f>
        <v>0</v>
      </c>
      <c r="I35" s="122">
        <v>0.21</v>
      </c>
      <c r="J35" s="121">
        <f>ROUND(((SUM(BE91:BE153))*I35),  2)</f>
        <v>0</v>
      </c>
      <c r="L35" s="37"/>
    </row>
    <row r="36" spans="2:12" s="1" customFormat="1" ht="14.5" customHeight="1" x14ac:dyDescent="0.15">
      <c r="B36" s="37"/>
      <c r="E36" s="110" t="s">
        <v>42</v>
      </c>
      <c r="F36" s="121">
        <f>ROUND((SUM(BF91:BF153)),  2)</f>
        <v>0</v>
      </c>
      <c r="I36" s="122">
        <v>0.15</v>
      </c>
      <c r="J36" s="121">
        <f>ROUND(((SUM(BF91:BF153))*I36),  2)</f>
        <v>0</v>
      </c>
      <c r="L36" s="37"/>
    </row>
    <row r="37" spans="2:12" s="1" customFormat="1" ht="14.5" hidden="1" customHeight="1" x14ac:dyDescent="0.15">
      <c r="B37" s="37"/>
      <c r="E37" s="110" t="s">
        <v>43</v>
      </c>
      <c r="F37" s="121">
        <f>ROUND((SUM(BG91:BG153)),  2)</f>
        <v>0</v>
      </c>
      <c r="I37" s="122">
        <v>0.21</v>
      </c>
      <c r="J37" s="121">
        <f>0</f>
        <v>0</v>
      </c>
      <c r="L37" s="37"/>
    </row>
    <row r="38" spans="2:12" s="1" customFormat="1" ht="14.5" hidden="1" customHeight="1" x14ac:dyDescent="0.15">
      <c r="B38" s="37"/>
      <c r="E38" s="110" t="s">
        <v>44</v>
      </c>
      <c r="F38" s="121">
        <f>ROUND((SUM(BH91:BH153)),  2)</f>
        <v>0</v>
      </c>
      <c r="I38" s="122">
        <v>0.15</v>
      </c>
      <c r="J38" s="121">
        <f>0</f>
        <v>0</v>
      </c>
      <c r="L38" s="37"/>
    </row>
    <row r="39" spans="2:12" s="1" customFormat="1" ht="14.5" hidden="1" customHeight="1" x14ac:dyDescent="0.15">
      <c r="B39" s="37"/>
      <c r="E39" s="110" t="s">
        <v>45</v>
      </c>
      <c r="F39" s="121">
        <f>ROUND((SUM(BI91:BI153)),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302" t="str">
        <f>E7</f>
        <v>Terminál Benešov I.Etapa</v>
      </c>
      <c r="F50" s="303"/>
      <c r="G50" s="303"/>
      <c r="H50" s="303"/>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302" t="s">
        <v>5332</v>
      </c>
      <c r="F52" s="284"/>
      <c r="G52" s="284"/>
      <c r="H52" s="284"/>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5" t="str">
        <f>E11</f>
        <v>IO18.1 - Osvětlení 1 přechodu ul. Nádražní</v>
      </c>
      <c r="F54" s="284"/>
      <c r="G54" s="284"/>
      <c r="H54" s="284"/>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J91</f>
        <v>0</v>
      </c>
      <c r="K63" s="34"/>
      <c r="L63" s="37"/>
      <c r="AU63" s="16" t="s">
        <v>246</v>
      </c>
    </row>
    <row r="64" spans="2:47" s="8" customFormat="1" ht="25" customHeight="1" x14ac:dyDescent="0.15">
      <c r="B64" s="142"/>
      <c r="C64" s="143"/>
      <c r="D64" s="144" t="s">
        <v>3004</v>
      </c>
      <c r="E64" s="145"/>
      <c r="F64" s="145"/>
      <c r="G64" s="145"/>
      <c r="H64" s="145"/>
      <c r="I64" s="146"/>
      <c r="J64" s="147">
        <f>J92</f>
        <v>0</v>
      </c>
      <c r="K64" s="143"/>
      <c r="L64" s="148"/>
    </row>
    <row r="65" spans="2:12" s="14" customFormat="1" ht="20" customHeight="1" x14ac:dyDescent="0.15">
      <c r="B65" s="233"/>
      <c r="C65" s="92"/>
      <c r="D65" s="234" t="s">
        <v>5647</v>
      </c>
      <c r="E65" s="235"/>
      <c r="F65" s="235"/>
      <c r="G65" s="235"/>
      <c r="H65" s="235"/>
      <c r="I65" s="236"/>
      <c r="J65" s="237">
        <f>J93</f>
        <v>0</v>
      </c>
      <c r="K65" s="92"/>
      <c r="L65" s="238"/>
    </row>
    <row r="66" spans="2:12" s="8" customFormat="1" ht="25" customHeight="1" x14ac:dyDescent="0.15">
      <c r="B66" s="142"/>
      <c r="C66" s="143"/>
      <c r="D66" s="144" t="s">
        <v>3005</v>
      </c>
      <c r="E66" s="145"/>
      <c r="F66" s="145"/>
      <c r="G66" s="145"/>
      <c r="H66" s="145"/>
      <c r="I66" s="146"/>
      <c r="J66" s="147">
        <f>J113</f>
        <v>0</v>
      </c>
      <c r="K66" s="143"/>
      <c r="L66" s="148"/>
    </row>
    <row r="67" spans="2:12" s="14" customFormat="1" ht="20" customHeight="1" x14ac:dyDescent="0.15">
      <c r="B67" s="233"/>
      <c r="C67" s="92"/>
      <c r="D67" s="234" t="s">
        <v>5647</v>
      </c>
      <c r="E67" s="235"/>
      <c r="F67" s="235"/>
      <c r="G67" s="235"/>
      <c r="H67" s="235"/>
      <c r="I67" s="236"/>
      <c r="J67" s="237">
        <f>J114</f>
        <v>0</v>
      </c>
      <c r="K67" s="92"/>
      <c r="L67" s="238"/>
    </row>
    <row r="68" spans="2:12" s="8" customFormat="1" ht="25" customHeight="1" x14ac:dyDescent="0.15">
      <c r="B68" s="142"/>
      <c r="C68" s="143"/>
      <c r="D68" s="144" t="s">
        <v>3006</v>
      </c>
      <c r="E68" s="145"/>
      <c r="F68" s="145"/>
      <c r="G68" s="145"/>
      <c r="H68" s="145"/>
      <c r="I68" s="146"/>
      <c r="J68" s="147">
        <f>J133</f>
        <v>0</v>
      </c>
      <c r="K68" s="143"/>
      <c r="L68" s="148"/>
    </row>
    <row r="69" spans="2:12" s="14" customFormat="1" ht="20" customHeight="1" x14ac:dyDescent="0.15">
      <c r="B69" s="233"/>
      <c r="C69" s="92"/>
      <c r="D69" s="234" t="s">
        <v>5647</v>
      </c>
      <c r="E69" s="235"/>
      <c r="F69" s="235"/>
      <c r="G69" s="235"/>
      <c r="H69" s="235"/>
      <c r="I69" s="236"/>
      <c r="J69" s="237">
        <f>J134</f>
        <v>0</v>
      </c>
      <c r="K69" s="92"/>
      <c r="L69" s="238"/>
    </row>
    <row r="70" spans="2:12" s="1" customFormat="1" ht="21.75" customHeight="1" x14ac:dyDescent="0.15">
      <c r="B70" s="33"/>
      <c r="C70" s="34"/>
      <c r="D70" s="34"/>
      <c r="E70" s="34"/>
      <c r="F70" s="34"/>
      <c r="G70" s="34"/>
      <c r="H70" s="34"/>
      <c r="I70" s="111"/>
      <c r="J70" s="34"/>
      <c r="K70" s="34"/>
      <c r="L70" s="37"/>
    </row>
    <row r="71" spans="2:12" s="1" customFormat="1" ht="7" customHeight="1" x14ac:dyDescent="0.15">
      <c r="B71" s="45"/>
      <c r="C71" s="46"/>
      <c r="D71" s="46"/>
      <c r="E71" s="46"/>
      <c r="F71" s="46"/>
      <c r="G71" s="46"/>
      <c r="H71" s="46"/>
      <c r="I71" s="133"/>
      <c r="J71" s="46"/>
      <c r="K71" s="46"/>
      <c r="L71" s="37"/>
    </row>
    <row r="75" spans="2:12" s="1" customFormat="1" ht="7" customHeight="1" x14ac:dyDescent="0.15">
      <c r="B75" s="47"/>
      <c r="C75" s="48"/>
      <c r="D75" s="48"/>
      <c r="E75" s="48"/>
      <c r="F75" s="48"/>
      <c r="G75" s="48"/>
      <c r="H75" s="48"/>
      <c r="I75" s="136"/>
      <c r="J75" s="48"/>
      <c r="K75" s="48"/>
      <c r="L75" s="37"/>
    </row>
    <row r="76" spans="2:12" s="1" customFormat="1" ht="25" customHeight="1" x14ac:dyDescent="0.15">
      <c r="B76" s="33"/>
      <c r="C76" s="22" t="s">
        <v>273</v>
      </c>
      <c r="D76" s="34"/>
      <c r="E76" s="34"/>
      <c r="F76" s="34"/>
      <c r="G76" s="34"/>
      <c r="H76" s="34"/>
      <c r="I76" s="111"/>
      <c r="J76" s="34"/>
      <c r="K76" s="34"/>
      <c r="L76" s="37"/>
    </row>
    <row r="77" spans="2:12" s="1" customFormat="1" ht="7" customHeight="1" x14ac:dyDescent="0.15">
      <c r="B77" s="33"/>
      <c r="C77" s="34"/>
      <c r="D77" s="34"/>
      <c r="E77" s="34"/>
      <c r="F77" s="34"/>
      <c r="G77" s="34"/>
      <c r="H77" s="34"/>
      <c r="I77" s="111"/>
      <c r="J77" s="34"/>
      <c r="K77" s="34"/>
      <c r="L77" s="37"/>
    </row>
    <row r="78" spans="2:12" s="1" customFormat="1" ht="12" customHeight="1" x14ac:dyDescent="0.15">
      <c r="B78" s="33"/>
      <c r="C78" s="28" t="s">
        <v>15</v>
      </c>
      <c r="D78" s="34"/>
      <c r="E78" s="34"/>
      <c r="F78" s="34"/>
      <c r="G78" s="34"/>
      <c r="H78" s="34"/>
      <c r="I78" s="111"/>
      <c r="J78" s="34"/>
      <c r="K78" s="34"/>
      <c r="L78" s="37"/>
    </row>
    <row r="79" spans="2:12" s="1" customFormat="1" ht="16.5" customHeight="1" x14ac:dyDescent="0.15">
      <c r="B79" s="33"/>
      <c r="C79" s="34"/>
      <c r="D79" s="34"/>
      <c r="E79" s="302" t="str">
        <f>E7</f>
        <v>Terminál Benešov I.Etapa</v>
      </c>
      <c r="F79" s="303"/>
      <c r="G79" s="303"/>
      <c r="H79" s="303"/>
      <c r="I79" s="111"/>
      <c r="J79" s="34"/>
      <c r="K79" s="34"/>
      <c r="L79" s="37"/>
    </row>
    <row r="80" spans="2:12" ht="12" customHeight="1" x14ac:dyDescent="0.15">
      <c r="B80" s="20"/>
      <c r="C80" s="28" t="s">
        <v>237</v>
      </c>
      <c r="D80" s="21"/>
      <c r="E80" s="21"/>
      <c r="F80" s="21"/>
      <c r="G80" s="21"/>
      <c r="H80" s="21"/>
      <c r="J80" s="21"/>
      <c r="K80" s="21"/>
      <c r="L80" s="19"/>
    </row>
    <row r="81" spans="2:65" s="1" customFormat="1" ht="16.5" customHeight="1" x14ac:dyDescent="0.15">
      <c r="B81" s="33"/>
      <c r="C81" s="34"/>
      <c r="D81" s="34"/>
      <c r="E81" s="302" t="s">
        <v>5332</v>
      </c>
      <c r="F81" s="284"/>
      <c r="G81" s="284"/>
      <c r="H81" s="284"/>
      <c r="I81" s="111"/>
      <c r="J81" s="34"/>
      <c r="K81" s="34"/>
      <c r="L81" s="37"/>
    </row>
    <row r="82" spans="2:65" s="1" customFormat="1" ht="12" customHeight="1" x14ac:dyDescent="0.15">
      <c r="B82" s="33"/>
      <c r="C82" s="28" t="s">
        <v>239</v>
      </c>
      <c r="D82" s="34"/>
      <c r="E82" s="34"/>
      <c r="F82" s="34"/>
      <c r="G82" s="34"/>
      <c r="H82" s="34"/>
      <c r="I82" s="111"/>
      <c r="J82" s="34"/>
      <c r="K82" s="34"/>
      <c r="L82" s="37"/>
    </row>
    <row r="83" spans="2:65" s="1" customFormat="1" ht="16.5" customHeight="1" x14ac:dyDescent="0.15">
      <c r="B83" s="33"/>
      <c r="C83" s="34"/>
      <c r="D83" s="34"/>
      <c r="E83" s="285" t="str">
        <f>E11</f>
        <v>IO18.1 - Osvětlení 1 přechodu ul. Nádražní</v>
      </c>
      <c r="F83" s="284"/>
      <c r="G83" s="284"/>
      <c r="H83" s="284"/>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F14</f>
        <v xml:space="preserve"> </v>
      </c>
      <c r="G85" s="34"/>
      <c r="H85" s="34"/>
      <c r="I85" s="112" t="s">
        <v>22</v>
      </c>
      <c r="J85" s="54" t="str">
        <f>IF(J14="","",J14)</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E17</f>
        <v>Město Benešov</v>
      </c>
      <c r="G87" s="34"/>
      <c r="H87" s="34"/>
      <c r="I87" s="112" t="s">
        <v>31</v>
      </c>
      <c r="J87" s="31" t="str">
        <f>E23</f>
        <v xml:space="preserve"> </v>
      </c>
      <c r="K87" s="34"/>
      <c r="L87" s="37"/>
    </row>
    <row r="88" spans="2:65" s="1" customFormat="1" ht="13.75" customHeight="1" x14ac:dyDescent="0.15">
      <c r="B88" s="33"/>
      <c r="C88" s="28" t="s">
        <v>29</v>
      </c>
      <c r="D88" s="34"/>
      <c r="E88" s="34"/>
      <c r="F88" s="26" t="str">
        <f>IF(E20="","",E20)</f>
        <v>Vyplň údaj</v>
      </c>
      <c r="G88" s="34"/>
      <c r="H88" s="34"/>
      <c r="I88" s="112" t="s">
        <v>34</v>
      </c>
      <c r="J88" s="31" t="str">
        <f>E26</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P92+P113+P133</f>
        <v>0</v>
      </c>
      <c r="Q91" s="67"/>
      <c r="R91" s="157">
        <f>R92+R113+R133</f>
        <v>0</v>
      </c>
      <c r="S91" s="67"/>
      <c r="T91" s="158">
        <f>T92+T113+T133</f>
        <v>0</v>
      </c>
      <c r="AT91" s="16" t="s">
        <v>69</v>
      </c>
      <c r="AU91" s="16" t="s">
        <v>246</v>
      </c>
      <c r="BK91" s="159">
        <f>BK92+BK113+BK133</f>
        <v>0</v>
      </c>
    </row>
    <row r="92" spans="2:65" s="10" customFormat="1" ht="26" customHeight="1" x14ac:dyDescent="0.2">
      <c r="B92" s="160"/>
      <c r="C92" s="161"/>
      <c r="D92" s="162" t="s">
        <v>69</v>
      </c>
      <c r="E92" s="163" t="s">
        <v>1660</v>
      </c>
      <c r="F92" s="163" t="s">
        <v>2617</v>
      </c>
      <c r="G92" s="161"/>
      <c r="H92" s="161"/>
      <c r="I92" s="164"/>
      <c r="J92" s="165">
        <f>BK92</f>
        <v>0</v>
      </c>
      <c r="K92" s="161"/>
      <c r="L92" s="166"/>
      <c r="M92" s="167"/>
      <c r="N92" s="168"/>
      <c r="O92" s="168"/>
      <c r="P92" s="169">
        <f>P93</f>
        <v>0</v>
      </c>
      <c r="Q92" s="168"/>
      <c r="R92" s="169">
        <f>R93</f>
        <v>0</v>
      </c>
      <c r="S92" s="168"/>
      <c r="T92" s="170">
        <f>T93</f>
        <v>0</v>
      </c>
      <c r="AR92" s="171" t="s">
        <v>77</v>
      </c>
      <c r="AT92" s="172" t="s">
        <v>69</v>
      </c>
      <c r="AU92" s="172" t="s">
        <v>70</v>
      </c>
      <c r="AY92" s="171" t="s">
        <v>287</v>
      </c>
      <c r="BK92" s="173">
        <f>BK93</f>
        <v>0</v>
      </c>
    </row>
    <row r="93" spans="2:65" s="10" customFormat="1" ht="22.75" customHeight="1" x14ac:dyDescent="0.15">
      <c r="B93" s="160"/>
      <c r="C93" s="161"/>
      <c r="D93" s="162" t="s">
        <v>69</v>
      </c>
      <c r="E93" s="239" t="s">
        <v>7</v>
      </c>
      <c r="F93" s="239" t="s">
        <v>5648</v>
      </c>
      <c r="G93" s="161"/>
      <c r="H93" s="161"/>
      <c r="I93" s="164"/>
      <c r="J93" s="240">
        <f>BK93</f>
        <v>0</v>
      </c>
      <c r="K93" s="161"/>
      <c r="L93" s="166"/>
      <c r="M93" s="167"/>
      <c r="N93" s="168"/>
      <c r="O93" s="168"/>
      <c r="P93" s="169">
        <f>SUM(P94:P112)</f>
        <v>0</v>
      </c>
      <c r="Q93" s="168"/>
      <c r="R93" s="169">
        <f>SUM(R94:R112)</f>
        <v>0</v>
      </c>
      <c r="S93" s="168"/>
      <c r="T93" s="170">
        <f>SUM(T94:T112)</f>
        <v>0</v>
      </c>
      <c r="AR93" s="171" t="s">
        <v>77</v>
      </c>
      <c r="AT93" s="172" t="s">
        <v>69</v>
      </c>
      <c r="AU93" s="172" t="s">
        <v>77</v>
      </c>
      <c r="AY93" s="171" t="s">
        <v>287</v>
      </c>
      <c r="BK93" s="173">
        <f>SUM(BK94:BK112)</f>
        <v>0</v>
      </c>
    </row>
    <row r="94" spans="2:65" s="1" customFormat="1" ht="16.5" customHeight="1" x14ac:dyDescent="0.15">
      <c r="B94" s="33"/>
      <c r="C94" s="174" t="s">
        <v>79</v>
      </c>
      <c r="D94" s="174" t="s">
        <v>288</v>
      </c>
      <c r="E94" s="175" t="s">
        <v>5649</v>
      </c>
      <c r="F94" s="176" t="s">
        <v>5650</v>
      </c>
      <c r="G94" s="177" t="s">
        <v>490</v>
      </c>
      <c r="H94" s="178">
        <v>1</v>
      </c>
      <c r="I94" s="179"/>
      <c r="J94" s="178">
        <f t="shared" ref="J94:J112" si="0">ROUND(I94*H94,2)</f>
        <v>0</v>
      </c>
      <c r="K94" s="176" t="s">
        <v>1</v>
      </c>
      <c r="L94" s="37"/>
      <c r="M94" s="180" t="s">
        <v>1</v>
      </c>
      <c r="N94" s="181" t="s">
        <v>41</v>
      </c>
      <c r="O94" s="59"/>
      <c r="P94" s="182">
        <f t="shared" ref="P94:P112" si="1">O94*H94</f>
        <v>0</v>
      </c>
      <c r="Q94" s="182">
        <v>0</v>
      </c>
      <c r="R94" s="182">
        <f t="shared" ref="R94:R112" si="2">Q94*H94</f>
        <v>0</v>
      </c>
      <c r="S94" s="182">
        <v>0</v>
      </c>
      <c r="T94" s="183">
        <f t="shared" ref="T94:T112" si="3">S94*H94</f>
        <v>0</v>
      </c>
      <c r="AR94" s="16" t="s">
        <v>99</v>
      </c>
      <c r="AT94" s="16" t="s">
        <v>288</v>
      </c>
      <c r="AU94" s="16" t="s">
        <v>79</v>
      </c>
      <c r="AY94" s="16" t="s">
        <v>287</v>
      </c>
      <c r="BE94" s="184">
        <f t="shared" ref="BE94:BE112" si="4">IF(N94="základní",J94,0)</f>
        <v>0</v>
      </c>
      <c r="BF94" s="184">
        <f t="shared" ref="BF94:BF112" si="5">IF(N94="snížená",J94,0)</f>
        <v>0</v>
      </c>
      <c r="BG94" s="184">
        <f t="shared" ref="BG94:BG112" si="6">IF(N94="zákl. přenesená",J94,0)</f>
        <v>0</v>
      </c>
      <c r="BH94" s="184">
        <f t="shared" ref="BH94:BH112" si="7">IF(N94="sníž. přenesená",J94,0)</f>
        <v>0</v>
      </c>
      <c r="BI94" s="184">
        <f t="shared" ref="BI94:BI112" si="8">IF(N94="nulová",J94,0)</f>
        <v>0</v>
      </c>
      <c r="BJ94" s="16" t="s">
        <v>77</v>
      </c>
      <c r="BK94" s="184">
        <f t="shared" ref="BK94:BK112" si="9">ROUND(I94*H94,2)</f>
        <v>0</v>
      </c>
      <c r="BL94" s="16" t="s">
        <v>99</v>
      </c>
      <c r="BM94" s="16" t="s">
        <v>5651</v>
      </c>
    </row>
    <row r="95" spans="2:65" s="1" customFormat="1" ht="16.5" customHeight="1" x14ac:dyDescent="0.15">
      <c r="B95" s="33"/>
      <c r="C95" s="174" t="s">
        <v>70</v>
      </c>
      <c r="D95" s="174" t="s">
        <v>288</v>
      </c>
      <c r="E95" s="175" t="s">
        <v>4101</v>
      </c>
      <c r="F95" s="176" t="s">
        <v>4088</v>
      </c>
      <c r="G95" s="177" t="s">
        <v>490</v>
      </c>
      <c r="H95" s="178">
        <v>2</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79</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79</v>
      </c>
    </row>
    <row r="96" spans="2:65" s="1" customFormat="1" ht="16.5" customHeight="1" x14ac:dyDescent="0.15">
      <c r="B96" s="33"/>
      <c r="C96" s="174" t="s">
        <v>70</v>
      </c>
      <c r="D96" s="174" t="s">
        <v>288</v>
      </c>
      <c r="E96" s="175" t="s">
        <v>5183</v>
      </c>
      <c r="F96" s="176" t="s">
        <v>5184</v>
      </c>
      <c r="G96" s="177" t="s">
        <v>490</v>
      </c>
      <c r="H96" s="178">
        <v>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79</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5185</v>
      </c>
      <c r="F97" s="176" t="s">
        <v>5186</v>
      </c>
      <c r="G97" s="177" t="s">
        <v>490</v>
      </c>
      <c r="H97" s="178">
        <v>2</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79</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4102</v>
      </c>
      <c r="F98" s="176" t="s">
        <v>4103</v>
      </c>
      <c r="G98" s="177" t="s">
        <v>490</v>
      </c>
      <c r="H98" s="178">
        <v>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79</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70</v>
      </c>
      <c r="D99" s="174" t="s">
        <v>288</v>
      </c>
      <c r="E99" s="175" t="s">
        <v>5187</v>
      </c>
      <c r="F99" s="176" t="s">
        <v>5188</v>
      </c>
      <c r="G99" s="177" t="s">
        <v>490</v>
      </c>
      <c r="H99" s="178">
        <v>2</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79</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3073</v>
      </c>
      <c r="F100" s="176" t="s">
        <v>2665</v>
      </c>
      <c r="G100" s="177" t="s">
        <v>362</v>
      </c>
      <c r="H100" s="178">
        <v>20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79</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70</v>
      </c>
      <c r="D101" s="174" t="s">
        <v>288</v>
      </c>
      <c r="E101" s="175" t="s">
        <v>3015</v>
      </c>
      <c r="F101" s="176" t="s">
        <v>2677</v>
      </c>
      <c r="G101" s="177" t="s">
        <v>490</v>
      </c>
      <c r="H101" s="178">
        <v>8</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70</v>
      </c>
      <c r="D102" s="174" t="s">
        <v>288</v>
      </c>
      <c r="E102" s="175" t="s">
        <v>4105</v>
      </c>
      <c r="F102" s="176" t="s">
        <v>4106</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70</v>
      </c>
      <c r="D103" s="174" t="s">
        <v>288</v>
      </c>
      <c r="E103" s="175" t="s">
        <v>5652</v>
      </c>
      <c r="F103" s="176" t="s">
        <v>2671</v>
      </c>
      <c r="G103" s="177" t="s">
        <v>362</v>
      </c>
      <c r="H103" s="178">
        <v>45</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70</v>
      </c>
      <c r="D104" s="174" t="s">
        <v>288</v>
      </c>
      <c r="E104" s="175" t="s">
        <v>4107</v>
      </c>
      <c r="F104" s="176" t="s">
        <v>4108</v>
      </c>
      <c r="G104" s="177" t="s">
        <v>362</v>
      </c>
      <c r="H104" s="178">
        <v>45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70</v>
      </c>
      <c r="D105" s="174" t="s">
        <v>288</v>
      </c>
      <c r="E105" s="175" t="s">
        <v>3017</v>
      </c>
      <c r="F105" s="176" t="s">
        <v>2745</v>
      </c>
      <c r="G105" s="177" t="s">
        <v>362</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70</v>
      </c>
      <c r="D106" s="174" t="s">
        <v>288</v>
      </c>
      <c r="E106" s="175" t="s">
        <v>3018</v>
      </c>
      <c r="F106" s="176" t="s">
        <v>2749</v>
      </c>
      <c r="G106" s="177" t="s">
        <v>490</v>
      </c>
      <c r="H106" s="178">
        <v>6</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70</v>
      </c>
      <c r="D107" s="174" t="s">
        <v>288</v>
      </c>
      <c r="E107" s="175" t="s">
        <v>3141</v>
      </c>
      <c r="F107" s="176" t="s">
        <v>2747</v>
      </c>
      <c r="G107" s="177" t="s">
        <v>490</v>
      </c>
      <c r="H107" s="178">
        <v>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70</v>
      </c>
      <c r="D108" s="174" t="s">
        <v>288</v>
      </c>
      <c r="E108" s="175" t="s">
        <v>3014</v>
      </c>
      <c r="F108" s="176" t="s">
        <v>2683</v>
      </c>
      <c r="G108" s="177" t="s">
        <v>490</v>
      </c>
      <c r="H108" s="178">
        <v>3</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70</v>
      </c>
      <c r="D109" s="174" t="s">
        <v>288</v>
      </c>
      <c r="E109" s="175" t="s">
        <v>7</v>
      </c>
      <c r="F109" s="176" t="s">
        <v>2751</v>
      </c>
      <c r="G109" s="177" t="s">
        <v>490</v>
      </c>
      <c r="H109" s="178">
        <v>8</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70</v>
      </c>
      <c r="D110" s="174" t="s">
        <v>288</v>
      </c>
      <c r="E110" s="175" t="s">
        <v>3021</v>
      </c>
      <c r="F110" s="176" t="s">
        <v>2753</v>
      </c>
      <c r="G110" s="177" t="s">
        <v>1845</v>
      </c>
      <c r="H110" s="178">
        <v>16</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79</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70</v>
      </c>
      <c r="D111" s="174" t="s">
        <v>288</v>
      </c>
      <c r="E111" s="175" t="s">
        <v>3076</v>
      </c>
      <c r="F111" s="176" t="s">
        <v>2739</v>
      </c>
      <c r="G111" s="177" t="s">
        <v>1845</v>
      </c>
      <c r="H111" s="178">
        <v>6</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79</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77</v>
      </c>
      <c r="D112" s="174" t="s">
        <v>288</v>
      </c>
      <c r="E112" s="175" t="s">
        <v>3198</v>
      </c>
      <c r="F112" s="176" t="s">
        <v>4020</v>
      </c>
      <c r="G112" s="177" t="s">
        <v>490</v>
      </c>
      <c r="H112" s="178">
        <v>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79</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5653</v>
      </c>
    </row>
    <row r="113" spans="2:65" s="10" customFormat="1" ht="26" customHeight="1" x14ac:dyDescent="0.2">
      <c r="B113" s="160"/>
      <c r="C113" s="161"/>
      <c r="D113" s="162" t="s">
        <v>69</v>
      </c>
      <c r="E113" s="163" t="s">
        <v>2135</v>
      </c>
      <c r="F113" s="163" t="s">
        <v>2757</v>
      </c>
      <c r="G113" s="161"/>
      <c r="H113" s="161"/>
      <c r="I113" s="164"/>
      <c r="J113" s="165">
        <f>BK113</f>
        <v>0</v>
      </c>
      <c r="K113" s="161"/>
      <c r="L113" s="166"/>
      <c r="M113" s="167"/>
      <c r="N113" s="168"/>
      <c r="O113" s="168"/>
      <c r="P113" s="169">
        <f>P114</f>
        <v>0</v>
      </c>
      <c r="Q113" s="168"/>
      <c r="R113" s="169">
        <f>R114</f>
        <v>0</v>
      </c>
      <c r="S113" s="168"/>
      <c r="T113" s="170">
        <f>T114</f>
        <v>0</v>
      </c>
      <c r="AR113" s="171" t="s">
        <v>77</v>
      </c>
      <c r="AT113" s="172" t="s">
        <v>69</v>
      </c>
      <c r="AU113" s="172" t="s">
        <v>70</v>
      </c>
      <c r="AY113" s="171" t="s">
        <v>287</v>
      </c>
      <c r="BK113" s="173">
        <f>BK114</f>
        <v>0</v>
      </c>
    </row>
    <row r="114" spans="2:65" s="10" customFormat="1" ht="22.75" customHeight="1" x14ac:dyDescent="0.15">
      <c r="B114" s="160"/>
      <c r="C114" s="161"/>
      <c r="D114" s="162" t="s">
        <v>69</v>
      </c>
      <c r="E114" s="239" t="s">
        <v>7</v>
      </c>
      <c r="F114" s="239" t="s">
        <v>5648</v>
      </c>
      <c r="G114" s="161"/>
      <c r="H114" s="161"/>
      <c r="I114" s="164"/>
      <c r="J114" s="240">
        <f>BK114</f>
        <v>0</v>
      </c>
      <c r="K114" s="161"/>
      <c r="L114" s="166"/>
      <c r="M114" s="167"/>
      <c r="N114" s="168"/>
      <c r="O114" s="168"/>
      <c r="P114" s="169">
        <f>SUM(P115:P132)</f>
        <v>0</v>
      </c>
      <c r="Q114" s="168"/>
      <c r="R114" s="169">
        <f>SUM(R115:R132)</f>
        <v>0</v>
      </c>
      <c r="S114" s="168"/>
      <c r="T114" s="170">
        <f>SUM(T115:T132)</f>
        <v>0</v>
      </c>
      <c r="AR114" s="171" t="s">
        <v>77</v>
      </c>
      <c r="AT114" s="172" t="s">
        <v>69</v>
      </c>
      <c r="AU114" s="172" t="s">
        <v>77</v>
      </c>
      <c r="AY114" s="171" t="s">
        <v>287</v>
      </c>
      <c r="BK114" s="173">
        <f>SUM(BK115:BK132)</f>
        <v>0</v>
      </c>
    </row>
    <row r="115" spans="2:65" s="1" customFormat="1" ht="16.5" customHeight="1" x14ac:dyDescent="0.15">
      <c r="B115" s="33"/>
      <c r="C115" s="174" t="s">
        <v>70</v>
      </c>
      <c r="D115" s="174" t="s">
        <v>288</v>
      </c>
      <c r="E115" s="175" t="s">
        <v>3078</v>
      </c>
      <c r="F115" s="176" t="s">
        <v>5190</v>
      </c>
      <c r="G115" s="177" t="s">
        <v>2614</v>
      </c>
      <c r="H115" s="178">
        <v>2</v>
      </c>
      <c r="I115" s="179"/>
      <c r="J115" s="178">
        <f t="shared" ref="J115:J129" si="10">ROUND(I115*H115,2)</f>
        <v>0</v>
      </c>
      <c r="K115" s="176" t="s">
        <v>1</v>
      </c>
      <c r="L115" s="37"/>
      <c r="M115" s="180" t="s">
        <v>1</v>
      </c>
      <c r="N115" s="181" t="s">
        <v>41</v>
      </c>
      <c r="O115" s="59"/>
      <c r="P115" s="182">
        <f t="shared" ref="P115:P129" si="11">O115*H115</f>
        <v>0</v>
      </c>
      <c r="Q115" s="182">
        <v>0</v>
      </c>
      <c r="R115" s="182">
        <f t="shared" ref="R115:R129" si="12">Q115*H115</f>
        <v>0</v>
      </c>
      <c r="S115" s="182">
        <v>0</v>
      </c>
      <c r="T115" s="183">
        <f t="shared" ref="T115:T129" si="13">S115*H115</f>
        <v>0</v>
      </c>
      <c r="AR115" s="16" t="s">
        <v>99</v>
      </c>
      <c r="AT115" s="16" t="s">
        <v>288</v>
      </c>
      <c r="AU115" s="16" t="s">
        <v>79</v>
      </c>
      <c r="AY115" s="16" t="s">
        <v>287</v>
      </c>
      <c r="BE115" s="184">
        <f t="shared" ref="BE115:BE129" si="14">IF(N115="základní",J115,0)</f>
        <v>0</v>
      </c>
      <c r="BF115" s="184">
        <f t="shared" ref="BF115:BF129" si="15">IF(N115="snížená",J115,0)</f>
        <v>0</v>
      </c>
      <c r="BG115" s="184">
        <f t="shared" ref="BG115:BG129" si="16">IF(N115="zákl. přenesená",J115,0)</f>
        <v>0</v>
      </c>
      <c r="BH115" s="184">
        <f t="shared" ref="BH115:BH129" si="17">IF(N115="sníž. přenesená",J115,0)</f>
        <v>0</v>
      </c>
      <c r="BI115" s="184">
        <f t="shared" ref="BI115:BI129" si="18">IF(N115="nulová",J115,0)</f>
        <v>0</v>
      </c>
      <c r="BJ115" s="16" t="s">
        <v>77</v>
      </c>
      <c r="BK115" s="184">
        <f t="shared" ref="BK115:BK129" si="19">ROUND(I115*H115,2)</f>
        <v>0</v>
      </c>
      <c r="BL115" s="16" t="s">
        <v>99</v>
      </c>
      <c r="BM115" s="16" t="s">
        <v>350</v>
      </c>
    </row>
    <row r="116" spans="2:65" s="1" customFormat="1" ht="16.5" customHeight="1" x14ac:dyDescent="0.15">
      <c r="B116" s="33"/>
      <c r="C116" s="174" t="s">
        <v>70</v>
      </c>
      <c r="D116" s="174" t="s">
        <v>288</v>
      </c>
      <c r="E116" s="175" t="s">
        <v>3085</v>
      </c>
      <c r="F116" s="176" t="s">
        <v>2812</v>
      </c>
      <c r="G116" s="177" t="s">
        <v>2802</v>
      </c>
      <c r="H116" s="178">
        <v>20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79</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4141</v>
      </c>
      <c r="F117" s="176" t="s">
        <v>4142</v>
      </c>
      <c r="G117" s="177" t="s">
        <v>2614</v>
      </c>
      <c r="H117" s="178">
        <v>1</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79</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5654</v>
      </c>
      <c r="F118" s="176" t="s">
        <v>2818</v>
      </c>
      <c r="G118" s="177" t="s">
        <v>2802</v>
      </c>
      <c r="H118" s="178">
        <v>45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79</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5655</v>
      </c>
      <c r="F119" s="176" t="s">
        <v>5656</v>
      </c>
      <c r="G119" s="177" t="s">
        <v>2614</v>
      </c>
      <c r="H119" s="178">
        <v>4</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79</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3034</v>
      </c>
      <c r="F120" s="176" t="s">
        <v>2945</v>
      </c>
      <c r="G120" s="177" t="s">
        <v>2599</v>
      </c>
      <c r="H120" s="178">
        <v>45</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79</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 customFormat="1" ht="16.5" customHeight="1" x14ac:dyDescent="0.15">
      <c r="B121" s="33"/>
      <c r="C121" s="174" t="s">
        <v>70</v>
      </c>
      <c r="D121" s="174" t="s">
        <v>288</v>
      </c>
      <c r="E121" s="175" t="s">
        <v>4145</v>
      </c>
      <c r="F121" s="176" t="s">
        <v>4146</v>
      </c>
      <c r="G121" s="177" t="s">
        <v>2599</v>
      </c>
      <c r="H121" s="178">
        <v>2</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382</v>
      </c>
    </row>
    <row r="122" spans="2:65" s="1" customFormat="1" ht="16.5" customHeight="1" x14ac:dyDescent="0.15">
      <c r="B122" s="33"/>
      <c r="C122" s="174" t="s">
        <v>70</v>
      </c>
      <c r="D122" s="174" t="s">
        <v>288</v>
      </c>
      <c r="E122" s="175" t="s">
        <v>3036</v>
      </c>
      <c r="F122" s="176" t="s">
        <v>2966</v>
      </c>
      <c r="G122" s="177" t="s">
        <v>2614</v>
      </c>
      <c r="H122" s="178">
        <v>2</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79</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389</v>
      </c>
    </row>
    <row r="123" spans="2:65" s="1" customFormat="1" ht="16.5" customHeight="1" x14ac:dyDescent="0.15">
      <c r="B123" s="33"/>
      <c r="C123" s="174" t="s">
        <v>70</v>
      </c>
      <c r="D123" s="174" t="s">
        <v>288</v>
      </c>
      <c r="E123" s="175" t="s">
        <v>3035</v>
      </c>
      <c r="F123" s="176" t="s">
        <v>2972</v>
      </c>
      <c r="G123" s="177" t="s">
        <v>2614</v>
      </c>
      <c r="H123" s="178">
        <v>4</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79</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397</v>
      </c>
    </row>
    <row r="124" spans="2:65" s="1" customFormat="1" ht="16.5" customHeight="1" x14ac:dyDescent="0.15">
      <c r="B124" s="33"/>
      <c r="C124" s="174" t="s">
        <v>70</v>
      </c>
      <c r="D124" s="174" t="s">
        <v>288</v>
      </c>
      <c r="E124" s="175" t="s">
        <v>3185</v>
      </c>
      <c r="F124" s="176" t="s">
        <v>2975</v>
      </c>
      <c r="G124" s="177" t="s">
        <v>2614</v>
      </c>
      <c r="H124" s="178">
        <v>4</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79</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404</v>
      </c>
    </row>
    <row r="125" spans="2:65" s="1" customFormat="1" ht="16.5" customHeight="1" x14ac:dyDescent="0.15">
      <c r="B125" s="33"/>
      <c r="C125" s="174" t="s">
        <v>70</v>
      </c>
      <c r="D125" s="174" t="s">
        <v>288</v>
      </c>
      <c r="E125" s="175" t="s">
        <v>4147</v>
      </c>
      <c r="F125" s="176" t="s">
        <v>4148</v>
      </c>
      <c r="G125" s="177" t="s">
        <v>2802</v>
      </c>
      <c r="H125" s="178">
        <v>2</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79</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408</v>
      </c>
    </row>
    <row r="126" spans="2:65" s="1" customFormat="1" ht="16.5" customHeight="1" x14ac:dyDescent="0.15">
      <c r="B126" s="33"/>
      <c r="C126" s="174" t="s">
        <v>70</v>
      </c>
      <c r="D126" s="174" t="s">
        <v>288</v>
      </c>
      <c r="E126" s="175" t="s">
        <v>3186</v>
      </c>
      <c r="F126" s="176" t="s">
        <v>2977</v>
      </c>
      <c r="G126" s="177" t="s">
        <v>2614</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79</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415</v>
      </c>
    </row>
    <row r="127" spans="2:65" s="1" customFormat="1" ht="16.5" customHeight="1" x14ac:dyDescent="0.15">
      <c r="B127" s="33"/>
      <c r="C127" s="174" t="s">
        <v>70</v>
      </c>
      <c r="D127" s="174" t="s">
        <v>288</v>
      </c>
      <c r="E127" s="175" t="s">
        <v>3168</v>
      </c>
      <c r="F127" s="176" t="s">
        <v>3169</v>
      </c>
      <c r="G127" s="177" t="s">
        <v>2614</v>
      </c>
      <c r="H127" s="178">
        <v>1</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79</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419</v>
      </c>
    </row>
    <row r="128" spans="2:65" s="1" customFormat="1" ht="16.5" customHeight="1" x14ac:dyDescent="0.15">
      <c r="B128" s="33"/>
      <c r="C128" s="174" t="s">
        <v>70</v>
      </c>
      <c r="D128" s="174" t="s">
        <v>288</v>
      </c>
      <c r="E128" s="175" t="s">
        <v>3172</v>
      </c>
      <c r="F128" s="176" t="s">
        <v>2894</v>
      </c>
      <c r="G128" s="177" t="s">
        <v>2614</v>
      </c>
      <c r="H128" s="178">
        <v>10</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79</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424</v>
      </c>
    </row>
    <row r="129" spans="2:65" s="1" customFormat="1" ht="16.5" customHeight="1" x14ac:dyDescent="0.15">
      <c r="B129" s="33"/>
      <c r="C129" s="174" t="s">
        <v>70</v>
      </c>
      <c r="D129" s="174" t="s">
        <v>288</v>
      </c>
      <c r="E129" s="175" t="s">
        <v>363</v>
      </c>
      <c r="F129" s="176" t="s">
        <v>2927</v>
      </c>
      <c r="G129" s="177" t="s">
        <v>490</v>
      </c>
      <c r="H129" s="178">
        <v>1</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79</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428</v>
      </c>
    </row>
    <row r="130" spans="2:65" s="1" customFormat="1" ht="30" x14ac:dyDescent="0.15">
      <c r="B130" s="33"/>
      <c r="C130" s="34"/>
      <c r="D130" s="187" t="s">
        <v>383</v>
      </c>
      <c r="E130" s="34"/>
      <c r="F130" s="208" t="s">
        <v>5657</v>
      </c>
      <c r="G130" s="34"/>
      <c r="H130" s="34"/>
      <c r="I130" s="111"/>
      <c r="J130" s="34"/>
      <c r="K130" s="34"/>
      <c r="L130" s="37"/>
      <c r="M130" s="209"/>
      <c r="N130" s="59"/>
      <c r="O130" s="59"/>
      <c r="P130" s="59"/>
      <c r="Q130" s="59"/>
      <c r="R130" s="59"/>
      <c r="S130" s="59"/>
      <c r="T130" s="60"/>
      <c r="AT130" s="16" t="s">
        <v>383</v>
      </c>
      <c r="AU130" s="16" t="s">
        <v>79</v>
      </c>
    </row>
    <row r="131" spans="2:65" s="1" customFormat="1" ht="16.5" customHeight="1" x14ac:dyDescent="0.15">
      <c r="B131" s="33"/>
      <c r="C131" s="174" t="s">
        <v>70</v>
      </c>
      <c r="D131" s="174" t="s">
        <v>288</v>
      </c>
      <c r="E131" s="175" t="s">
        <v>74</v>
      </c>
      <c r="F131" s="176" t="s">
        <v>4173</v>
      </c>
      <c r="G131" s="177" t="s">
        <v>490</v>
      </c>
      <c r="H131" s="178">
        <v>1</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79</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434</v>
      </c>
    </row>
    <row r="132" spans="2:65" s="1" customFormat="1" ht="30" x14ac:dyDescent="0.15">
      <c r="B132" s="33"/>
      <c r="C132" s="34"/>
      <c r="D132" s="187" t="s">
        <v>383</v>
      </c>
      <c r="E132" s="34"/>
      <c r="F132" s="208" t="s">
        <v>5657</v>
      </c>
      <c r="G132" s="34"/>
      <c r="H132" s="34"/>
      <c r="I132" s="111"/>
      <c r="J132" s="34"/>
      <c r="K132" s="34"/>
      <c r="L132" s="37"/>
      <c r="M132" s="209"/>
      <c r="N132" s="59"/>
      <c r="O132" s="59"/>
      <c r="P132" s="59"/>
      <c r="Q132" s="59"/>
      <c r="R132" s="59"/>
      <c r="S132" s="59"/>
      <c r="T132" s="60"/>
      <c r="AT132" s="16" t="s">
        <v>383</v>
      </c>
      <c r="AU132" s="16" t="s">
        <v>79</v>
      </c>
    </row>
    <row r="133" spans="2:65" s="10" customFormat="1" ht="26" customHeight="1" x14ac:dyDescent="0.2">
      <c r="B133" s="160"/>
      <c r="C133" s="161"/>
      <c r="D133" s="162" t="s">
        <v>69</v>
      </c>
      <c r="E133" s="163" t="s">
        <v>2190</v>
      </c>
      <c r="F133" s="163" t="s">
        <v>3040</v>
      </c>
      <c r="G133" s="161"/>
      <c r="H133" s="161"/>
      <c r="I133" s="164"/>
      <c r="J133" s="165">
        <f>BK133</f>
        <v>0</v>
      </c>
      <c r="K133" s="161"/>
      <c r="L133" s="166"/>
      <c r="M133" s="167"/>
      <c r="N133" s="168"/>
      <c r="O133" s="168"/>
      <c r="P133" s="169">
        <f>P134</f>
        <v>0</v>
      </c>
      <c r="Q133" s="168"/>
      <c r="R133" s="169">
        <f>R134</f>
        <v>0</v>
      </c>
      <c r="S133" s="168"/>
      <c r="T133" s="170">
        <f>T134</f>
        <v>0</v>
      </c>
      <c r="AR133" s="171" t="s">
        <v>77</v>
      </c>
      <c r="AT133" s="172" t="s">
        <v>69</v>
      </c>
      <c r="AU133" s="172" t="s">
        <v>70</v>
      </c>
      <c r="AY133" s="171" t="s">
        <v>287</v>
      </c>
      <c r="BK133" s="173">
        <f>BK134</f>
        <v>0</v>
      </c>
    </row>
    <row r="134" spans="2:65" s="10" customFormat="1" ht="22.75" customHeight="1" x14ac:dyDescent="0.15">
      <c r="B134" s="160"/>
      <c r="C134" s="161"/>
      <c r="D134" s="162" t="s">
        <v>69</v>
      </c>
      <c r="E134" s="239" t="s">
        <v>7</v>
      </c>
      <c r="F134" s="239" t="s">
        <v>5648</v>
      </c>
      <c r="G134" s="161"/>
      <c r="H134" s="161"/>
      <c r="I134" s="164"/>
      <c r="J134" s="240">
        <f>BK134</f>
        <v>0</v>
      </c>
      <c r="K134" s="161"/>
      <c r="L134" s="166"/>
      <c r="M134" s="167"/>
      <c r="N134" s="168"/>
      <c r="O134" s="168"/>
      <c r="P134" s="169">
        <f>SUM(P135:P153)</f>
        <v>0</v>
      </c>
      <c r="Q134" s="168"/>
      <c r="R134" s="169">
        <f>SUM(R135:R153)</f>
        <v>0</v>
      </c>
      <c r="S134" s="168"/>
      <c r="T134" s="170">
        <f>SUM(T135:T153)</f>
        <v>0</v>
      </c>
      <c r="AR134" s="171" t="s">
        <v>77</v>
      </c>
      <c r="AT134" s="172" t="s">
        <v>69</v>
      </c>
      <c r="AU134" s="172" t="s">
        <v>77</v>
      </c>
      <c r="AY134" s="171" t="s">
        <v>287</v>
      </c>
      <c r="BK134" s="173">
        <f>SUM(BK135:BK153)</f>
        <v>0</v>
      </c>
    </row>
    <row r="135" spans="2:65" s="1" customFormat="1" ht="16.5" customHeight="1" x14ac:dyDescent="0.15">
      <c r="B135" s="33"/>
      <c r="C135" s="174" t="s">
        <v>70</v>
      </c>
      <c r="D135" s="174" t="s">
        <v>288</v>
      </c>
      <c r="E135" s="175" t="s">
        <v>4176</v>
      </c>
      <c r="F135" s="176" t="s">
        <v>4177</v>
      </c>
      <c r="G135" s="177" t="s">
        <v>308</v>
      </c>
      <c r="H135" s="178">
        <v>2</v>
      </c>
      <c r="I135" s="179"/>
      <c r="J135" s="178">
        <f t="shared" ref="J135:J153" si="20">ROUND(I135*H135,2)</f>
        <v>0</v>
      </c>
      <c r="K135" s="176" t="s">
        <v>1</v>
      </c>
      <c r="L135" s="37"/>
      <c r="M135" s="180" t="s">
        <v>1</v>
      </c>
      <c r="N135" s="181" t="s">
        <v>41</v>
      </c>
      <c r="O135" s="59"/>
      <c r="P135" s="182">
        <f t="shared" ref="P135:P153" si="21">O135*H135</f>
        <v>0</v>
      </c>
      <c r="Q135" s="182">
        <v>0</v>
      </c>
      <c r="R135" s="182">
        <f t="shared" ref="R135:R153" si="22">Q135*H135</f>
        <v>0</v>
      </c>
      <c r="S135" s="182">
        <v>0</v>
      </c>
      <c r="T135" s="183">
        <f t="shared" ref="T135:T153" si="23">S135*H135</f>
        <v>0</v>
      </c>
      <c r="AR135" s="16" t="s">
        <v>99</v>
      </c>
      <c r="AT135" s="16" t="s">
        <v>288</v>
      </c>
      <c r="AU135" s="16" t="s">
        <v>79</v>
      </c>
      <c r="AY135" s="16" t="s">
        <v>287</v>
      </c>
      <c r="BE135" s="184">
        <f t="shared" ref="BE135:BE153" si="24">IF(N135="základní",J135,0)</f>
        <v>0</v>
      </c>
      <c r="BF135" s="184">
        <f t="shared" ref="BF135:BF153" si="25">IF(N135="snížená",J135,0)</f>
        <v>0</v>
      </c>
      <c r="BG135" s="184">
        <f t="shared" ref="BG135:BG153" si="26">IF(N135="zákl. přenesená",J135,0)</f>
        <v>0</v>
      </c>
      <c r="BH135" s="184">
        <f t="shared" ref="BH135:BH153" si="27">IF(N135="sníž. přenesená",J135,0)</f>
        <v>0</v>
      </c>
      <c r="BI135" s="184">
        <f t="shared" ref="BI135:BI153" si="28">IF(N135="nulová",J135,0)</f>
        <v>0</v>
      </c>
      <c r="BJ135" s="16" t="s">
        <v>77</v>
      </c>
      <c r="BK135" s="184">
        <f t="shared" ref="BK135:BK153" si="29">ROUND(I135*H135,2)</f>
        <v>0</v>
      </c>
      <c r="BL135" s="16" t="s">
        <v>99</v>
      </c>
      <c r="BM135" s="16" t="s">
        <v>440</v>
      </c>
    </row>
    <row r="136" spans="2:65" s="1" customFormat="1" ht="16.5" customHeight="1" x14ac:dyDescent="0.15">
      <c r="B136" s="33"/>
      <c r="C136" s="174" t="s">
        <v>70</v>
      </c>
      <c r="D136" s="174" t="s">
        <v>288</v>
      </c>
      <c r="E136" s="175" t="s">
        <v>5192</v>
      </c>
      <c r="F136" s="176" t="s">
        <v>5193</v>
      </c>
      <c r="G136" s="177" t="s">
        <v>490</v>
      </c>
      <c r="H136" s="178">
        <v>2</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79</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445</v>
      </c>
    </row>
    <row r="137" spans="2:65" s="1" customFormat="1" ht="16.5" customHeight="1" x14ac:dyDescent="0.15">
      <c r="B137" s="33"/>
      <c r="C137" s="174" t="s">
        <v>70</v>
      </c>
      <c r="D137" s="174" t="s">
        <v>288</v>
      </c>
      <c r="E137" s="175" t="s">
        <v>4052</v>
      </c>
      <c r="F137" s="176" t="s">
        <v>4053</v>
      </c>
      <c r="G137" s="177" t="s">
        <v>362</v>
      </c>
      <c r="H137" s="178">
        <v>20</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79</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449</v>
      </c>
    </row>
    <row r="138" spans="2:65" s="1" customFormat="1" ht="16.5" customHeight="1" x14ac:dyDescent="0.15">
      <c r="B138" s="33"/>
      <c r="C138" s="174" t="s">
        <v>70</v>
      </c>
      <c r="D138" s="174" t="s">
        <v>288</v>
      </c>
      <c r="E138" s="175" t="s">
        <v>3054</v>
      </c>
      <c r="F138" s="176" t="s">
        <v>3055</v>
      </c>
      <c r="G138" s="177" t="s">
        <v>362</v>
      </c>
      <c r="H138" s="178">
        <v>40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79</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455</v>
      </c>
    </row>
    <row r="139" spans="2:65" s="1" customFormat="1" ht="16.5" customHeight="1" x14ac:dyDescent="0.15">
      <c r="B139" s="33"/>
      <c r="C139" s="174" t="s">
        <v>70</v>
      </c>
      <c r="D139" s="174" t="s">
        <v>288</v>
      </c>
      <c r="E139" s="175" t="s">
        <v>3056</v>
      </c>
      <c r="F139" s="176" t="s">
        <v>3057</v>
      </c>
      <c r="G139" s="177" t="s">
        <v>362</v>
      </c>
      <c r="H139" s="178">
        <v>20</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79</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473</v>
      </c>
    </row>
    <row r="140" spans="2:65" s="1" customFormat="1" ht="16.5" customHeight="1" x14ac:dyDescent="0.15">
      <c r="B140" s="33"/>
      <c r="C140" s="174" t="s">
        <v>70</v>
      </c>
      <c r="D140" s="174" t="s">
        <v>288</v>
      </c>
      <c r="E140" s="175" t="s">
        <v>4054</v>
      </c>
      <c r="F140" s="176" t="s">
        <v>4055</v>
      </c>
      <c r="G140" s="177" t="s">
        <v>362</v>
      </c>
      <c r="H140" s="178">
        <v>20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79</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478</v>
      </c>
    </row>
    <row r="141" spans="2:65" s="1" customFormat="1" ht="16.5" customHeight="1" x14ac:dyDescent="0.15">
      <c r="B141" s="33"/>
      <c r="C141" s="174" t="s">
        <v>70</v>
      </c>
      <c r="D141" s="174" t="s">
        <v>288</v>
      </c>
      <c r="E141" s="175" t="s">
        <v>4056</v>
      </c>
      <c r="F141" s="176" t="s">
        <v>4057</v>
      </c>
      <c r="G141" s="177" t="s">
        <v>308</v>
      </c>
      <c r="H141" s="178">
        <v>1</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79</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484</v>
      </c>
    </row>
    <row r="142" spans="2:65" s="1" customFormat="1" ht="16.5" customHeight="1" x14ac:dyDescent="0.15">
      <c r="B142" s="33"/>
      <c r="C142" s="174" t="s">
        <v>70</v>
      </c>
      <c r="D142" s="174" t="s">
        <v>288</v>
      </c>
      <c r="E142" s="175" t="s">
        <v>3060</v>
      </c>
      <c r="F142" s="176" t="s">
        <v>3061</v>
      </c>
      <c r="G142" s="177" t="s">
        <v>291</v>
      </c>
      <c r="H142" s="178">
        <v>10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79</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491</v>
      </c>
    </row>
    <row r="143" spans="2:65" s="1" customFormat="1" ht="16.5" customHeight="1" x14ac:dyDescent="0.15">
      <c r="B143" s="33"/>
      <c r="C143" s="174" t="s">
        <v>70</v>
      </c>
      <c r="D143" s="174" t="s">
        <v>288</v>
      </c>
      <c r="E143" s="175" t="s">
        <v>5031</v>
      </c>
      <c r="F143" s="176" t="s">
        <v>5032</v>
      </c>
      <c r="G143" s="177" t="s">
        <v>291</v>
      </c>
      <c r="H143" s="178">
        <v>10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79</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496</v>
      </c>
    </row>
    <row r="144" spans="2:65" s="1" customFormat="1" ht="16.5" customHeight="1" x14ac:dyDescent="0.15">
      <c r="B144" s="33"/>
      <c r="C144" s="174" t="s">
        <v>70</v>
      </c>
      <c r="D144" s="174" t="s">
        <v>288</v>
      </c>
      <c r="E144" s="175" t="s">
        <v>4052</v>
      </c>
      <c r="F144" s="176" t="s">
        <v>4053</v>
      </c>
      <c r="G144" s="177" t="s">
        <v>362</v>
      </c>
      <c r="H144" s="178">
        <v>10</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79</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500</v>
      </c>
    </row>
    <row r="145" spans="2:65" s="1" customFormat="1" ht="16.5" customHeight="1" x14ac:dyDescent="0.15">
      <c r="B145" s="33"/>
      <c r="C145" s="174" t="s">
        <v>70</v>
      </c>
      <c r="D145" s="174" t="s">
        <v>288</v>
      </c>
      <c r="E145" s="175" t="s">
        <v>5050</v>
      </c>
      <c r="F145" s="176" t="s">
        <v>5051</v>
      </c>
      <c r="G145" s="177" t="s">
        <v>308</v>
      </c>
      <c r="H145" s="178">
        <v>0.5</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79</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503</v>
      </c>
    </row>
    <row r="146" spans="2:65" s="1" customFormat="1" ht="16.5" customHeight="1" x14ac:dyDescent="0.15">
      <c r="B146" s="33"/>
      <c r="C146" s="174" t="s">
        <v>70</v>
      </c>
      <c r="D146" s="174" t="s">
        <v>288</v>
      </c>
      <c r="E146" s="175" t="s">
        <v>5052</v>
      </c>
      <c r="F146" s="176" t="s">
        <v>5053</v>
      </c>
      <c r="G146" s="177" t="s">
        <v>362</v>
      </c>
      <c r="H146" s="178">
        <v>10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79</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509</v>
      </c>
    </row>
    <row r="147" spans="2:65" s="1" customFormat="1" ht="16.5" customHeight="1" x14ac:dyDescent="0.15">
      <c r="B147" s="33"/>
      <c r="C147" s="174" t="s">
        <v>70</v>
      </c>
      <c r="D147" s="174" t="s">
        <v>288</v>
      </c>
      <c r="E147" s="175" t="s">
        <v>3054</v>
      </c>
      <c r="F147" s="176" t="s">
        <v>3055</v>
      </c>
      <c r="G147" s="177" t="s">
        <v>362</v>
      </c>
      <c r="H147" s="178">
        <v>10</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79</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513</v>
      </c>
    </row>
    <row r="148" spans="2:65" s="1" customFormat="1" ht="16.5" customHeight="1" x14ac:dyDescent="0.15">
      <c r="B148" s="33"/>
      <c r="C148" s="174" t="s">
        <v>70</v>
      </c>
      <c r="D148" s="174" t="s">
        <v>288</v>
      </c>
      <c r="E148" s="175" t="s">
        <v>3056</v>
      </c>
      <c r="F148" s="176" t="s">
        <v>3057</v>
      </c>
      <c r="G148" s="177" t="s">
        <v>362</v>
      </c>
      <c r="H148" s="178">
        <v>10</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79</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517</v>
      </c>
    </row>
    <row r="149" spans="2:65" s="1" customFormat="1" ht="16.5" customHeight="1" x14ac:dyDescent="0.15">
      <c r="B149" s="33"/>
      <c r="C149" s="174" t="s">
        <v>70</v>
      </c>
      <c r="D149" s="174" t="s">
        <v>288</v>
      </c>
      <c r="E149" s="175" t="s">
        <v>4054</v>
      </c>
      <c r="F149" s="176" t="s">
        <v>4055</v>
      </c>
      <c r="G149" s="177" t="s">
        <v>362</v>
      </c>
      <c r="H149" s="178">
        <v>10</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79</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521</v>
      </c>
    </row>
    <row r="150" spans="2:65" s="1" customFormat="1" ht="16.5" customHeight="1" x14ac:dyDescent="0.15">
      <c r="B150" s="33"/>
      <c r="C150" s="174" t="s">
        <v>70</v>
      </c>
      <c r="D150" s="174" t="s">
        <v>288</v>
      </c>
      <c r="E150" s="175" t="s">
        <v>4056</v>
      </c>
      <c r="F150" s="176" t="s">
        <v>4057</v>
      </c>
      <c r="G150" s="177" t="s">
        <v>308</v>
      </c>
      <c r="H150" s="178">
        <v>0.5</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79</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526</v>
      </c>
    </row>
    <row r="151" spans="2:65" s="1" customFormat="1" ht="16.5" customHeight="1" x14ac:dyDescent="0.15">
      <c r="B151" s="33"/>
      <c r="C151" s="174" t="s">
        <v>70</v>
      </c>
      <c r="D151" s="174" t="s">
        <v>288</v>
      </c>
      <c r="E151" s="175" t="s">
        <v>3060</v>
      </c>
      <c r="F151" s="176" t="s">
        <v>3061</v>
      </c>
      <c r="G151" s="177" t="s">
        <v>291</v>
      </c>
      <c r="H151" s="178">
        <v>5</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79</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530</v>
      </c>
    </row>
    <row r="152" spans="2:65" s="1" customFormat="1" ht="16.5" customHeight="1" x14ac:dyDescent="0.15">
      <c r="B152" s="33"/>
      <c r="C152" s="174" t="s">
        <v>70</v>
      </c>
      <c r="D152" s="174" t="s">
        <v>288</v>
      </c>
      <c r="E152" s="175" t="s">
        <v>3062</v>
      </c>
      <c r="F152" s="176" t="s">
        <v>3063</v>
      </c>
      <c r="G152" s="177" t="s">
        <v>291</v>
      </c>
      <c r="H152" s="178">
        <v>5</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79</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537</v>
      </c>
    </row>
    <row r="153" spans="2:65" s="1" customFormat="1" ht="16.5" customHeight="1" x14ac:dyDescent="0.15">
      <c r="B153" s="33"/>
      <c r="C153" s="174" t="s">
        <v>70</v>
      </c>
      <c r="D153" s="174" t="s">
        <v>288</v>
      </c>
      <c r="E153" s="175" t="s">
        <v>377</v>
      </c>
      <c r="F153" s="176" t="s">
        <v>3064</v>
      </c>
      <c r="G153" s="177" t="s">
        <v>490</v>
      </c>
      <c r="H153" s="178">
        <v>1</v>
      </c>
      <c r="I153" s="179"/>
      <c r="J153" s="178">
        <f t="shared" si="20"/>
        <v>0</v>
      </c>
      <c r="K153" s="176" t="s">
        <v>1</v>
      </c>
      <c r="L153" s="37"/>
      <c r="M153" s="220" t="s">
        <v>1</v>
      </c>
      <c r="N153" s="221" t="s">
        <v>41</v>
      </c>
      <c r="O153" s="222"/>
      <c r="P153" s="223">
        <f t="shared" si="21"/>
        <v>0</v>
      </c>
      <c r="Q153" s="223">
        <v>0</v>
      </c>
      <c r="R153" s="223">
        <f t="shared" si="22"/>
        <v>0</v>
      </c>
      <c r="S153" s="223">
        <v>0</v>
      </c>
      <c r="T153" s="224">
        <f t="shared" si="23"/>
        <v>0</v>
      </c>
      <c r="AR153" s="16" t="s">
        <v>99</v>
      </c>
      <c r="AT153" s="16" t="s">
        <v>288</v>
      </c>
      <c r="AU153" s="16" t="s">
        <v>79</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544</v>
      </c>
    </row>
    <row r="154" spans="2:65" s="1" customFormat="1" ht="7" customHeight="1" x14ac:dyDescent="0.15">
      <c r="B154" s="45"/>
      <c r="C154" s="46"/>
      <c r="D154" s="46"/>
      <c r="E154" s="46"/>
      <c r="F154" s="46"/>
      <c r="G154" s="46"/>
      <c r="H154" s="46"/>
      <c r="I154" s="133"/>
      <c r="J154" s="46"/>
      <c r="K154" s="46"/>
      <c r="L154" s="37"/>
    </row>
  </sheetData>
  <sheetProtection algorithmName="SHA-512" hashValue="xXEqr/2Lwlmnm69yNk4PmBkd2a8zvbN2BLHH+gD/viwMXC5ZbcCNvKThtNVR5P9WWTkwdkJT8kBNnzdqxM1J+w==" saltValue="ry1qyWGf9Ty4CQgirKGmuI2gYiS1qq7AJzHW1WVGOTTpMDaqtZB3b5cBZJ960fMXDz0uvaPz4pZ+1D6/nqwkkg==" spinCount="100000" sheet="1" objects="1" scenarios="1" formatColumns="0" formatRows="0" autoFilter="0"/>
  <autoFilter ref="C90:K15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50</vt:i4>
      </vt:variant>
    </vt:vector>
  </HeadingPairs>
  <TitlesOfParts>
    <vt:vector size="50" baseType="lpstr">
      <vt:lpstr>Rekapitulace stavby</vt:lpstr>
      <vt:lpstr>SO 01 - Objekt terminálu</vt:lpstr>
      <vt:lpstr>SO 02 - Zastřešení nástupišť</vt:lpstr>
      <vt:lpstr>SO 03 - Prodloužení podchodu</vt:lpstr>
      <vt:lpstr>01 - výrobky  PSV</vt:lpstr>
      <vt:lpstr>02 - svítidla</vt:lpstr>
      <vt:lpstr>03 - mobiliář</vt:lpstr>
      <vt:lpstr>SO 05 - Demolice</vt:lpstr>
      <vt:lpstr>D.1.4a - Technické prostř...</vt:lpstr>
      <vt:lpstr>D1.4c - Technika prostřed...</vt:lpstr>
      <vt:lpstr>D1.4d - Technika prostřed...</vt:lpstr>
      <vt:lpstr>D1.4e - Technika prostřed...</vt:lpstr>
      <vt:lpstr>01 - SO 01 - Objekt termi...</vt:lpstr>
      <vt:lpstr>02 - SO 01 - Přípojka pro...</vt:lpstr>
      <vt:lpstr>03 - SO 01 - Přípojení in...</vt:lpstr>
      <vt:lpstr>04 - SO 01 - Úprava souvi...</vt:lpstr>
      <vt:lpstr>05 - SO 02 - Zastřešení n...</vt:lpstr>
      <vt:lpstr>06 - SO 03 - prodloužení ...</vt:lpstr>
      <vt:lpstr>D1.4h - Technika prostřed...</vt:lpstr>
      <vt:lpstr>IO01 - Objekty pozemních ...</vt:lpstr>
      <vt:lpstr>03.1-3 - OZ č.1-3</vt:lpstr>
      <vt:lpstr>03.4 - OZ č.4</vt:lpstr>
      <vt:lpstr>03.5 - Demolice opěrné zí...</vt:lpstr>
      <vt:lpstr>IO04 - Sadové úpravy</vt:lpstr>
      <vt:lpstr>01 - Přípojka NN pro term...</vt:lpstr>
      <vt:lpstr>02 - Přípojka NN - smyčko...</vt:lpstr>
      <vt:lpstr>IO08 - Veřejné osvětlení</vt:lpstr>
      <vt:lpstr>IO09 - Rozvody SLP - příp...</vt:lpstr>
      <vt:lpstr>IO10 - ZTI Splašková kana...</vt:lpstr>
      <vt:lpstr>IO12 - Děšťová kanalizace</vt:lpstr>
      <vt:lpstr>IO14 - ORL</vt:lpstr>
      <vt:lpstr>IO16 - Přípojka vody</vt:lpstr>
      <vt:lpstr>01 - Přeložka sdělovacího...</vt:lpstr>
      <vt:lpstr>02 - Přeložka kabelu N.N....</vt:lpstr>
      <vt:lpstr>03 - Přeložka kabelu V.N ...</vt:lpstr>
      <vt:lpstr>01 - Trvalá přeložka plynu</vt:lpstr>
      <vt:lpstr>02 - Provizorní přeložka ...</vt:lpstr>
      <vt:lpstr>IO18.2 - Osvětlení 2 přec...</vt:lpstr>
      <vt:lpstr>IO18.3 - Dočasné opravy p...</vt:lpstr>
      <vt:lpstr>03 - Vedlejší a ostatní r...</vt:lpstr>
      <vt:lpstr>01 - Nádražní, Jiráskova,...</vt:lpstr>
      <vt:lpstr>02 - Nádražní, Jiráskova,...</vt:lpstr>
      <vt:lpstr>01 - Úprava komunikace u ...</vt:lpstr>
      <vt:lpstr>02 - Úprava komunikace u ...</vt:lpstr>
      <vt:lpstr>IO04 - Sadové úpravy_01</vt:lpstr>
      <vt:lpstr>IO07 - Přípojka N.N pro p...</vt:lpstr>
      <vt:lpstr>IO09 - rozvody SLP - park...</vt:lpstr>
      <vt:lpstr>IO10 - ZTI Splašková kana..._01</vt:lpstr>
      <vt:lpstr>IO18 - Přeložka kabelu N....</vt:lpstr>
      <vt:lpstr>IO18.1 - Osvětlení 1 přec...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SCEVIKV\vojta</dc:creator>
  <cp:lastModifiedBy>Microsoft Office User</cp:lastModifiedBy>
  <dcterms:created xsi:type="dcterms:W3CDTF">2019-01-30T10:19:41Z</dcterms:created>
  <dcterms:modified xsi:type="dcterms:W3CDTF">2019-01-30T15:37:45Z</dcterms:modified>
</cp:coreProperties>
</file>