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Veřejné zakázky 2019\VZ Stavební práce\VZMR\Část zastřešení terasy M.Kudeříkové\"/>
    </mc:Choice>
  </mc:AlternateContent>
  <bookViews>
    <workbookView xWindow="-120" yWindow="-120" windowWidth="38640" windowHeight="15840" activeTab="3"/>
  </bookViews>
  <sheets>
    <sheet name="Pokyny pro vyplnění" sheetId="11" r:id="rId1"/>
    <sheet name="Stavba" sheetId="1" r:id="rId2"/>
    <sheet name="VzorPolozky" sheetId="10" state="hidden" r:id="rId3"/>
    <sheet name="Rozpočet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'Rozpočet Pol'!$A$1:$U$92</definedName>
    <definedName name="_xlnm.Print_Area" localSheetId="1">Stavba!$A$1:$J$62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AD82" i="12" l="1"/>
  <c r="G39" i="1" s="1"/>
  <c r="U8" i="12"/>
  <c r="G9" i="12"/>
  <c r="I9" i="12"/>
  <c r="I8" i="12" s="1"/>
  <c r="K9" i="12"/>
  <c r="K8" i="12" s="1"/>
  <c r="O9" i="12"/>
  <c r="O8" i="12" s="1"/>
  <c r="Q9" i="12"/>
  <c r="Q8" i="12" s="1"/>
  <c r="U9" i="12"/>
  <c r="G11" i="12"/>
  <c r="M11" i="12" s="1"/>
  <c r="I11" i="12"/>
  <c r="I10" i="12" s="1"/>
  <c r="K11" i="12"/>
  <c r="O11" i="12"/>
  <c r="Q11" i="12"/>
  <c r="Q10" i="12" s="1"/>
  <c r="U11" i="12"/>
  <c r="G12" i="12"/>
  <c r="M12" i="12" s="1"/>
  <c r="I12" i="12"/>
  <c r="K12" i="12"/>
  <c r="K10" i="12" s="1"/>
  <c r="O12" i="12"/>
  <c r="Q12" i="12"/>
  <c r="U12" i="12"/>
  <c r="U10" i="12" s="1"/>
  <c r="G13" i="12"/>
  <c r="M13" i="12" s="1"/>
  <c r="I13" i="12"/>
  <c r="K13" i="12"/>
  <c r="O13" i="12"/>
  <c r="Q13" i="12"/>
  <c r="U13" i="12"/>
  <c r="G15" i="12"/>
  <c r="M15" i="12" s="1"/>
  <c r="I15" i="12"/>
  <c r="K15" i="12"/>
  <c r="O15" i="12"/>
  <c r="Q15" i="12"/>
  <c r="Q14" i="12" s="1"/>
  <c r="U15" i="12"/>
  <c r="G16" i="12"/>
  <c r="M16" i="12" s="1"/>
  <c r="I16" i="12"/>
  <c r="K16" i="12"/>
  <c r="K14" i="12" s="1"/>
  <c r="O16" i="12"/>
  <c r="Q16" i="12"/>
  <c r="U16" i="12"/>
  <c r="G17" i="12"/>
  <c r="M17" i="12" s="1"/>
  <c r="I17" i="12"/>
  <c r="K17" i="12"/>
  <c r="O17" i="12"/>
  <c r="Q17" i="12"/>
  <c r="U17" i="12"/>
  <c r="G18" i="12"/>
  <c r="M18" i="12" s="1"/>
  <c r="I18" i="12"/>
  <c r="K18" i="12"/>
  <c r="O18" i="12"/>
  <c r="Q18" i="12"/>
  <c r="U18" i="12"/>
  <c r="O19" i="12"/>
  <c r="U19" i="12"/>
  <c r="G20" i="12"/>
  <c r="G19" i="12" s="1"/>
  <c r="I50" i="1" s="1"/>
  <c r="I20" i="12"/>
  <c r="I19" i="12" s="1"/>
  <c r="K20" i="12"/>
  <c r="K19" i="12" s="1"/>
  <c r="M20" i="12"/>
  <c r="M19" i="12" s="1"/>
  <c r="O20" i="12"/>
  <c r="Q20" i="12"/>
  <c r="Q19" i="12" s="1"/>
  <c r="U20" i="12"/>
  <c r="G22" i="12"/>
  <c r="M22" i="12" s="1"/>
  <c r="I22" i="12"/>
  <c r="K22" i="12"/>
  <c r="O22" i="12"/>
  <c r="Q22" i="12"/>
  <c r="U22" i="12"/>
  <c r="G23" i="12"/>
  <c r="I23" i="12"/>
  <c r="K23" i="12"/>
  <c r="O23" i="12"/>
  <c r="Q23" i="12"/>
  <c r="U23" i="12"/>
  <c r="U21" i="12" s="1"/>
  <c r="G24" i="12"/>
  <c r="I24" i="12"/>
  <c r="K24" i="12"/>
  <c r="M24" i="12"/>
  <c r="O24" i="12"/>
  <c r="Q24" i="12"/>
  <c r="U24" i="12"/>
  <c r="U25" i="12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U26" i="12"/>
  <c r="G28" i="12"/>
  <c r="M28" i="12" s="1"/>
  <c r="I28" i="12"/>
  <c r="K28" i="12"/>
  <c r="O28" i="12"/>
  <c r="Q28" i="12"/>
  <c r="U28" i="12"/>
  <c r="G29" i="12"/>
  <c r="I29" i="12"/>
  <c r="K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2" i="12"/>
  <c r="I32" i="12"/>
  <c r="K32" i="12"/>
  <c r="M32" i="12"/>
  <c r="O32" i="12"/>
  <c r="Q32" i="12"/>
  <c r="U32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5" i="12"/>
  <c r="M35" i="12" s="1"/>
  <c r="I35" i="12"/>
  <c r="K35" i="12"/>
  <c r="O35" i="12"/>
  <c r="Q35" i="12"/>
  <c r="U35" i="12"/>
  <c r="G36" i="12"/>
  <c r="M36" i="12" s="1"/>
  <c r="I36" i="12"/>
  <c r="K36" i="12"/>
  <c r="O36" i="12"/>
  <c r="Q36" i="12"/>
  <c r="U36" i="12"/>
  <c r="G37" i="12"/>
  <c r="M37" i="12" s="1"/>
  <c r="I37" i="12"/>
  <c r="K37" i="12"/>
  <c r="O37" i="12"/>
  <c r="Q37" i="12"/>
  <c r="U37" i="12"/>
  <c r="G38" i="12"/>
  <c r="M38" i="12" s="1"/>
  <c r="I38" i="12"/>
  <c r="K38" i="12"/>
  <c r="O38" i="12"/>
  <c r="Q38" i="12"/>
  <c r="U38" i="12"/>
  <c r="G39" i="12"/>
  <c r="M39" i="12" s="1"/>
  <c r="I39" i="12"/>
  <c r="K39" i="12"/>
  <c r="O39" i="12"/>
  <c r="Q39" i="12"/>
  <c r="U39" i="12"/>
  <c r="G40" i="12"/>
  <c r="I40" i="12"/>
  <c r="K40" i="12"/>
  <c r="M40" i="12"/>
  <c r="O40" i="12"/>
  <c r="Q40" i="12"/>
  <c r="U40" i="12"/>
  <c r="U41" i="12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U42" i="12"/>
  <c r="G44" i="12"/>
  <c r="M44" i="12" s="1"/>
  <c r="I44" i="12"/>
  <c r="K44" i="12"/>
  <c r="O44" i="12"/>
  <c r="Q44" i="12"/>
  <c r="U44" i="12"/>
  <c r="G45" i="12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8" i="12"/>
  <c r="M48" i="12" s="1"/>
  <c r="I48" i="12"/>
  <c r="K48" i="12"/>
  <c r="O48" i="12"/>
  <c r="Q48" i="12"/>
  <c r="U48" i="12"/>
  <c r="G49" i="12"/>
  <c r="M49" i="12" s="1"/>
  <c r="I49" i="12"/>
  <c r="K49" i="12"/>
  <c r="O49" i="12"/>
  <c r="Q49" i="12"/>
  <c r="U49" i="12"/>
  <c r="G50" i="12"/>
  <c r="I50" i="12"/>
  <c r="K50" i="12"/>
  <c r="M50" i="12"/>
  <c r="O50" i="12"/>
  <c r="Q50" i="12"/>
  <c r="U50" i="12"/>
  <c r="G51" i="12"/>
  <c r="M51" i="12" s="1"/>
  <c r="I51" i="12"/>
  <c r="K51" i="12"/>
  <c r="O51" i="12"/>
  <c r="Q51" i="12"/>
  <c r="U51" i="12"/>
  <c r="G53" i="12"/>
  <c r="I53" i="12"/>
  <c r="K53" i="12"/>
  <c r="K52" i="12" s="1"/>
  <c r="O53" i="12"/>
  <c r="Q53" i="12"/>
  <c r="U53" i="12"/>
  <c r="U52" i="12" s="1"/>
  <c r="G54" i="12"/>
  <c r="M54" i="12" s="1"/>
  <c r="I54" i="12"/>
  <c r="K54" i="12"/>
  <c r="O54" i="12"/>
  <c r="Q54" i="12"/>
  <c r="U54" i="12"/>
  <c r="G56" i="12"/>
  <c r="M56" i="12" s="1"/>
  <c r="I56" i="12"/>
  <c r="I55" i="12" s="1"/>
  <c r="K56" i="12"/>
  <c r="O56" i="12"/>
  <c r="Q56" i="12"/>
  <c r="Q55" i="12" s="1"/>
  <c r="U56" i="12"/>
  <c r="G57" i="12"/>
  <c r="M57" i="12" s="1"/>
  <c r="I57" i="12"/>
  <c r="K57" i="12"/>
  <c r="K55" i="12" s="1"/>
  <c r="O57" i="12"/>
  <c r="Q57" i="12"/>
  <c r="U57" i="12"/>
  <c r="U55" i="12" s="1"/>
  <c r="G58" i="12"/>
  <c r="M58" i="12" s="1"/>
  <c r="I58" i="12"/>
  <c r="K58" i="12"/>
  <c r="O58" i="12"/>
  <c r="Q58" i="12"/>
  <c r="U58" i="12"/>
  <c r="G60" i="12"/>
  <c r="M60" i="12" s="1"/>
  <c r="I60" i="12"/>
  <c r="K60" i="12"/>
  <c r="O60" i="12"/>
  <c r="Q60" i="12"/>
  <c r="U60" i="12"/>
  <c r="G61" i="12"/>
  <c r="M61" i="12" s="1"/>
  <c r="I61" i="12"/>
  <c r="K61" i="12"/>
  <c r="K59" i="12" s="1"/>
  <c r="O61" i="12"/>
  <c r="Q61" i="12"/>
  <c r="U61" i="12"/>
  <c r="G62" i="12"/>
  <c r="M62" i="12" s="1"/>
  <c r="I62" i="12"/>
  <c r="K62" i="12"/>
  <c r="O62" i="12"/>
  <c r="Q62" i="12"/>
  <c r="U62" i="12"/>
  <c r="G63" i="12"/>
  <c r="M63" i="12" s="1"/>
  <c r="I63" i="12"/>
  <c r="K63" i="12"/>
  <c r="O63" i="12"/>
  <c r="Q63" i="12"/>
  <c r="U63" i="12"/>
  <c r="G64" i="12"/>
  <c r="I64" i="12"/>
  <c r="K64" i="12"/>
  <c r="M64" i="12"/>
  <c r="O64" i="12"/>
  <c r="Q64" i="12"/>
  <c r="U64" i="12"/>
  <c r="G65" i="12"/>
  <c r="M65" i="12" s="1"/>
  <c r="I65" i="12"/>
  <c r="K65" i="12"/>
  <c r="O65" i="12"/>
  <c r="Q65" i="12"/>
  <c r="U65" i="12"/>
  <c r="G67" i="12"/>
  <c r="I67" i="12"/>
  <c r="K67" i="12"/>
  <c r="K66" i="12" s="1"/>
  <c r="O67" i="12"/>
  <c r="Q67" i="12"/>
  <c r="U67" i="12"/>
  <c r="G68" i="12"/>
  <c r="M68" i="12" s="1"/>
  <c r="I68" i="12"/>
  <c r="K68" i="12"/>
  <c r="O68" i="12"/>
  <c r="Q68" i="12"/>
  <c r="U68" i="12"/>
  <c r="G69" i="12"/>
  <c r="M69" i="12" s="1"/>
  <c r="I69" i="12"/>
  <c r="K69" i="12"/>
  <c r="O69" i="12"/>
  <c r="Q69" i="12"/>
  <c r="U69" i="12"/>
  <c r="G70" i="12"/>
  <c r="I70" i="12"/>
  <c r="K70" i="12"/>
  <c r="M70" i="12"/>
  <c r="O70" i="12"/>
  <c r="Q70" i="12"/>
  <c r="U70" i="12"/>
  <c r="G72" i="12"/>
  <c r="M72" i="12" s="1"/>
  <c r="I72" i="12"/>
  <c r="K72" i="12"/>
  <c r="O72" i="12"/>
  <c r="Q72" i="12"/>
  <c r="U72" i="12"/>
  <c r="G73" i="12"/>
  <c r="I73" i="12"/>
  <c r="K73" i="12"/>
  <c r="O73" i="12"/>
  <c r="Q73" i="12"/>
  <c r="U73" i="12"/>
  <c r="U71" i="12" s="1"/>
  <c r="G75" i="12"/>
  <c r="I75" i="12"/>
  <c r="K75" i="12"/>
  <c r="O75" i="12"/>
  <c r="Q75" i="12"/>
  <c r="U75" i="12"/>
  <c r="G76" i="12"/>
  <c r="M76" i="12" s="1"/>
  <c r="I76" i="12"/>
  <c r="K76" i="12"/>
  <c r="O76" i="12"/>
  <c r="Q76" i="12"/>
  <c r="Q74" i="12" s="1"/>
  <c r="U76" i="12"/>
  <c r="G77" i="12"/>
  <c r="M77" i="12" s="1"/>
  <c r="I77" i="12"/>
  <c r="K77" i="12"/>
  <c r="O77" i="12"/>
  <c r="Q77" i="12"/>
  <c r="U77" i="12"/>
  <c r="G78" i="12"/>
  <c r="M78" i="12" s="1"/>
  <c r="I78" i="12"/>
  <c r="K78" i="12"/>
  <c r="O78" i="12"/>
  <c r="Q78" i="12"/>
  <c r="U78" i="12"/>
  <c r="G79" i="12"/>
  <c r="M79" i="12" s="1"/>
  <c r="I79" i="12"/>
  <c r="K79" i="12"/>
  <c r="O79" i="12"/>
  <c r="Q79" i="12"/>
  <c r="U79" i="12"/>
  <c r="G80" i="12"/>
  <c r="I80" i="12"/>
  <c r="K80" i="12"/>
  <c r="M80" i="12"/>
  <c r="O80" i="12"/>
  <c r="Q80" i="12"/>
  <c r="U80" i="12"/>
  <c r="I20" i="1"/>
  <c r="I18" i="1"/>
  <c r="G27" i="1"/>
  <c r="F40" i="1"/>
  <c r="G23" i="1" s="1"/>
  <c r="G40" i="1"/>
  <c r="G25" i="1" s="1"/>
  <c r="G26" i="1" s="1"/>
  <c r="H40" i="1"/>
  <c r="I40" i="1"/>
  <c r="J40" i="1"/>
  <c r="J39" i="1"/>
  <c r="J28" i="1"/>
  <c r="J26" i="1"/>
  <c r="G38" i="1"/>
  <c r="F38" i="1"/>
  <c r="H32" i="1"/>
  <c r="J23" i="1"/>
  <c r="J24" i="1"/>
  <c r="J25" i="1"/>
  <c r="J27" i="1"/>
  <c r="E24" i="1"/>
  <c r="E26" i="1"/>
  <c r="AC82" i="12" l="1"/>
  <c r="F39" i="1" s="1"/>
  <c r="H39" i="1" s="1"/>
  <c r="I39" i="1" s="1"/>
  <c r="I74" i="12"/>
  <c r="O74" i="12"/>
  <c r="Q59" i="12"/>
  <c r="I59" i="12"/>
  <c r="K74" i="12"/>
  <c r="G71" i="12"/>
  <c r="I60" i="1" s="1"/>
  <c r="U66" i="12"/>
  <c r="U59" i="12"/>
  <c r="K43" i="12"/>
  <c r="Q43" i="12"/>
  <c r="I43" i="12"/>
  <c r="G41" i="12"/>
  <c r="I54" i="1" s="1"/>
  <c r="K27" i="12"/>
  <c r="Q27" i="12"/>
  <c r="I27" i="12"/>
  <c r="G25" i="12"/>
  <c r="I52" i="1" s="1"/>
  <c r="I14" i="12"/>
  <c r="G8" i="12"/>
  <c r="U74" i="12"/>
  <c r="O71" i="12"/>
  <c r="G66" i="12"/>
  <c r="I59" i="1" s="1"/>
  <c r="G52" i="12"/>
  <c r="I56" i="1" s="1"/>
  <c r="U43" i="12"/>
  <c r="U27" i="12"/>
  <c r="G21" i="12"/>
  <c r="I51" i="1" s="1"/>
  <c r="U14" i="12"/>
  <c r="M9" i="12"/>
  <c r="M8" i="12" s="1"/>
  <c r="G74" i="12"/>
  <c r="I61" i="1" s="1"/>
  <c r="I19" i="1" s="1"/>
  <c r="K71" i="12"/>
  <c r="Q71" i="12"/>
  <c r="I71" i="12"/>
  <c r="Q66" i="12"/>
  <c r="I66" i="12"/>
  <c r="O66" i="12"/>
  <c r="O59" i="12"/>
  <c r="O55" i="12"/>
  <c r="Q52" i="12"/>
  <c r="I52" i="12"/>
  <c r="O52" i="12"/>
  <c r="G43" i="12"/>
  <c r="I55" i="1" s="1"/>
  <c r="G27" i="12"/>
  <c r="I53" i="1" s="1"/>
  <c r="O21" i="12"/>
  <c r="O43" i="12"/>
  <c r="O27" i="12"/>
  <c r="K21" i="12"/>
  <c r="Q21" i="12"/>
  <c r="I21" i="12"/>
  <c r="O14" i="12"/>
  <c r="O10" i="12"/>
  <c r="G24" i="1"/>
  <c r="G29" i="1" s="1"/>
  <c r="G28" i="1"/>
  <c r="M14" i="12"/>
  <c r="M10" i="12"/>
  <c r="M59" i="12"/>
  <c r="M55" i="12"/>
  <c r="G59" i="12"/>
  <c r="I58" i="1" s="1"/>
  <c r="G55" i="12"/>
  <c r="I57" i="1" s="1"/>
  <c r="M75" i="12"/>
  <c r="M74" i="12" s="1"/>
  <c r="M73" i="12"/>
  <c r="M71" i="12" s="1"/>
  <c r="M67" i="12"/>
  <c r="M66" i="12" s="1"/>
  <c r="M53" i="12"/>
  <c r="M52" i="12" s="1"/>
  <c r="M45" i="12"/>
  <c r="M43" i="12" s="1"/>
  <c r="M29" i="12"/>
  <c r="M27" i="12" s="1"/>
  <c r="M23" i="12"/>
  <c r="M21" i="12" s="1"/>
  <c r="G14" i="12"/>
  <c r="I49" i="1" s="1"/>
  <c r="G10" i="12"/>
  <c r="I48" i="1" s="1"/>
  <c r="G82" i="12" l="1"/>
  <c r="I47" i="1"/>
  <c r="I17" i="1"/>
  <c r="I62" i="1" l="1"/>
  <c r="I16" i="1"/>
  <c r="I21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<sst xmlns="http://schemas.openxmlformats.org/spreadsheetml/2006/main" count="453" uniqueCount="239">
  <si>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</si>
  <si>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</si>
  <si>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</si>
  <si>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</si>
  <si>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</si>
  <si>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</si>
  <si>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</si>
  <si>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</si>
  <si>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</si>
  <si>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</si>
  <si>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</si>
  <si>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</si>
  <si>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</si>
  <si>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</si>
  <si>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</si>
  <si>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</si>
  <si>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</si>
  <si>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</si>
  <si>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</si>
  <si>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</si>
  <si>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</si>
  <si>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</si>
  <si>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</si>
  <si>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</si>
  <si>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</si>
  <si>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</si>
  <si>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</si>
  <si>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</si>
  <si>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</si>
  <si>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</si>
  <si>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</si>
  <si>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</si>
  <si>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</si>
  <si>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</si>
  <si>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</si>
  <si>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</si>
  <si>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</si>
  <si>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</si>
  <si>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</si>
  <si>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</si>
  <si>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</si>
  <si>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</si>
  <si>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</si>
  <si>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M.Kudeříkové 1556, Benešov</t>
  </si>
  <si>
    <t>Rozpočet:</t>
  </si>
  <si>
    <t>Misto</t>
  </si>
  <si>
    <t>Částečné zastřešení terasy v 6.NP, č.p.1556, M.Kudeříkové, Benešov</t>
  </si>
  <si>
    <t>Město Benešov</t>
  </si>
  <si>
    <t>Masarykovo náměstí 100, Benešov</t>
  </si>
  <si>
    <t>Rozpočet</t>
  </si>
  <si>
    <t>Celkem za stavbu</t>
  </si>
  <si>
    <t>CZK</t>
  </si>
  <si>
    <t>Rekapitulace dílů</t>
  </si>
  <si>
    <t>Typ dílu</t>
  </si>
  <si>
    <t>3</t>
  </si>
  <si>
    <t>Svislé a kompletní konstrukce</t>
  </si>
  <si>
    <t>62</t>
  </si>
  <si>
    <t>Upravy povrchů vnější</t>
  </si>
  <si>
    <t>63</t>
  </si>
  <si>
    <t>Podlahy a podlahové konstrukce</t>
  </si>
  <si>
    <t>94</t>
  </si>
  <si>
    <t>Lešení a stavební výtahy</t>
  </si>
  <si>
    <t>95</t>
  </si>
  <si>
    <t>Dokončovací kce na pozem.stav.</t>
  </si>
  <si>
    <t>96</t>
  </si>
  <si>
    <t>Bourání konstrukcí</t>
  </si>
  <si>
    <t>97</t>
  </si>
  <si>
    <t>Prorážení otvorů</t>
  </si>
  <si>
    <t>99</t>
  </si>
  <si>
    <t>Staveništní přesun hmot</t>
  </si>
  <si>
    <t>712</t>
  </si>
  <si>
    <t>Živičné krytiny</t>
  </si>
  <si>
    <t>764</t>
  </si>
  <si>
    <t>Konstrukce klempířské</t>
  </si>
  <si>
    <t>765</t>
  </si>
  <si>
    <t>Krytiny tvrdé</t>
  </si>
  <si>
    <t>767</t>
  </si>
  <si>
    <t>Konstrukce zámečnické</t>
  </si>
  <si>
    <t>771</t>
  </si>
  <si>
    <t>Podlahy z dlaždic a obklady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</si>
  <si>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</si>
  <si>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</si>
  <si>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</si>
  <si>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</si>
  <si>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</si>
  <si>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</si>
  <si>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</si>
  <si>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</si>
  <si>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</si>
  <si>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</si>
  <si>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</si>
  <si>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</si>
  <si>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</si>
  <si>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</si>
  <si>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</si>
  <si>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</si>
  <si>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</si>
  <si>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</si>
  <si>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</si>
  <si>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</si>
  <si>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</si>
  <si>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</si>
  <si>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</si>
  <si>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</si>
  <si>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</si>
  <si>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</si>
  <si>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</si>
  <si>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</si>
  <si>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</si>
  <si>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</si>
  <si>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</si>
  <si>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340236212R00</t>
  </si>
  <si>
    <t>Zazdívka otvorů pl.0,09m2,cihlami tl.zdi nad 10 cm</t>
  </si>
  <si>
    <t>kus</t>
  </si>
  <si>
    <t>POL1_0</t>
  </si>
  <si>
    <t>622421144R00</t>
  </si>
  <si>
    <t>Omítka vnější stěn, MVC, štuková, složitost 3, (doplnění dle potřeby)</t>
  </si>
  <si>
    <t>m2</t>
  </si>
  <si>
    <t>622412222R00</t>
  </si>
  <si>
    <t xml:space="preserve">Nátěr stěn vnějších, slož.3-4, silikátový </t>
  </si>
  <si>
    <t>624601111R00</t>
  </si>
  <si>
    <t>Tmelení spár do 2 x 2 cm, tmelem Butylplast</t>
  </si>
  <si>
    <t>m</t>
  </si>
  <si>
    <t>631581111R00</t>
  </si>
  <si>
    <t>Doplnění násypů škvárou o ploše do 2 m2</t>
  </si>
  <si>
    <t>m3</t>
  </si>
  <si>
    <t>631311131R00</t>
  </si>
  <si>
    <t>Doplnění mazanin betonem do 1 m2, nad tl. 8 cm</t>
  </si>
  <si>
    <t>631311121R00</t>
  </si>
  <si>
    <t>Doplnění mazanin betonem do 1 m2, do tl. 8 cm</t>
  </si>
  <si>
    <t>941955001R00</t>
  </si>
  <si>
    <t>Lešení lehké pomocné, výška podlahy do 1,2 m</t>
  </si>
  <si>
    <t>953981104R00</t>
  </si>
  <si>
    <t>Chemické kotvy do betonu, hl. 125 mm, M 16, ampule</t>
  </si>
  <si>
    <t>R953 99991</t>
  </si>
  <si>
    <t>D+M kotvících šroubů M16 + oc.hmoždinek do betonu , NC</t>
  </si>
  <si>
    <t>952901111R00</t>
  </si>
  <si>
    <t>Vyčištění budov o výšce podlaží do 4 m</t>
  </si>
  <si>
    <t>965081812R00</t>
  </si>
  <si>
    <t>Bourání dlažeb terac.,čedič. tl.do 30 mm, pl. 1 m2</t>
  </si>
  <si>
    <t>973042261R00</t>
  </si>
  <si>
    <t>Vysekání kapes zeď betonová pl. 0,1 m2, hl. 45 cm, v podlaze (kompletní skladba)</t>
  </si>
  <si>
    <t>919735123R00</t>
  </si>
  <si>
    <t>Řezání stávajícího betonového krytu tl. 10 - 15 cm</t>
  </si>
  <si>
    <t>970231300R00</t>
  </si>
  <si>
    <t>Řezání cihelného zdiva hl. řezu 300 mm</t>
  </si>
  <si>
    <t>971033441R00</t>
  </si>
  <si>
    <t>Vybourání otv. zeď cihel. pl.0,25 m2, tl.30cm, MVC, odbourání uřízlého zdiva</t>
  </si>
  <si>
    <t>973042241R00</t>
  </si>
  <si>
    <t>Vysekání kapes zeď betonová pl. 0,1 m2, hl. 15 cm</t>
  </si>
  <si>
    <t>974049121R00</t>
  </si>
  <si>
    <t>Vysekání rýh v betonových zdech 3x3 cm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</si>
  <si>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</si>
  <si>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</si>
  <si>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</si>
  <si>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</si>
  <si>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</si>
  <si>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</si>
  <si>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</si>
  <si>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979011121R00</t>
  </si>
  <si>
    <t>Příplatek za každé další podlaží</t>
  </si>
  <si>
    <t>979081111R00</t>
  </si>
  <si>
    <t>Odvoz suti a vybour. hmot na skládku do 1 km</t>
  </si>
  <si>
    <t>979081121R00</t>
  </si>
  <si>
    <t>Příplatek k odvozu za každý další 1 km</t>
  </si>
  <si>
    <t>979990107R00</t>
  </si>
  <si>
    <t>Poplatek za skládku suti - směs betonu,cihel,dřeva</t>
  </si>
  <si>
    <t>999281111R00</t>
  </si>
  <si>
    <t>Přesun hmot pro opravy a údržbu do výšky 25 m</t>
  </si>
  <si>
    <t>712311101R00</t>
  </si>
  <si>
    <t>Povlaková krytina střech do 10°, za studena ALP</t>
  </si>
  <si>
    <t>712341559R00</t>
  </si>
  <si>
    <t>Povlaková krytina střech do 10°, NAIP přitavením</t>
  </si>
  <si>
    <t>11163161R</t>
  </si>
  <si>
    <t>Lak asfaltový izolační PENETRAL ALP-M</t>
  </si>
  <si>
    <t>kg</t>
  </si>
  <si>
    <t>POL3_0</t>
  </si>
  <si>
    <t>62852251R</t>
  </si>
  <si>
    <t>Pás modifikovaný asfalt Elastek 40 special mineral</t>
  </si>
  <si>
    <t>712399095RT1</t>
  </si>
  <si>
    <t>Příplatek za plochu do 10 m2 natěradly, plochy jednotlivě do 2 m2</t>
  </si>
  <si>
    <t>712399097RT1</t>
  </si>
  <si>
    <t>Příplatek za plochu do 10 m2 NAIP, pryže, termopl., plochy jednotlivě do 2 m2</t>
  </si>
  <si>
    <t>R712 99991</t>
  </si>
  <si>
    <t>Příplatek za opracování prostupu asfaltovým pásem, NC</t>
  </si>
  <si>
    <t>998712203R00</t>
  </si>
  <si>
    <t>Přesun hmot pro povlakové krytiny, výšky do 24 m</t>
  </si>
  <si>
    <t>764813125R00</t>
  </si>
  <si>
    <t>Lemování zdí z lakovaného Pz plechu, rš 250 mm</t>
  </si>
  <si>
    <t>998764203R00</t>
  </si>
  <si>
    <t>Přesun hmot pro klempířské konstr., výšky do 24 m</t>
  </si>
  <si>
    <t>R765 37991</t>
  </si>
  <si>
    <t>Montáž polykarbonátové krytiny vč.všech doplňků, NC</t>
  </si>
  <si>
    <t>R765 37992</t>
  </si>
  <si>
    <t>Dodávka polykarbonátu tl.10mm , vč.všech příslušných doplňků a mont.prvků - NC</t>
  </si>
  <si>
    <t>998765203R00</t>
  </si>
  <si>
    <t>Přesun hmot pro krytiny tvrdé, výšky do 24 m</t>
  </si>
  <si>
    <t>767995102R00</t>
  </si>
  <si>
    <t>Výroba a montáž kov. atypických konstr. do 10 kg, patní a kotevní plechy, krátká táhla, příčné jackl</t>
  </si>
  <si>
    <t>767995103R00</t>
  </si>
  <si>
    <t>Výroba a montáž kov. atypických konstr. do 20 kg, táhla, příčné jackly</t>
  </si>
  <si>
    <t>767995104R00</t>
  </si>
  <si>
    <t>Výroba a montáž kov. atypických konstr. do 50 kg, sloupky</t>
  </si>
  <si>
    <t>767995105R00</t>
  </si>
  <si>
    <t>Výroba a montáž kov. atypických konstr. do 100 kg, podélné jackly</t>
  </si>
  <si>
    <t>R767 99991</t>
  </si>
  <si>
    <t>Dodávka ocelových prvků</t>
  </si>
  <si>
    <t>998767203R00</t>
  </si>
  <si>
    <t>Přesun hmot pro zámečnické konstr., výšky do 24 m</t>
  </si>
  <si>
    <t>771551903R00</t>
  </si>
  <si>
    <t>Opravy podlah z dlaždic teracových, 30x30 cm, doplnění dle potřeby</t>
  </si>
  <si>
    <t>R771 99991</t>
  </si>
  <si>
    <t>Dodávka tmele pojiva mrazuvzdorného</t>
  </si>
  <si>
    <t>R771 99992</t>
  </si>
  <si>
    <t>Dodávka dlažby teracové 300/300mm, NC</t>
  </si>
  <si>
    <t>998771203R00</t>
  </si>
  <si>
    <t>Přesun hmot pro podlahy z dlaždic, výšky do 24 m</t>
  </si>
  <si>
    <t>783226100R00</t>
  </si>
  <si>
    <t>Nátěr syntetický kovových konstrukcí základní</t>
  </si>
  <si>
    <t>783225600R00</t>
  </si>
  <si>
    <t>Nátěr syntetický kovových konstrukcí 2x email</t>
  </si>
  <si>
    <t>005121010R</t>
  </si>
  <si>
    <t>Vybudování zařízení staveniště</t>
  </si>
  <si>
    <t>Soubor</t>
  </si>
  <si>
    <t>005121020R</t>
  </si>
  <si>
    <t xml:space="preserve">Provoz zařízení staveniště </t>
  </si>
  <si>
    <t>005121030R</t>
  </si>
  <si>
    <t>Odstranění zařízení staveniště</t>
  </si>
  <si>
    <t>005211030R</t>
  </si>
  <si>
    <t xml:space="preserve">Dočasná dopravní opatření </t>
  </si>
  <si>
    <t>005124010R</t>
  </si>
  <si>
    <t>Koordinační činnost</t>
  </si>
  <si>
    <t>005122010R</t>
  </si>
  <si>
    <t xml:space="preserve">Provoz objednatele </t>
  </si>
  <si>
    <t/>
  </si>
  <si>
    <t>SUM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</si>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</sst>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7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" fontId="11" fillId="0" borderId="16" xfId="0" applyNumberFormat="1" applyFont="1" applyBorder="1" applyAlignment="1">
      <alignment horizontal="right" vertical="center" indent="1"/>
    </xf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" fontId="7" fillId="5" borderId="39" xfId="0" applyNumberFormat="1" applyFont="1" applyFill="1" applyBorder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40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8" t="s">
        <v>38</v>
      </c>
    </row>
    <row r="2" spans="1:7" ht="57.75" customHeight="1" x14ac:dyDescent="0.2">
      <c r="A2" s="183" t="s">
        <v>39</v>
      </c>
      <c r="B2" s="183"/>
      <c r="C2" s="183"/>
      <c r="D2" s="183"/>
      <c r="E2" s="183"/>
      <c r="F2" s="183"/>
      <c r="G2" s="183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5"/>
  <sheetViews>
    <sheetView showGridLines="0" topLeftCell="B23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3" t="s">
        <v>36</v>
      </c>
      <c r="B1" s="184" t="s">
        <v>42</v>
      </c>
      <c r="C1" s="185"/>
      <c r="D1" s="185"/>
      <c r="E1" s="185"/>
      <c r="F1" s="185"/>
      <c r="G1" s="185"/>
      <c r="H1" s="185"/>
      <c r="I1" s="185"/>
      <c r="J1" s="186"/>
    </row>
    <row r="2" spans="1:15" ht="23.25" customHeight="1" x14ac:dyDescent="0.2">
      <c r="A2" s="3"/>
      <c r="B2" s="71" t="s">
        <v>40</v>
      </c>
      <c r="C2" s="72"/>
      <c r="D2" s="210" t="s">
        <v>46</v>
      </c>
      <c r="E2" s="211"/>
      <c r="F2" s="211"/>
      <c r="G2" s="211"/>
      <c r="H2" s="211"/>
      <c r="I2" s="211"/>
      <c r="J2" s="212"/>
      <c r="O2" s="1"/>
    </row>
    <row r="3" spans="1:15" ht="23.25" customHeight="1" x14ac:dyDescent="0.2">
      <c r="A3" s="3"/>
      <c r="B3" s="73" t="s">
        <v>45</v>
      </c>
      <c r="C3" s="74"/>
      <c r="D3" s="203" t="s">
        <v>43</v>
      </c>
      <c r="E3" s="204"/>
      <c r="F3" s="204"/>
      <c r="G3" s="204"/>
      <c r="H3" s="204"/>
      <c r="I3" s="204"/>
      <c r="J3" s="205"/>
    </row>
    <row r="4" spans="1:15" ht="23.25" hidden="1" customHeight="1" x14ac:dyDescent="0.2">
      <c r="A4" s="3"/>
      <c r="B4" s="75" t="s">
        <v>44</v>
      </c>
      <c r="C4" s="76"/>
      <c r="D4" s="77"/>
      <c r="E4" s="77"/>
      <c r="F4" s="78"/>
      <c r="G4" s="78"/>
      <c r="H4" s="78"/>
      <c r="I4" s="78"/>
      <c r="J4" s="79"/>
    </row>
    <row r="5" spans="1:15" ht="24" customHeight="1" x14ac:dyDescent="0.2">
      <c r="A5" s="3"/>
      <c r="B5" s="40" t="s">
        <v>21</v>
      </c>
      <c r="D5" s="80" t="s">
        <v>47</v>
      </c>
      <c r="E5" s="23"/>
      <c r="F5" s="23"/>
      <c r="G5" s="23"/>
      <c r="H5" s="25" t="s">
        <v>33</v>
      </c>
      <c r="I5" s="80"/>
      <c r="J5" s="9"/>
    </row>
    <row r="6" spans="1:15" ht="15.75" customHeight="1" x14ac:dyDescent="0.2">
      <c r="A6" s="3"/>
      <c r="B6" s="35"/>
      <c r="C6" s="23"/>
      <c r="D6" s="80" t="s">
        <v>48</v>
      </c>
      <c r="E6" s="23"/>
      <c r="F6" s="23"/>
      <c r="G6" s="23"/>
      <c r="H6" s="25" t="s">
        <v>34</v>
      </c>
      <c r="I6" s="80"/>
      <c r="J6" s="9"/>
    </row>
    <row r="7" spans="1:15" ht="15.75" customHeight="1" x14ac:dyDescent="0.2">
      <c r="A7" s="3"/>
      <c r="B7" s="36"/>
      <c r="C7" s="81"/>
      <c r="D7" s="70"/>
      <c r="E7" s="30"/>
      <c r="F7" s="30"/>
      <c r="G7" s="30"/>
      <c r="H7" s="31"/>
      <c r="I7" s="30"/>
      <c r="J7" s="43"/>
    </row>
    <row r="8" spans="1:15" ht="24" hidden="1" customHeight="1" x14ac:dyDescent="0.2">
      <c r="A8" s="3"/>
      <c r="B8" s="40" t="s">
        <v>19</v>
      </c>
      <c r="D8" s="29"/>
      <c r="H8" s="25" t="s">
        <v>33</v>
      </c>
      <c r="I8" s="29"/>
      <c r="J8" s="9"/>
    </row>
    <row r="9" spans="1:15" ht="15.75" hidden="1" customHeight="1" x14ac:dyDescent="0.2">
      <c r="A9" s="3"/>
      <c r="B9" s="3"/>
      <c r="D9" s="29"/>
      <c r="H9" s="25" t="s">
        <v>34</v>
      </c>
      <c r="I9" s="29"/>
      <c r="J9" s="9"/>
    </row>
    <row r="10" spans="1:15" ht="15.75" hidden="1" customHeight="1" x14ac:dyDescent="0.2">
      <c r="A10" s="3"/>
      <c r="B10" s="44"/>
      <c r="C10" s="24"/>
      <c r="D10" s="39"/>
      <c r="E10" s="31"/>
      <c r="F10" s="31"/>
      <c r="G10" s="15"/>
      <c r="H10" s="15"/>
      <c r="I10" s="45"/>
      <c r="J10" s="43"/>
    </row>
    <row r="11" spans="1:15" ht="24" customHeight="1" x14ac:dyDescent="0.2">
      <c r="A11" s="3"/>
      <c r="B11" s="40" t="s">
        <v>18</v>
      </c>
      <c r="D11" s="214"/>
      <c r="E11" s="214"/>
      <c r="F11" s="214"/>
      <c r="G11" s="214"/>
      <c r="H11" s="25" t="s">
        <v>33</v>
      </c>
      <c r="I11" s="82"/>
      <c r="J11" s="9"/>
    </row>
    <row r="12" spans="1:15" ht="15.75" customHeight="1" x14ac:dyDescent="0.2">
      <c r="A12" s="3"/>
      <c r="B12" s="35"/>
      <c r="C12" s="23"/>
      <c r="D12" s="201"/>
      <c r="E12" s="201"/>
      <c r="F12" s="201"/>
      <c r="G12" s="201"/>
      <c r="H12" s="25" t="s">
        <v>34</v>
      </c>
      <c r="I12" s="82"/>
      <c r="J12" s="9"/>
    </row>
    <row r="13" spans="1:15" ht="15.75" customHeight="1" x14ac:dyDescent="0.2">
      <c r="A13" s="3"/>
      <c r="B13" s="36"/>
      <c r="C13" s="83"/>
      <c r="D13" s="202"/>
      <c r="E13" s="202"/>
      <c r="F13" s="202"/>
      <c r="G13" s="202"/>
      <c r="H13" s="26"/>
      <c r="I13" s="30"/>
      <c r="J13" s="43"/>
    </row>
    <row r="14" spans="1:15" ht="24" hidden="1" customHeight="1" x14ac:dyDescent="0.2">
      <c r="A14" s="3"/>
      <c r="B14" s="56" t="s">
        <v>20</v>
      </c>
      <c r="C14" s="57"/>
      <c r="D14" s="58"/>
      <c r="E14" s="59"/>
      <c r="F14" s="59"/>
      <c r="G14" s="59"/>
      <c r="H14" s="60"/>
      <c r="I14" s="59"/>
      <c r="J14" s="61"/>
    </row>
    <row r="15" spans="1:15" ht="32.25" customHeight="1" x14ac:dyDescent="0.2">
      <c r="A15" s="3"/>
      <c r="B15" s="44" t="s">
        <v>31</v>
      </c>
      <c r="C15" s="62"/>
      <c r="D15" s="15"/>
      <c r="E15" s="213"/>
      <c r="F15" s="213"/>
      <c r="G15" s="198"/>
      <c r="H15" s="198"/>
      <c r="I15" s="198" t="s">
        <v>28</v>
      </c>
      <c r="J15" s="199"/>
    </row>
    <row r="16" spans="1:15" ht="23.25" customHeight="1" x14ac:dyDescent="0.2">
      <c r="A16" s="129" t="s">
        <v>23</v>
      </c>
      <c r="B16" s="130" t="s">
        <v>23</v>
      </c>
      <c r="C16" s="48"/>
      <c r="D16" s="49"/>
      <c r="E16" s="193"/>
      <c r="F16" s="200"/>
      <c r="G16" s="193"/>
      <c r="H16" s="200"/>
      <c r="I16" s="193">
        <f>SUMIF(F47:F61,A16,I47:I61)+SUMIF(F47:F61,"PSU",I47:I61)</f>
        <v>0</v>
      </c>
      <c r="J16" s="194"/>
    </row>
    <row r="17" spans="1:10" ht="23.25" customHeight="1" x14ac:dyDescent="0.2">
      <c r="A17" s="129" t="s">
        <v>24</v>
      </c>
      <c r="B17" s="130" t="s">
        <v>24</v>
      </c>
      <c r="C17" s="48"/>
      <c r="D17" s="49"/>
      <c r="E17" s="193"/>
      <c r="F17" s="200"/>
      <c r="G17" s="193"/>
      <c r="H17" s="200"/>
      <c r="I17" s="193">
        <f>SUMIF(F47:F61,A17,I47:I61)</f>
        <v>0</v>
      </c>
      <c r="J17" s="194"/>
    </row>
    <row r="18" spans="1:10" ht="23.25" customHeight="1" x14ac:dyDescent="0.2">
      <c r="A18" s="129" t="s">
        <v>25</v>
      </c>
      <c r="B18" s="130" t="s">
        <v>25</v>
      </c>
      <c r="C18" s="48"/>
      <c r="D18" s="49"/>
      <c r="E18" s="193"/>
      <c r="F18" s="200"/>
      <c r="G18" s="193"/>
      <c r="H18" s="200"/>
      <c r="I18" s="193">
        <f>SUMIF(F47:F61,A18,I47:I61)</f>
        <v>0</v>
      </c>
      <c r="J18" s="194"/>
    </row>
    <row r="19" spans="1:10" ht="23.25" customHeight="1" x14ac:dyDescent="0.2">
      <c r="A19" s="129" t="s">
        <v>82</v>
      </c>
      <c r="B19" s="130" t="s">
        <v>26</v>
      </c>
      <c r="C19" s="48"/>
      <c r="D19" s="49"/>
      <c r="E19" s="193"/>
      <c r="F19" s="200"/>
      <c r="G19" s="193"/>
      <c r="H19" s="200"/>
      <c r="I19" s="193">
        <f>SUMIF(F47:F61,A19,I47:I61)</f>
        <v>0</v>
      </c>
      <c r="J19" s="194"/>
    </row>
    <row r="20" spans="1:10" ht="23.25" customHeight="1" x14ac:dyDescent="0.2">
      <c r="A20" s="129" t="s">
        <v>83</v>
      </c>
      <c r="B20" s="130" t="s">
        <v>27</v>
      </c>
      <c r="C20" s="48"/>
      <c r="D20" s="49"/>
      <c r="E20" s="193"/>
      <c r="F20" s="200"/>
      <c r="G20" s="193"/>
      <c r="H20" s="200"/>
      <c r="I20" s="193">
        <f>SUMIF(F47:F61,A20,I47:I61)</f>
        <v>0</v>
      </c>
      <c r="J20" s="194"/>
    </row>
    <row r="21" spans="1:10" ht="23.25" customHeight="1" x14ac:dyDescent="0.2">
      <c r="A21" s="3"/>
      <c r="B21" s="64" t="s">
        <v>28</v>
      </c>
      <c r="C21" s="65"/>
      <c r="D21" s="66"/>
      <c r="E21" s="195"/>
      <c r="F21" s="196"/>
      <c r="G21" s="195"/>
      <c r="H21" s="196"/>
      <c r="I21" s="195">
        <f>SUM(I16:J20)</f>
        <v>0</v>
      </c>
      <c r="J21" s="206"/>
    </row>
    <row r="22" spans="1:10" ht="33" customHeight="1" x14ac:dyDescent="0.2">
      <c r="A22" s="3"/>
      <c r="B22" s="55" t="s">
        <v>32</v>
      </c>
      <c r="C22" s="48"/>
      <c r="D22" s="49"/>
      <c r="E22" s="54"/>
      <c r="F22" s="51"/>
      <c r="G22" s="42"/>
      <c r="H22" s="42"/>
      <c r="I22" s="42"/>
      <c r="J22" s="52"/>
    </row>
    <row r="23" spans="1:10" ht="23.25" customHeight="1" x14ac:dyDescent="0.2">
      <c r="A23" s="3"/>
      <c r="B23" s="47" t="s">
        <v>11</v>
      </c>
      <c r="C23" s="48"/>
      <c r="D23" s="49"/>
      <c r="E23" s="50">
        <v>15</v>
      </c>
      <c r="F23" s="51" t="s">
        <v>0</v>
      </c>
      <c r="G23" s="191">
        <f>ZakladDPHSniVypocet</f>
        <v>0</v>
      </c>
      <c r="H23" s="192"/>
      <c r="I23" s="192"/>
      <c r="J23" s="52" t="str">
        <f t="shared" ref="J23:J28" si="0">Mena</f>
        <v>CZK</v>
      </c>
    </row>
    <row r="24" spans="1:10" ht="23.25" customHeight="1" x14ac:dyDescent="0.2">
      <c r="A24" s="3"/>
      <c r="B24" s="47" t="s">
        <v>12</v>
      </c>
      <c r="C24" s="48"/>
      <c r="D24" s="49"/>
      <c r="E24" s="50">
        <f>SazbaDPH1</f>
        <v>15</v>
      </c>
      <c r="F24" s="51" t="s">
        <v>0</v>
      </c>
      <c r="G24" s="216">
        <f>ZakladDPHSni*SazbaDPH1/100</f>
        <v>0</v>
      </c>
      <c r="H24" s="217"/>
      <c r="I24" s="217"/>
      <c r="J24" s="52" t="str">
        <f t="shared" si="0"/>
        <v>CZK</v>
      </c>
    </row>
    <row r="25" spans="1:10" ht="23.25" customHeight="1" x14ac:dyDescent="0.2">
      <c r="A25" s="3"/>
      <c r="B25" s="47" t="s">
        <v>13</v>
      </c>
      <c r="C25" s="48"/>
      <c r="D25" s="49"/>
      <c r="E25" s="50">
        <v>21</v>
      </c>
      <c r="F25" s="51" t="s">
        <v>0</v>
      </c>
      <c r="G25" s="191">
        <f>ZakladDPHZaklVypocet</f>
        <v>0</v>
      </c>
      <c r="H25" s="192"/>
      <c r="I25" s="192"/>
      <c r="J25" s="52" t="str">
        <f t="shared" si="0"/>
        <v>CZK</v>
      </c>
    </row>
    <row r="26" spans="1:10" ht="23.25" customHeight="1" x14ac:dyDescent="0.2">
      <c r="A26" s="3"/>
      <c r="B26" s="41" t="s">
        <v>14</v>
      </c>
      <c r="C26" s="19"/>
      <c r="D26" s="15"/>
      <c r="E26" s="37">
        <f>SazbaDPH2</f>
        <v>21</v>
      </c>
      <c r="F26" s="38" t="s">
        <v>0</v>
      </c>
      <c r="G26" s="187">
        <f>ZakladDPHZakl*SazbaDPH2/100</f>
        <v>0</v>
      </c>
      <c r="H26" s="188"/>
      <c r="I26" s="188"/>
      <c r="J26" s="46" t="str">
        <f t="shared" si="0"/>
        <v>CZK</v>
      </c>
    </row>
    <row r="27" spans="1:10" ht="23.25" customHeight="1" thickBot="1" x14ac:dyDescent="0.25">
      <c r="A27" s="3"/>
      <c r="B27" s="40" t="s">
        <v>4</v>
      </c>
      <c r="C27" s="17"/>
      <c r="D27" s="20"/>
      <c r="E27" s="17"/>
      <c r="F27" s="18"/>
      <c r="G27" s="189">
        <f>0</f>
        <v>0</v>
      </c>
      <c r="H27" s="189"/>
      <c r="I27" s="189"/>
      <c r="J27" s="53" t="str">
        <f t="shared" si="0"/>
        <v>CZK</v>
      </c>
    </row>
    <row r="28" spans="1:10" ht="27.75" hidden="1" customHeight="1" thickBot="1" x14ac:dyDescent="0.25">
      <c r="A28" s="3"/>
      <c r="B28" s="102" t="s">
        <v>22</v>
      </c>
      <c r="C28" s="103"/>
      <c r="D28" s="103"/>
      <c r="E28" s="104"/>
      <c r="F28" s="105"/>
      <c r="G28" s="197">
        <f>ZakladDPHSniVypocet+ZakladDPHZaklVypocet</f>
        <v>0</v>
      </c>
      <c r="H28" s="197"/>
      <c r="I28" s="197"/>
      <c r="J28" s="106" t="str">
        <f t="shared" si="0"/>
        <v>CZK</v>
      </c>
    </row>
    <row r="29" spans="1:10" ht="27.75" customHeight="1" thickBot="1" x14ac:dyDescent="0.25">
      <c r="A29" s="3"/>
      <c r="B29" s="102" t="s">
        <v>35</v>
      </c>
      <c r="C29" s="107"/>
      <c r="D29" s="107"/>
      <c r="E29" s="107"/>
      <c r="F29" s="107"/>
      <c r="G29" s="190">
        <f>ZakladDPHSni+DPHSni+ZakladDPHZakl+DPHZakl+Zaokrouhleni</f>
        <v>0</v>
      </c>
      <c r="H29" s="190"/>
      <c r="I29" s="190"/>
      <c r="J29" s="108" t="s">
        <v>51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3"/>
      <c r="E32" s="33"/>
      <c r="F32" s="16" t="s">
        <v>9</v>
      </c>
      <c r="G32" s="33"/>
      <c r="H32" s="34">
        <f ca="1">TODAY()</f>
        <v>43627</v>
      </c>
      <c r="I32" s="33"/>
      <c r="J32" s="10"/>
    </row>
    <row r="33" spans="1:10" ht="47.25" customHeight="1" x14ac:dyDescent="0.2">
      <c r="A33" s="3"/>
      <c r="B33" s="3"/>
      <c r="J33" s="10"/>
    </row>
    <row r="34" spans="1:10" s="28" customFormat="1" ht="18.75" customHeight="1" x14ac:dyDescent="0.2">
      <c r="A34" s="27"/>
      <c r="B34" s="27"/>
      <c r="D34" s="22"/>
      <c r="E34" s="22"/>
      <c r="G34" s="22"/>
      <c r="H34" s="22"/>
      <c r="I34" s="22"/>
      <c r="J34" s="32"/>
    </row>
    <row r="35" spans="1:10" ht="12.75" customHeight="1" x14ac:dyDescent="0.2">
      <c r="A35" s="3"/>
      <c r="B35" s="3"/>
      <c r="D35" s="215" t="s">
        <v>2</v>
      </c>
      <c r="E35" s="215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7" t="s">
        <v>15</v>
      </c>
      <c r="C37" s="2"/>
      <c r="D37" s="2"/>
      <c r="E37" s="2"/>
      <c r="F37" s="94"/>
      <c r="G37" s="94"/>
      <c r="H37" s="94"/>
      <c r="I37" s="94"/>
      <c r="J37" s="2"/>
    </row>
    <row r="38" spans="1:10" ht="25.5" hidden="1" customHeight="1" x14ac:dyDescent="0.2">
      <c r="A38" s="86" t="s">
        <v>37</v>
      </c>
      <c r="B38" s="88" t="s">
        <v>16</v>
      </c>
      <c r="C38" s="89" t="s">
        <v>5</v>
      </c>
      <c r="D38" s="90"/>
      <c r="E38" s="90"/>
      <c r="F38" s="95" t="str">
        <f>B23</f>
        <v>Základ pro sníženou DPH</v>
      </c>
      <c r="G38" s="95" t="str">
        <f>B25</f>
        <v>Základ pro základní DPH</v>
      </c>
      <c r="H38" s="96" t="s">
        <v>17</v>
      </c>
      <c r="I38" s="96" t="s">
        <v>1</v>
      </c>
      <c r="J38" s="91" t="s">
        <v>0</v>
      </c>
    </row>
    <row r="39" spans="1:10" ht="25.5" hidden="1" customHeight="1" x14ac:dyDescent="0.2">
      <c r="A39" s="86">
        <v>0</v>
      </c>
      <c r="B39" s="92" t="s">
        <v>49</v>
      </c>
      <c r="C39" s="218" t="s">
        <v>46</v>
      </c>
      <c r="D39" s="219"/>
      <c r="E39" s="219"/>
      <c r="F39" s="97">
        <f>'Rozpočet Pol'!AC82</f>
        <v>0</v>
      </c>
      <c r="G39" s="98">
        <f>'Rozpočet Pol'!AD82</f>
        <v>0</v>
      </c>
      <c r="H39" s="99">
        <f>(F39*SazbaDPH1/100)+(G39*SazbaDPH2/100)</f>
        <v>0</v>
      </c>
      <c r="I39" s="99">
        <f>F39+G39+H39</f>
        <v>0</v>
      </c>
      <c r="J39" s="93" t="str">
        <f>IF(CenaCelkemVypocet=0,"",I39/CenaCelkemVypocet*100)</f>
        <v/>
      </c>
    </row>
    <row r="40" spans="1:10" ht="25.5" hidden="1" customHeight="1" x14ac:dyDescent="0.2">
      <c r="A40" s="86"/>
      <c r="B40" s="220" t="s">
        <v>50</v>
      </c>
      <c r="C40" s="221"/>
      <c r="D40" s="221"/>
      <c r="E40" s="222"/>
      <c r="F40" s="100">
        <f>SUMIF(A39:A39,"=1",F39:F39)</f>
        <v>0</v>
      </c>
      <c r="G40" s="101">
        <f>SUMIF(A39:A39,"=1",G39:G39)</f>
        <v>0</v>
      </c>
      <c r="H40" s="101">
        <f>SUMIF(A39:A39,"=1",H39:H39)</f>
        <v>0</v>
      </c>
      <c r="I40" s="101">
        <f>SUMIF(A39:A39,"=1",I39:I39)</f>
        <v>0</v>
      </c>
      <c r="J40" s="87">
        <f>SUMIF(A39:A39,"=1",J39:J39)</f>
        <v>0</v>
      </c>
    </row>
    <row r="44" spans="1:10" ht="15.75" x14ac:dyDescent="0.25">
      <c r="B44" s="109" t="s">
        <v>52</v>
      </c>
    </row>
    <row r="46" spans="1:10" ht="25.5" customHeight="1" x14ac:dyDescent="0.2">
      <c r="A46" s="110"/>
      <c r="B46" s="114" t="s">
        <v>16</v>
      </c>
      <c r="C46" s="114" t="s">
        <v>5</v>
      </c>
      <c r="D46" s="115"/>
      <c r="E46" s="115"/>
      <c r="F46" s="118" t="s">
        <v>53</v>
      </c>
      <c r="G46" s="118"/>
      <c r="H46" s="118"/>
      <c r="I46" s="223" t="s">
        <v>28</v>
      </c>
      <c r="J46" s="223"/>
    </row>
    <row r="47" spans="1:10" ht="25.5" customHeight="1" x14ac:dyDescent="0.2">
      <c r="A47" s="111"/>
      <c r="B47" s="119" t="s">
        <v>54</v>
      </c>
      <c r="C47" s="225" t="s">
        <v>55</v>
      </c>
      <c r="D47" s="226"/>
      <c r="E47" s="226"/>
      <c r="F47" s="121" t="s">
        <v>23</v>
      </c>
      <c r="G47" s="122"/>
      <c r="H47" s="122"/>
      <c r="I47" s="224">
        <f>'Rozpočet Pol'!G8</f>
        <v>0</v>
      </c>
      <c r="J47" s="224"/>
    </row>
    <row r="48" spans="1:10" ht="25.5" customHeight="1" x14ac:dyDescent="0.2">
      <c r="A48" s="111"/>
      <c r="B48" s="113" t="s">
        <v>56</v>
      </c>
      <c r="C48" s="208" t="s">
        <v>57</v>
      </c>
      <c r="D48" s="209"/>
      <c r="E48" s="209"/>
      <c r="F48" s="123" t="s">
        <v>23</v>
      </c>
      <c r="G48" s="124"/>
      <c r="H48" s="124"/>
      <c r="I48" s="207">
        <f>'Rozpočet Pol'!G10</f>
        <v>0</v>
      </c>
      <c r="J48" s="207"/>
    </row>
    <row r="49" spans="1:10" ht="25.5" customHeight="1" x14ac:dyDescent="0.2">
      <c r="A49" s="111"/>
      <c r="B49" s="113" t="s">
        <v>58</v>
      </c>
      <c r="C49" s="208" t="s">
        <v>59</v>
      </c>
      <c r="D49" s="209"/>
      <c r="E49" s="209"/>
      <c r="F49" s="123" t="s">
        <v>23</v>
      </c>
      <c r="G49" s="124"/>
      <c r="H49" s="124"/>
      <c r="I49" s="207">
        <f>'Rozpočet Pol'!G14</f>
        <v>0</v>
      </c>
      <c r="J49" s="207"/>
    </row>
    <row r="50" spans="1:10" ht="25.5" customHeight="1" x14ac:dyDescent="0.2">
      <c r="A50" s="111"/>
      <c r="B50" s="113" t="s">
        <v>60</v>
      </c>
      <c r="C50" s="208" t="s">
        <v>61</v>
      </c>
      <c r="D50" s="209"/>
      <c r="E50" s="209"/>
      <c r="F50" s="123" t="s">
        <v>23</v>
      </c>
      <c r="G50" s="124"/>
      <c r="H50" s="124"/>
      <c r="I50" s="207">
        <f>'Rozpočet Pol'!G19</f>
        <v>0</v>
      </c>
      <c r="J50" s="207"/>
    </row>
    <row r="51" spans="1:10" ht="25.5" customHeight="1" x14ac:dyDescent="0.2">
      <c r="A51" s="111"/>
      <c r="B51" s="113" t="s">
        <v>62</v>
      </c>
      <c r="C51" s="208" t="s">
        <v>63</v>
      </c>
      <c r="D51" s="209"/>
      <c r="E51" s="209"/>
      <c r="F51" s="123" t="s">
        <v>23</v>
      </c>
      <c r="G51" s="124"/>
      <c r="H51" s="124"/>
      <c r="I51" s="207">
        <f>'Rozpočet Pol'!G21</f>
        <v>0</v>
      </c>
      <c r="J51" s="207"/>
    </row>
    <row r="52" spans="1:10" ht="25.5" customHeight="1" x14ac:dyDescent="0.2">
      <c r="A52" s="111"/>
      <c r="B52" s="113" t="s">
        <v>64</v>
      </c>
      <c r="C52" s="208" t="s">
        <v>65</v>
      </c>
      <c r="D52" s="209"/>
      <c r="E52" s="209"/>
      <c r="F52" s="123" t="s">
        <v>23</v>
      </c>
      <c r="G52" s="124"/>
      <c r="H52" s="124"/>
      <c r="I52" s="207">
        <f>'Rozpočet Pol'!G25</f>
        <v>0</v>
      </c>
      <c r="J52" s="207"/>
    </row>
    <row r="53" spans="1:10" ht="25.5" customHeight="1" x14ac:dyDescent="0.2">
      <c r="A53" s="111"/>
      <c r="B53" s="113" t="s">
        <v>66</v>
      </c>
      <c r="C53" s="208" t="s">
        <v>67</v>
      </c>
      <c r="D53" s="209"/>
      <c r="E53" s="209"/>
      <c r="F53" s="123" t="s">
        <v>23</v>
      </c>
      <c r="G53" s="124"/>
      <c r="H53" s="124"/>
      <c r="I53" s="207">
        <f>'Rozpočet Pol'!G27</f>
        <v>0</v>
      </c>
      <c r="J53" s="207"/>
    </row>
    <row r="54" spans="1:10" ht="25.5" customHeight="1" x14ac:dyDescent="0.2">
      <c r="A54" s="111"/>
      <c r="B54" s="113" t="s">
        <v>68</v>
      </c>
      <c r="C54" s="208" t="s">
        <v>69</v>
      </c>
      <c r="D54" s="209"/>
      <c r="E54" s="209"/>
      <c r="F54" s="123" t="s">
        <v>23</v>
      </c>
      <c r="G54" s="124"/>
      <c r="H54" s="124"/>
      <c r="I54" s="207">
        <f>'Rozpočet Pol'!G41</f>
        <v>0</v>
      </c>
      <c r="J54" s="207"/>
    </row>
    <row r="55" spans="1:10" ht="25.5" customHeight="1" x14ac:dyDescent="0.2">
      <c r="A55" s="111"/>
      <c r="B55" s="113" t="s">
        <v>70</v>
      </c>
      <c r="C55" s="208" t="s">
        <v>71</v>
      </c>
      <c r="D55" s="209"/>
      <c r="E55" s="209"/>
      <c r="F55" s="123" t="s">
        <v>24</v>
      </c>
      <c r="G55" s="124"/>
      <c r="H55" s="124"/>
      <c r="I55" s="207">
        <f>'Rozpočet Pol'!G43</f>
        <v>0</v>
      </c>
      <c r="J55" s="207"/>
    </row>
    <row r="56" spans="1:10" ht="25.5" customHeight="1" x14ac:dyDescent="0.2">
      <c r="A56" s="111"/>
      <c r="B56" s="113" t="s">
        <v>72</v>
      </c>
      <c r="C56" s="208" t="s">
        <v>73</v>
      </c>
      <c r="D56" s="209"/>
      <c r="E56" s="209"/>
      <c r="F56" s="123" t="s">
        <v>24</v>
      </c>
      <c r="G56" s="124"/>
      <c r="H56" s="124"/>
      <c r="I56" s="207">
        <f>'Rozpočet Pol'!G52</f>
        <v>0</v>
      </c>
      <c r="J56" s="207"/>
    </row>
    <row r="57" spans="1:10" ht="25.5" customHeight="1" x14ac:dyDescent="0.2">
      <c r="A57" s="111"/>
      <c r="B57" s="113" t="s">
        <v>74</v>
      </c>
      <c r="C57" s="208" t="s">
        <v>75</v>
      </c>
      <c r="D57" s="209"/>
      <c r="E57" s="209"/>
      <c r="F57" s="123" t="s">
        <v>24</v>
      </c>
      <c r="G57" s="124"/>
      <c r="H57" s="124"/>
      <c r="I57" s="207">
        <f>'Rozpočet Pol'!G55</f>
        <v>0</v>
      </c>
      <c r="J57" s="207"/>
    </row>
    <row r="58" spans="1:10" ht="25.5" customHeight="1" x14ac:dyDescent="0.2">
      <c r="A58" s="111"/>
      <c r="B58" s="113" t="s">
        <v>76</v>
      </c>
      <c r="C58" s="208" t="s">
        <v>77</v>
      </c>
      <c r="D58" s="209"/>
      <c r="E58" s="209"/>
      <c r="F58" s="123" t="s">
        <v>24</v>
      </c>
      <c r="G58" s="124"/>
      <c r="H58" s="124"/>
      <c r="I58" s="207">
        <f>'Rozpočet Pol'!G59</f>
        <v>0</v>
      </c>
      <c r="J58" s="207"/>
    </row>
    <row r="59" spans="1:10" ht="25.5" customHeight="1" x14ac:dyDescent="0.2">
      <c r="A59" s="111"/>
      <c r="B59" s="113" t="s">
        <v>78</v>
      </c>
      <c r="C59" s="208" t="s">
        <v>79</v>
      </c>
      <c r="D59" s="209"/>
      <c r="E59" s="209"/>
      <c r="F59" s="123" t="s">
        <v>24</v>
      </c>
      <c r="G59" s="124"/>
      <c r="H59" s="124"/>
      <c r="I59" s="207">
        <f>'Rozpočet Pol'!G66</f>
        <v>0</v>
      </c>
      <c r="J59" s="207"/>
    </row>
    <row r="60" spans="1:10" ht="25.5" customHeight="1" x14ac:dyDescent="0.2">
      <c r="A60" s="111"/>
      <c r="B60" s="113" t="s">
        <v>80</v>
      </c>
      <c r="C60" s="208" t="s">
        <v>81</v>
      </c>
      <c r="D60" s="209"/>
      <c r="E60" s="209"/>
      <c r="F60" s="123" t="s">
        <v>24</v>
      </c>
      <c r="G60" s="124"/>
      <c r="H60" s="124"/>
      <c r="I60" s="207">
        <f>'Rozpočet Pol'!G71</f>
        <v>0</v>
      </c>
      <c r="J60" s="207"/>
    </row>
    <row r="61" spans="1:10" ht="25.5" customHeight="1" x14ac:dyDescent="0.2">
      <c r="A61" s="111"/>
      <c r="B61" s="120" t="s">
        <v>82</v>
      </c>
      <c r="C61" s="228" t="s">
        <v>26</v>
      </c>
      <c r="D61" s="229"/>
      <c r="E61" s="229"/>
      <c r="F61" s="125" t="s">
        <v>82</v>
      </c>
      <c r="G61" s="126"/>
      <c r="H61" s="126"/>
      <c r="I61" s="227">
        <f>'Rozpočet Pol'!G74</f>
        <v>0</v>
      </c>
      <c r="J61" s="227"/>
    </row>
    <row r="62" spans="1:10" ht="25.5" customHeight="1" x14ac:dyDescent="0.2">
      <c r="A62" s="112"/>
      <c r="B62" s="116" t="s">
        <v>1</v>
      </c>
      <c r="C62" s="116"/>
      <c r="D62" s="117"/>
      <c r="E62" s="117"/>
      <c r="F62" s="127"/>
      <c r="G62" s="128"/>
      <c r="H62" s="128"/>
      <c r="I62" s="230">
        <f>SUM(I47:I61)</f>
        <v>0</v>
      </c>
      <c r="J62" s="230"/>
    </row>
    <row r="63" spans="1:10" x14ac:dyDescent="0.2">
      <c r="F63" s="85"/>
      <c r="G63" s="85"/>
      <c r="H63" s="85"/>
      <c r="I63" s="85"/>
      <c r="J63" s="85"/>
    </row>
    <row r="64" spans="1:10" x14ac:dyDescent="0.2">
      <c r="F64" s="85"/>
      <c r="G64" s="85"/>
      <c r="H64" s="85"/>
      <c r="I64" s="85"/>
      <c r="J64" s="85"/>
    </row>
    <row r="65" spans="6:10" x14ac:dyDescent="0.2">
      <c r="F65" s="85"/>
      <c r="G65" s="85"/>
      <c r="H65" s="85"/>
      <c r="I65" s="85"/>
      <c r="J65" s="85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I61:J61"/>
    <mergeCell ref="C61:E61"/>
    <mergeCell ref="I62:J62"/>
    <mergeCell ref="I58:J58"/>
    <mergeCell ref="C58:E58"/>
    <mergeCell ref="I59:J59"/>
    <mergeCell ref="C59:E59"/>
    <mergeCell ref="I60:J60"/>
    <mergeCell ref="C60:E60"/>
    <mergeCell ref="I55:J55"/>
    <mergeCell ref="C55:E55"/>
    <mergeCell ref="I56:J56"/>
    <mergeCell ref="C56:E56"/>
    <mergeCell ref="I57:J57"/>
    <mergeCell ref="C57:E57"/>
    <mergeCell ref="I52:J52"/>
    <mergeCell ref="C52:E52"/>
    <mergeCell ref="I53:J53"/>
    <mergeCell ref="C53:E53"/>
    <mergeCell ref="I54:J54"/>
    <mergeCell ref="C54:E54"/>
    <mergeCell ref="I49:J49"/>
    <mergeCell ref="C49:E49"/>
    <mergeCell ref="I50:J50"/>
    <mergeCell ref="C50:E50"/>
    <mergeCell ref="I51:J51"/>
    <mergeCell ref="C51:E51"/>
    <mergeCell ref="C39:E39"/>
    <mergeCell ref="B40:E40"/>
    <mergeCell ref="I46:J46"/>
    <mergeCell ref="I47:J47"/>
    <mergeCell ref="C47:E47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1" t="s">
        <v>6</v>
      </c>
      <c r="B1" s="231"/>
      <c r="C1" s="232"/>
      <c r="D1" s="231"/>
      <c r="E1" s="231"/>
      <c r="F1" s="231"/>
      <c r="G1" s="231"/>
    </row>
    <row r="2" spans="1:7" ht="24.95" customHeight="1" x14ac:dyDescent="0.2">
      <c r="A2" s="69" t="s">
        <v>41</v>
      </c>
      <c r="B2" s="68"/>
      <c r="C2" s="233"/>
      <c r="D2" s="233"/>
      <c r="E2" s="233"/>
      <c r="F2" s="233"/>
      <c r="G2" s="234"/>
    </row>
    <row r="3" spans="1:7" ht="24.95" hidden="1" customHeight="1" x14ac:dyDescent="0.2">
      <c r="A3" s="69" t="s">
        <v>7</v>
      </c>
      <c r="B3" s="68"/>
      <c r="C3" s="233"/>
      <c r="D3" s="233"/>
      <c r="E3" s="233"/>
      <c r="F3" s="233"/>
      <c r="G3" s="234"/>
    </row>
    <row r="4" spans="1:7" ht="24.95" hidden="1" customHeight="1" x14ac:dyDescent="0.2">
      <c r="A4" s="69" t="s">
        <v>8</v>
      </c>
      <c r="B4" s="68"/>
      <c r="C4" s="233"/>
      <c r="D4" s="233"/>
      <c r="E4" s="233"/>
      <c r="F4" s="233"/>
      <c r="G4" s="234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92"/>
  <sheetViews>
    <sheetView tabSelected="1" workbookViewId="0">
      <selection activeCell="Z12" sqref="Z12"/>
    </sheetView>
  </sheetViews>
  <sheetFormatPr defaultRowHeight="12.75" outlineLevelRow="1" x14ac:dyDescent="0.2"/>
  <cols>
    <col min="1" max="1" width="4.28515625" customWidth="1"/>
    <col min="2" max="2" width="14.42578125" style="84" customWidth="1"/>
    <col min="3" max="3" width="38.28515625" style="84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6" max="21" width="0" hidden="1" customWidth="1"/>
    <col min="29" max="39" width="0" hidden="1" customWidth="1"/>
  </cols>
  <sheetData>
    <row r="1" spans="1:60" ht="15.75" customHeight="1" x14ac:dyDescent="0.25">
      <c r="A1" s="247" t="s">
        <v>238</v>
      </c>
      <c r="B1" s="248"/>
      <c r="C1" s="248"/>
      <c r="D1" s="248"/>
      <c r="E1" s="248"/>
      <c r="F1" s="248"/>
      <c r="G1" s="248"/>
      <c r="AE1" t="s">
        <v>85</v>
      </c>
    </row>
    <row r="2" spans="1:60" ht="24.95" customHeight="1" x14ac:dyDescent="0.2">
      <c r="A2" s="133" t="s">
        <v>84</v>
      </c>
      <c r="B2" s="131"/>
      <c r="C2" s="249" t="s">
        <v>46</v>
      </c>
      <c r="D2" s="250"/>
      <c r="E2" s="250"/>
      <c r="F2" s="250"/>
      <c r="G2" s="251"/>
      <c r="AE2" t="s">
        <v>86</v>
      </c>
    </row>
    <row r="3" spans="1:60" ht="24.95" customHeight="1" x14ac:dyDescent="0.2">
      <c r="A3" s="134" t="s">
        <v>7</v>
      </c>
      <c r="B3" s="132"/>
      <c r="C3" s="252" t="s">
        <v>43</v>
      </c>
      <c r="D3" s="253"/>
      <c r="E3" s="253"/>
      <c r="F3" s="253"/>
      <c r="G3" s="254"/>
      <c r="AE3" t="s">
        <v>87</v>
      </c>
    </row>
    <row r="4" spans="1:60" ht="24.95" hidden="1" customHeight="1" x14ac:dyDescent="0.2">
      <c r="A4" s="134" t="s">
        <v>8</v>
      </c>
      <c r="B4" s="132"/>
      <c r="C4" s="252"/>
      <c r="D4" s="253"/>
      <c r="E4" s="253"/>
      <c r="F4" s="253"/>
      <c r="G4" s="254"/>
      <c r="AE4" t="s">
        <v>88</v>
      </c>
    </row>
    <row r="5" spans="1:60" hidden="1" x14ac:dyDescent="0.2">
      <c r="A5" s="135" t="s">
        <v>89</v>
      </c>
      <c r="B5" s="136"/>
      <c r="C5" s="136"/>
      <c r="D5" s="137"/>
      <c r="E5" s="137"/>
      <c r="F5" s="137"/>
      <c r="G5" s="138"/>
      <c r="AE5" t="s">
        <v>90</v>
      </c>
    </row>
    <row r="7" spans="1:60" ht="38.25" x14ac:dyDescent="0.2">
      <c r="A7" s="143" t="s">
        <v>91</v>
      </c>
      <c r="B7" s="144" t="s">
        <v>92</v>
      </c>
      <c r="C7" s="144" t="s">
        <v>93</v>
      </c>
      <c r="D7" s="143" t="s">
        <v>94</v>
      </c>
      <c r="E7" s="143" t="s">
        <v>95</v>
      </c>
      <c r="F7" s="139" t="s">
        <v>96</v>
      </c>
      <c r="G7" s="158" t="s">
        <v>28</v>
      </c>
      <c r="H7" s="159" t="s">
        <v>29</v>
      </c>
      <c r="I7" s="159" t="s">
        <v>97</v>
      </c>
      <c r="J7" s="159" t="s">
        <v>30</v>
      </c>
      <c r="K7" s="159" t="s">
        <v>98</v>
      </c>
      <c r="L7" s="159" t="s">
        <v>99</v>
      </c>
      <c r="M7" s="159" t="s">
        <v>100</v>
      </c>
      <c r="N7" s="159" t="s">
        <v>101</v>
      </c>
      <c r="O7" s="159" t="s">
        <v>102</v>
      </c>
      <c r="P7" s="159" t="s">
        <v>103</v>
      </c>
      <c r="Q7" s="159" t="s">
        <v>104</v>
      </c>
      <c r="R7" s="159" t="s">
        <v>105</v>
      </c>
      <c r="S7" s="159" t="s">
        <v>106</v>
      </c>
      <c r="T7" s="159" t="s">
        <v>107</v>
      </c>
      <c r="U7" s="146" t="s">
        <v>108</v>
      </c>
    </row>
    <row r="8" spans="1:60" x14ac:dyDescent="0.2">
      <c r="A8" s="160" t="s">
        <v>109</v>
      </c>
      <c r="B8" s="161" t="s">
        <v>54</v>
      </c>
      <c r="C8" s="162" t="s">
        <v>55</v>
      </c>
      <c r="D8" s="163"/>
      <c r="E8" s="164"/>
      <c r="F8" s="165"/>
      <c r="G8" s="165">
        <f>SUMIF(AE9:AE9,"&lt;&gt;NOR",G9:G9)</f>
        <v>0</v>
      </c>
      <c r="H8" s="165"/>
      <c r="I8" s="165">
        <f>SUM(I9:I9)</f>
        <v>0</v>
      </c>
      <c r="J8" s="165"/>
      <c r="K8" s="165">
        <f>SUM(K9:K9)</f>
        <v>0</v>
      </c>
      <c r="L8" s="165"/>
      <c r="M8" s="165">
        <f>SUM(M9:M9)</f>
        <v>0</v>
      </c>
      <c r="N8" s="145"/>
      <c r="O8" s="145">
        <f>SUM(O9:O9)</f>
        <v>0.19040000000000001</v>
      </c>
      <c r="P8" s="145"/>
      <c r="Q8" s="145">
        <f>SUM(Q9:Q9)</f>
        <v>0</v>
      </c>
      <c r="R8" s="145"/>
      <c r="S8" s="145"/>
      <c r="T8" s="160"/>
      <c r="U8" s="145">
        <f>SUM(U9:U9)</f>
        <v>2.11</v>
      </c>
      <c r="AE8" t="s">
        <v>110</v>
      </c>
    </row>
    <row r="9" spans="1:60" outlineLevel="1" x14ac:dyDescent="0.2">
      <c r="A9" s="141">
        <v>1</v>
      </c>
      <c r="B9" s="141" t="s">
        <v>111</v>
      </c>
      <c r="C9" s="177" t="s">
        <v>112</v>
      </c>
      <c r="D9" s="147" t="s">
        <v>113</v>
      </c>
      <c r="E9" s="153">
        <v>7</v>
      </c>
      <c r="F9" s="155"/>
      <c r="G9" s="156">
        <f>ROUND(E9*F9,2)</f>
        <v>0</v>
      </c>
      <c r="H9" s="155"/>
      <c r="I9" s="156">
        <f>ROUND(E9*H9,2)</f>
        <v>0</v>
      </c>
      <c r="J9" s="155"/>
      <c r="K9" s="156">
        <f>ROUND(E9*J9,2)</f>
        <v>0</v>
      </c>
      <c r="L9" s="156">
        <v>15</v>
      </c>
      <c r="M9" s="156">
        <f>G9*(1+L9/100)</f>
        <v>0</v>
      </c>
      <c r="N9" s="148">
        <v>2.7199999999999998E-2</v>
      </c>
      <c r="O9" s="148">
        <f>ROUND(E9*N9,5)</f>
        <v>0.19040000000000001</v>
      </c>
      <c r="P9" s="148">
        <v>0</v>
      </c>
      <c r="Q9" s="148">
        <f>ROUND(E9*P9,5)</f>
        <v>0</v>
      </c>
      <c r="R9" s="148"/>
      <c r="S9" s="148"/>
      <c r="T9" s="149">
        <v>0.30099999999999999</v>
      </c>
      <c r="U9" s="148">
        <f>ROUND(E9*T9,2)</f>
        <v>2.11</v>
      </c>
      <c r="V9" s="140"/>
      <c r="W9" s="140"/>
      <c r="X9" s="140"/>
      <c r="Y9" s="140"/>
      <c r="Z9" s="140"/>
      <c r="AA9" s="140"/>
      <c r="AB9" s="140"/>
      <c r="AC9" s="140"/>
      <c r="AD9" s="140"/>
      <c r="AE9" s="140" t="s">
        <v>114</v>
      </c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</row>
    <row r="10" spans="1:60" x14ac:dyDescent="0.2">
      <c r="A10" s="142" t="s">
        <v>109</v>
      </c>
      <c r="B10" s="142" t="s">
        <v>56</v>
      </c>
      <c r="C10" s="178" t="s">
        <v>57</v>
      </c>
      <c r="D10" s="150"/>
      <c r="E10" s="154"/>
      <c r="F10" s="157"/>
      <c r="G10" s="157">
        <f>SUMIF(AE11:AE13,"&lt;&gt;NOR",G11:G13)</f>
        <v>0</v>
      </c>
      <c r="H10" s="157"/>
      <c r="I10" s="157">
        <f>SUM(I11:I13)</f>
        <v>0</v>
      </c>
      <c r="J10" s="157"/>
      <c r="K10" s="157">
        <f>SUM(K11:K13)</f>
        <v>0</v>
      </c>
      <c r="L10" s="157"/>
      <c r="M10" s="157">
        <f>SUM(M11:M13)</f>
        <v>0</v>
      </c>
      <c r="N10" s="151"/>
      <c r="O10" s="151">
        <f>SUM(O11:O13)</f>
        <v>0.71991000000000005</v>
      </c>
      <c r="P10" s="151"/>
      <c r="Q10" s="151">
        <f>SUM(Q11:Q13)</f>
        <v>0</v>
      </c>
      <c r="R10" s="151"/>
      <c r="S10" s="151"/>
      <c r="T10" s="152"/>
      <c r="U10" s="151">
        <f>SUM(U11:U13)</f>
        <v>29.75</v>
      </c>
      <c r="AE10" t="s">
        <v>110</v>
      </c>
    </row>
    <row r="11" spans="1:60" ht="22.5" outlineLevel="1" x14ac:dyDescent="0.2">
      <c r="A11" s="141">
        <v>2</v>
      </c>
      <c r="B11" s="141" t="s">
        <v>115</v>
      </c>
      <c r="C11" s="177" t="s">
        <v>116</v>
      </c>
      <c r="D11" s="147" t="s">
        <v>117</v>
      </c>
      <c r="E11" s="153">
        <v>12.058</v>
      </c>
      <c r="F11" s="155"/>
      <c r="G11" s="156">
        <f>ROUND(E11*F11,2)</f>
        <v>0</v>
      </c>
      <c r="H11" s="155"/>
      <c r="I11" s="156">
        <f>ROUND(E11*H11,2)</f>
        <v>0</v>
      </c>
      <c r="J11" s="155"/>
      <c r="K11" s="156">
        <f>ROUND(E11*J11,2)</f>
        <v>0</v>
      </c>
      <c r="L11" s="156">
        <v>15</v>
      </c>
      <c r="M11" s="156">
        <f>G11*(1+L11/100)</f>
        <v>0</v>
      </c>
      <c r="N11" s="148">
        <v>5.7230000000000003E-2</v>
      </c>
      <c r="O11" s="148">
        <f>ROUND(E11*N11,5)</f>
        <v>0.69008000000000003</v>
      </c>
      <c r="P11" s="148">
        <v>0</v>
      </c>
      <c r="Q11" s="148">
        <f>ROUND(E11*P11,5)</f>
        <v>0</v>
      </c>
      <c r="R11" s="148"/>
      <c r="S11" s="148"/>
      <c r="T11" s="149">
        <v>1.321</v>
      </c>
      <c r="U11" s="148">
        <f>ROUND(E11*T11,2)</f>
        <v>15.93</v>
      </c>
      <c r="V11" s="140"/>
      <c r="W11" s="140"/>
      <c r="X11" s="140"/>
      <c r="Y11" s="140"/>
      <c r="Z11" s="140"/>
      <c r="AA11" s="140"/>
      <c r="AB11" s="140"/>
      <c r="AC11" s="140"/>
      <c r="AD11" s="140"/>
      <c r="AE11" s="140" t="s">
        <v>114</v>
      </c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</row>
    <row r="12" spans="1:60" outlineLevel="1" x14ac:dyDescent="0.2">
      <c r="A12" s="141">
        <v>3</v>
      </c>
      <c r="B12" s="141" t="s">
        <v>118</v>
      </c>
      <c r="C12" s="177" t="s">
        <v>119</v>
      </c>
      <c r="D12" s="147" t="s">
        <v>117</v>
      </c>
      <c r="E12" s="153">
        <v>12.058</v>
      </c>
      <c r="F12" s="155"/>
      <c r="G12" s="156">
        <f>ROUND(E12*F12,2)</f>
        <v>0</v>
      </c>
      <c r="H12" s="155"/>
      <c r="I12" s="156">
        <f>ROUND(E12*H12,2)</f>
        <v>0</v>
      </c>
      <c r="J12" s="155"/>
      <c r="K12" s="156">
        <f>ROUND(E12*J12,2)</f>
        <v>0</v>
      </c>
      <c r="L12" s="156">
        <v>15</v>
      </c>
      <c r="M12" s="156">
        <f>G12*(1+L12/100)</f>
        <v>0</v>
      </c>
      <c r="N12" s="148">
        <v>7.2000000000000005E-4</v>
      </c>
      <c r="O12" s="148">
        <f>ROUND(E12*N12,5)</f>
        <v>8.6800000000000002E-3</v>
      </c>
      <c r="P12" s="148">
        <v>0</v>
      </c>
      <c r="Q12" s="148">
        <f>ROUND(E12*P12,5)</f>
        <v>0</v>
      </c>
      <c r="R12" s="148"/>
      <c r="S12" s="148"/>
      <c r="T12" s="149">
        <v>0.24199999999999999</v>
      </c>
      <c r="U12" s="148">
        <f>ROUND(E12*T12,2)</f>
        <v>2.92</v>
      </c>
      <c r="V12" s="140"/>
      <c r="W12" s="140"/>
      <c r="X12" s="140"/>
      <c r="Y12" s="140"/>
      <c r="Z12" s="140"/>
      <c r="AA12" s="140"/>
      <c r="AB12" s="140"/>
      <c r="AC12" s="140"/>
      <c r="AD12" s="140"/>
      <c r="AE12" s="140" t="s">
        <v>114</v>
      </c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</row>
    <row r="13" spans="1:60" outlineLevel="1" x14ac:dyDescent="0.2">
      <c r="A13" s="141">
        <v>4</v>
      </c>
      <c r="B13" s="141" t="s">
        <v>120</v>
      </c>
      <c r="C13" s="177" t="s">
        <v>121</v>
      </c>
      <c r="D13" s="147" t="s">
        <v>122</v>
      </c>
      <c r="E13" s="153">
        <v>39.9</v>
      </c>
      <c r="F13" s="155"/>
      <c r="G13" s="156">
        <f>ROUND(E13*F13,2)</f>
        <v>0</v>
      </c>
      <c r="H13" s="155"/>
      <c r="I13" s="156">
        <f>ROUND(E13*H13,2)</f>
        <v>0</v>
      </c>
      <c r="J13" s="155"/>
      <c r="K13" s="156">
        <f>ROUND(E13*J13,2)</f>
        <v>0</v>
      </c>
      <c r="L13" s="156">
        <v>15</v>
      </c>
      <c r="M13" s="156">
        <f>G13*(1+L13/100)</f>
        <v>0</v>
      </c>
      <c r="N13" s="148">
        <v>5.2999999999999998E-4</v>
      </c>
      <c r="O13" s="148">
        <f>ROUND(E13*N13,5)</f>
        <v>2.1149999999999999E-2</v>
      </c>
      <c r="P13" s="148">
        <v>0</v>
      </c>
      <c r="Q13" s="148">
        <f>ROUND(E13*P13,5)</f>
        <v>0</v>
      </c>
      <c r="R13" s="148"/>
      <c r="S13" s="148"/>
      <c r="T13" s="149">
        <v>0.27323999999999998</v>
      </c>
      <c r="U13" s="148">
        <f>ROUND(E13*T13,2)</f>
        <v>10.9</v>
      </c>
      <c r="V13" s="140"/>
      <c r="W13" s="140"/>
      <c r="X13" s="140"/>
      <c r="Y13" s="140"/>
      <c r="Z13" s="140"/>
      <c r="AA13" s="140"/>
      <c r="AB13" s="140"/>
      <c r="AC13" s="140"/>
      <c r="AD13" s="140"/>
      <c r="AE13" s="140" t="s">
        <v>114</v>
      </c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</row>
    <row r="14" spans="1:60" x14ac:dyDescent="0.2">
      <c r="A14" s="142" t="s">
        <v>109</v>
      </c>
      <c r="B14" s="142" t="s">
        <v>58</v>
      </c>
      <c r="C14" s="178" t="s">
        <v>59</v>
      </c>
      <c r="D14" s="150"/>
      <c r="E14" s="154"/>
      <c r="F14" s="157"/>
      <c r="G14" s="157">
        <f>SUMIF(AE15:AE18,"&lt;&gt;NOR",G15:G18)</f>
        <v>0</v>
      </c>
      <c r="H14" s="157"/>
      <c r="I14" s="157">
        <f>SUM(I15:I18)</f>
        <v>0</v>
      </c>
      <c r="J14" s="157"/>
      <c r="K14" s="157">
        <f>SUM(K15:K18)</f>
        <v>0</v>
      </c>
      <c r="L14" s="157"/>
      <c r="M14" s="157">
        <f>SUM(M15:M18)</f>
        <v>0</v>
      </c>
      <c r="N14" s="151"/>
      <c r="O14" s="151">
        <f>SUM(O15:O18)</f>
        <v>0.54220000000000002</v>
      </c>
      <c r="P14" s="151"/>
      <c r="Q14" s="151">
        <f>SUM(Q15:Q18)</f>
        <v>0</v>
      </c>
      <c r="R14" s="151"/>
      <c r="S14" s="151"/>
      <c r="T14" s="152"/>
      <c r="U14" s="151">
        <f>SUM(U15:U18)</f>
        <v>0.95000000000000007</v>
      </c>
      <c r="AE14" t="s">
        <v>110</v>
      </c>
    </row>
    <row r="15" spans="1:60" outlineLevel="1" x14ac:dyDescent="0.2">
      <c r="A15" s="141">
        <v>5</v>
      </c>
      <c r="B15" s="141" t="s">
        <v>123</v>
      </c>
      <c r="C15" s="177" t="s">
        <v>124</v>
      </c>
      <c r="D15" s="147" t="s">
        <v>125</v>
      </c>
      <c r="E15" s="153">
        <v>3.1E-2</v>
      </c>
      <c r="F15" s="155"/>
      <c r="G15" s="156">
        <f>ROUND(E15*F15,2)</f>
        <v>0</v>
      </c>
      <c r="H15" s="155"/>
      <c r="I15" s="156">
        <f>ROUND(E15*H15,2)</f>
        <v>0</v>
      </c>
      <c r="J15" s="155"/>
      <c r="K15" s="156">
        <f>ROUND(E15*J15,2)</f>
        <v>0</v>
      </c>
      <c r="L15" s="156">
        <v>15</v>
      </c>
      <c r="M15" s="156">
        <f>G15*(1+L15/100)</f>
        <v>0</v>
      </c>
      <c r="N15" s="148">
        <v>1.2</v>
      </c>
      <c r="O15" s="148">
        <f>ROUND(E15*N15,5)</f>
        <v>3.7199999999999997E-2</v>
      </c>
      <c r="P15" s="148">
        <v>0</v>
      </c>
      <c r="Q15" s="148">
        <f>ROUND(E15*P15,5)</f>
        <v>0</v>
      </c>
      <c r="R15" s="148"/>
      <c r="S15" s="148"/>
      <c r="T15" s="149">
        <v>1.6</v>
      </c>
      <c r="U15" s="148">
        <f>ROUND(E15*T15,2)</f>
        <v>0.05</v>
      </c>
      <c r="V15" s="140"/>
      <c r="W15" s="140"/>
      <c r="X15" s="140"/>
      <c r="Y15" s="140"/>
      <c r="Z15" s="140"/>
      <c r="AA15" s="140"/>
      <c r="AB15" s="140"/>
      <c r="AC15" s="140"/>
      <c r="AD15" s="140"/>
      <c r="AE15" s="140" t="s">
        <v>114</v>
      </c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</row>
    <row r="16" spans="1:60" outlineLevel="1" x14ac:dyDescent="0.2">
      <c r="A16" s="141">
        <v>6</v>
      </c>
      <c r="B16" s="141" t="s">
        <v>126</v>
      </c>
      <c r="C16" s="177" t="s">
        <v>127</v>
      </c>
      <c r="D16" s="147" t="s">
        <v>125</v>
      </c>
      <c r="E16" s="153">
        <v>9.1999999999999998E-2</v>
      </c>
      <c r="F16" s="155"/>
      <c r="G16" s="156">
        <f>ROUND(E16*F16,2)</f>
        <v>0</v>
      </c>
      <c r="H16" s="155"/>
      <c r="I16" s="156">
        <f>ROUND(E16*H16,2)</f>
        <v>0</v>
      </c>
      <c r="J16" s="155"/>
      <c r="K16" s="156">
        <f>ROUND(E16*J16,2)</f>
        <v>0</v>
      </c>
      <c r="L16" s="156">
        <v>15</v>
      </c>
      <c r="M16" s="156">
        <f>G16*(1+L16/100)</f>
        <v>0</v>
      </c>
      <c r="N16" s="148">
        <v>2.5</v>
      </c>
      <c r="O16" s="148">
        <f>ROUND(E16*N16,5)</f>
        <v>0.23</v>
      </c>
      <c r="P16" s="148">
        <v>0</v>
      </c>
      <c r="Q16" s="148">
        <f>ROUND(E16*P16,5)</f>
        <v>0</v>
      </c>
      <c r="R16" s="148"/>
      <c r="S16" s="148"/>
      <c r="T16" s="149">
        <v>4.4000000000000004</v>
      </c>
      <c r="U16" s="148">
        <f>ROUND(E16*T16,2)</f>
        <v>0.4</v>
      </c>
      <c r="V16" s="140"/>
      <c r="W16" s="140"/>
      <c r="X16" s="140"/>
      <c r="Y16" s="140"/>
      <c r="Z16" s="140"/>
      <c r="AA16" s="140"/>
      <c r="AB16" s="140"/>
      <c r="AC16" s="140"/>
      <c r="AD16" s="140"/>
      <c r="AE16" s="140" t="s">
        <v>114</v>
      </c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</row>
    <row r="17" spans="1:60" outlineLevel="1" x14ac:dyDescent="0.2">
      <c r="A17" s="141">
        <v>7</v>
      </c>
      <c r="B17" s="141" t="s">
        <v>128</v>
      </c>
      <c r="C17" s="177" t="s">
        <v>129</v>
      </c>
      <c r="D17" s="147" t="s">
        <v>125</v>
      </c>
      <c r="E17" s="153">
        <v>4.9000000000000002E-2</v>
      </c>
      <c r="F17" s="155"/>
      <c r="G17" s="156">
        <f>ROUND(E17*F17,2)</f>
        <v>0</v>
      </c>
      <c r="H17" s="155"/>
      <c r="I17" s="156">
        <f>ROUND(E17*H17,2)</f>
        <v>0</v>
      </c>
      <c r="J17" s="155"/>
      <c r="K17" s="156">
        <f>ROUND(E17*J17,2)</f>
        <v>0</v>
      </c>
      <c r="L17" s="156">
        <v>15</v>
      </c>
      <c r="M17" s="156">
        <f>G17*(1+L17/100)</f>
        <v>0</v>
      </c>
      <c r="N17" s="148">
        <v>2.5</v>
      </c>
      <c r="O17" s="148">
        <f>ROUND(E17*N17,5)</f>
        <v>0.1225</v>
      </c>
      <c r="P17" s="148">
        <v>0</v>
      </c>
      <c r="Q17" s="148">
        <f>ROUND(E17*P17,5)</f>
        <v>0</v>
      </c>
      <c r="R17" s="148"/>
      <c r="S17" s="148"/>
      <c r="T17" s="149">
        <v>4.66</v>
      </c>
      <c r="U17" s="148">
        <f>ROUND(E17*T17,2)</f>
        <v>0.23</v>
      </c>
      <c r="V17" s="140"/>
      <c r="W17" s="140"/>
      <c r="X17" s="140"/>
      <c r="Y17" s="140"/>
      <c r="Z17" s="140"/>
      <c r="AA17" s="140"/>
      <c r="AB17" s="140"/>
      <c r="AC17" s="140"/>
      <c r="AD17" s="140"/>
      <c r="AE17" s="140" t="s">
        <v>114</v>
      </c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</row>
    <row r="18" spans="1:60" outlineLevel="1" x14ac:dyDescent="0.2">
      <c r="A18" s="141">
        <v>8</v>
      </c>
      <c r="B18" s="141" t="s">
        <v>126</v>
      </c>
      <c r="C18" s="177" t="s">
        <v>127</v>
      </c>
      <c r="D18" s="147" t="s">
        <v>125</v>
      </c>
      <c r="E18" s="153">
        <v>6.0999999999999999E-2</v>
      </c>
      <c r="F18" s="155"/>
      <c r="G18" s="156">
        <f>ROUND(E18*F18,2)</f>
        <v>0</v>
      </c>
      <c r="H18" s="155"/>
      <c r="I18" s="156">
        <f>ROUND(E18*H18,2)</f>
        <v>0</v>
      </c>
      <c r="J18" s="155"/>
      <c r="K18" s="156">
        <f>ROUND(E18*J18,2)</f>
        <v>0</v>
      </c>
      <c r="L18" s="156">
        <v>15</v>
      </c>
      <c r="M18" s="156">
        <f>G18*(1+L18/100)</f>
        <v>0</v>
      </c>
      <c r="N18" s="148">
        <v>2.5</v>
      </c>
      <c r="O18" s="148">
        <f>ROUND(E18*N18,5)</f>
        <v>0.1525</v>
      </c>
      <c r="P18" s="148">
        <v>0</v>
      </c>
      <c r="Q18" s="148">
        <f>ROUND(E18*P18,5)</f>
        <v>0</v>
      </c>
      <c r="R18" s="148"/>
      <c r="S18" s="148"/>
      <c r="T18" s="149">
        <v>4.4000000000000004</v>
      </c>
      <c r="U18" s="148">
        <f>ROUND(E18*T18,2)</f>
        <v>0.27</v>
      </c>
      <c r="V18" s="140"/>
      <c r="W18" s="140"/>
      <c r="X18" s="140"/>
      <c r="Y18" s="140"/>
      <c r="Z18" s="140"/>
      <c r="AA18" s="140"/>
      <c r="AB18" s="140"/>
      <c r="AC18" s="140"/>
      <c r="AD18" s="140"/>
      <c r="AE18" s="140" t="s">
        <v>114</v>
      </c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</row>
    <row r="19" spans="1:60" x14ac:dyDescent="0.2">
      <c r="A19" s="142" t="s">
        <v>109</v>
      </c>
      <c r="B19" s="142" t="s">
        <v>60</v>
      </c>
      <c r="C19" s="178" t="s">
        <v>61</v>
      </c>
      <c r="D19" s="150"/>
      <c r="E19" s="154"/>
      <c r="F19" s="157"/>
      <c r="G19" s="157">
        <f>SUMIF(AE20:AE20,"&lt;&gt;NOR",G20:G20)</f>
        <v>0</v>
      </c>
      <c r="H19" s="157"/>
      <c r="I19" s="157">
        <f>SUM(I20:I20)</f>
        <v>0</v>
      </c>
      <c r="J19" s="157"/>
      <c r="K19" s="157">
        <f>SUM(K20:K20)</f>
        <v>0</v>
      </c>
      <c r="L19" s="157"/>
      <c r="M19" s="157">
        <f>SUM(M20:M20)</f>
        <v>0</v>
      </c>
      <c r="N19" s="151"/>
      <c r="O19" s="151">
        <f>SUM(O20:O20)</f>
        <v>7.2419999999999998E-2</v>
      </c>
      <c r="P19" s="151"/>
      <c r="Q19" s="151">
        <f>SUM(Q20:Q20)</f>
        <v>0</v>
      </c>
      <c r="R19" s="151"/>
      <c r="S19" s="151"/>
      <c r="T19" s="152"/>
      <c r="U19" s="151">
        <f>SUM(U20:U20)</f>
        <v>10.59</v>
      </c>
      <c r="AE19" t="s">
        <v>110</v>
      </c>
    </row>
    <row r="20" spans="1:60" outlineLevel="1" x14ac:dyDescent="0.2">
      <c r="A20" s="141">
        <v>9</v>
      </c>
      <c r="B20" s="141" t="s">
        <v>130</v>
      </c>
      <c r="C20" s="177" t="s">
        <v>131</v>
      </c>
      <c r="D20" s="147" t="s">
        <v>117</v>
      </c>
      <c r="E20" s="153">
        <v>59.85</v>
      </c>
      <c r="F20" s="155"/>
      <c r="G20" s="156">
        <f>ROUND(E20*F20,2)</f>
        <v>0</v>
      </c>
      <c r="H20" s="155"/>
      <c r="I20" s="156">
        <f>ROUND(E20*H20,2)</f>
        <v>0</v>
      </c>
      <c r="J20" s="155"/>
      <c r="K20" s="156">
        <f>ROUND(E20*J20,2)</f>
        <v>0</v>
      </c>
      <c r="L20" s="156">
        <v>15</v>
      </c>
      <c r="M20" s="156">
        <f>G20*(1+L20/100)</f>
        <v>0</v>
      </c>
      <c r="N20" s="148">
        <v>1.2099999999999999E-3</v>
      </c>
      <c r="O20" s="148">
        <f>ROUND(E20*N20,5)</f>
        <v>7.2419999999999998E-2</v>
      </c>
      <c r="P20" s="148">
        <v>0</v>
      </c>
      <c r="Q20" s="148">
        <f>ROUND(E20*P20,5)</f>
        <v>0</v>
      </c>
      <c r="R20" s="148"/>
      <c r="S20" s="148"/>
      <c r="T20" s="149">
        <v>0.17699999999999999</v>
      </c>
      <c r="U20" s="148">
        <f>ROUND(E20*T20,2)</f>
        <v>10.59</v>
      </c>
      <c r="V20" s="140"/>
      <c r="W20" s="140"/>
      <c r="X20" s="140"/>
      <c r="Y20" s="140"/>
      <c r="Z20" s="140"/>
      <c r="AA20" s="140"/>
      <c r="AB20" s="140"/>
      <c r="AC20" s="140"/>
      <c r="AD20" s="140"/>
      <c r="AE20" s="140" t="s">
        <v>114</v>
      </c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</row>
    <row r="21" spans="1:60" x14ac:dyDescent="0.2">
      <c r="A21" s="142" t="s">
        <v>109</v>
      </c>
      <c r="B21" s="142" t="s">
        <v>62</v>
      </c>
      <c r="C21" s="178" t="s">
        <v>63</v>
      </c>
      <c r="D21" s="150"/>
      <c r="E21" s="154"/>
      <c r="F21" s="157"/>
      <c r="G21" s="157">
        <f>SUMIF(AE22:AE24,"&lt;&gt;NOR",G22:G24)</f>
        <v>0</v>
      </c>
      <c r="H21" s="157"/>
      <c r="I21" s="157">
        <f>SUM(I22:I24)</f>
        <v>0</v>
      </c>
      <c r="J21" s="157"/>
      <c r="K21" s="157">
        <f>SUM(K22:K24)</f>
        <v>0</v>
      </c>
      <c r="L21" s="157"/>
      <c r="M21" s="157">
        <f>SUM(M22:M24)</f>
        <v>0</v>
      </c>
      <c r="N21" s="151"/>
      <c r="O21" s="151">
        <f>SUM(O22:O24)</f>
        <v>2.3900000000000002E-3</v>
      </c>
      <c r="P21" s="151"/>
      <c r="Q21" s="151">
        <f>SUM(Q22:Q24)</f>
        <v>0</v>
      </c>
      <c r="R21" s="151"/>
      <c r="S21" s="151"/>
      <c r="T21" s="152"/>
      <c r="U21" s="151">
        <f>SUM(U22:U24)</f>
        <v>22.840000000000003</v>
      </c>
      <c r="AE21" t="s">
        <v>110</v>
      </c>
    </row>
    <row r="22" spans="1:60" outlineLevel="1" x14ac:dyDescent="0.2">
      <c r="A22" s="141">
        <v>10</v>
      </c>
      <c r="B22" s="141" t="s">
        <v>132</v>
      </c>
      <c r="C22" s="177" t="s">
        <v>133</v>
      </c>
      <c r="D22" s="147" t="s">
        <v>113</v>
      </c>
      <c r="E22" s="153">
        <v>28</v>
      </c>
      <c r="F22" s="155"/>
      <c r="G22" s="156">
        <f>ROUND(E22*F22,2)</f>
        <v>0</v>
      </c>
      <c r="H22" s="155"/>
      <c r="I22" s="156">
        <f>ROUND(E22*H22,2)</f>
        <v>0</v>
      </c>
      <c r="J22" s="155"/>
      <c r="K22" s="156">
        <f>ROUND(E22*J22,2)</f>
        <v>0</v>
      </c>
      <c r="L22" s="156">
        <v>15</v>
      </c>
      <c r="M22" s="156">
        <f>G22*(1+L22/100)</f>
        <v>0</v>
      </c>
      <c r="N22" s="148">
        <v>0</v>
      </c>
      <c r="O22" s="148">
        <f>ROUND(E22*N22,5)</f>
        <v>0</v>
      </c>
      <c r="P22" s="148">
        <v>0</v>
      </c>
      <c r="Q22" s="148">
        <f>ROUND(E22*P22,5)</f>
        <v>0</v>
      </c>
      <c r="R22" s="148"/>
      <c r="S22" s="148"/>
      <c r="T22" s="149">
        <v>0.158</v>
      </c>
      <c r="U22" s="148">
        <f>ROUND(E22*T22,2)</f>
        <v>4.42</v>
      </c>
      <c r="V22" s="140"/>
      <c r="W22" s="140"/>
      <c r="X22" s="140"/>
      <c r="Y22" s="140"/>
      <c r="Z22" s="140"/>
      <c r="AA22" s="140"/>
      <c r="AB22" s="140"/>
      <c r="AC22" s="140"/>
      <c r="AD22" s="140"/>
      <c r="AE22" s="140" t="s">
        <v>114</v>
      </c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</row>
    <row r="23" spans="1:60" ht="22.5" outlineLevel="1" x14ac:dyDescent="0.2">
      <c r="A23" s="141">
        <v>11</v>
      </c>
      <c r="B23" s="141" t="s">
        <v>134</v>
      </c>
      <c r="C23" s="177" t="s">
        <v>135</v>
      </c>
      <c r="D23" s="147" t="s">
        <v>113</v>
      </c>
      <c r="E23" s="153">
        <v>28</v>
      </c>
      <c r="F23" s="155"/>
      <c r="G23" s="156">
        <f>ROUND(E23*F23,2)</f>
        <v>0</v>
      </c>
      <c r="H23" s="155"/>
      <c r="I23" s="156">
        <f>ROUND(E23*H23,2)</f>
        <v>0</v>
      </c>
      <c r="J23" s="155"/>
      <c r="K23" s="156">
        <f>ROUND(E23*J23,2)</f>
        <v>0</v>
      </c>
      <c r="L23" s="156">
        <v>15</v>
      </c>
      <c r="M23" s="156">
        <f>G23*(1+L23/100)</f>
        <v>0</v>
      </c>
      <c r="N23" s="148">
        <v>0</v>
      </c>
      <c r="O23" s="148">
        <f>ROUND(E23*N23,5)</f>
        <v>0</v>
      </c>
      <c r="P23" s="148">
        <v>0</v>
      </c>
      <c r="Q23" s="148">
        <f>ROUND(E23*P23,5)</f>
        <v>0</v>
      </c>
      <c r="R23" s="148"/>
      <c r="S23" s="148"/>
      <c r="T23" s="149">
        <v>0</v>
      </c>
      <c r="U23" s="148">
        <f>ROUND(E23*T23,2)</f>
        <v>0</v>
      </c>
      <c r="V23" s="140"/>
      <c r="W23" s="140"/>
      <c r="X23" s="140"/>
      <c r="Y23" s="140"/>
      <c r="Z23" s="140"/>
      <c r="AA23" s="140"/>
      <c r="AB23" s="140"/>
      <c r="AC23" s="140"/>
      <c r="AD23" s="140"/>
      <c r="AE23" s="140" t="s">
        <v>114</v>
      </c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</row>
    <row r="24" spans="1:60" outlineLevel="1" x14ac:dyDescent="0.2">
      <c r="A24" s="141">
        <v>12</v>
      </c>
      <c r="B24" s="141" t="s">
        <v>136</v>
      </c>
      <c r="C24" s="177" t="s">
        <v>137</v>
      </c>
      <c r="D24" s="147" t="s">
        <v>117</v>
      </c>
      <c r="E24" s="153">
        <v>59.8</v>
      </c>
      <c r="F24" s="155"/>
      <c r="G24" s="156">
        <f>ROUND(E24*F24,2)</f>
        <v>0</v>
      </c>
      <c r="H24" s="155"/>
      <c r="I24" s="156">
        <f>ROUND(E24*H24,2)</f>
        <v>0</v>
      </c>
      <c r="J24" s="155"/>
      <c r="K24" s="156">
        <f>ROUND(E24*J24,2)</f>
        <v>0</v>
      </c>
      <c r="L24" s="156">
        <v>15</v>
      </c>
      <c r="M24" s="156">
        <f>G24*(1+L24/100)</f>
        <v>0</v>
      </c>
      <c r="N24" s="148">
        <v>4.0000000000000003E-5</v>
      </c>
      <c r="O24" s="148">
        <f>ROUND(E24*N24,5)</f>
        <v>2.3900000000000002E-3</v>
      </c>
      <c r="P24" s="148">
        <v>0</v>
      </c>
      <c r="Q24" s="148">
        <f>ROUND(E24*P24,5)</f>
        <v>0</v>
      </c>
      <c r="R24" s="148"/>
      <c r="S24" s="148"/>
      <c r="T24" s="149">
        <v>0.308</v>
      </c>
      <c r="U24" s="148">
        <f>ROUND(E24*T24,2)</f>
        <v>18.420000000000002</v>
      </c>
      <c r="V24" s="140"/>
      <c r="W24" s="140"/>
      <c r="X24" s="140"/>
      <c r="Y24" s="140"/>
      <c r="Z24" s="140"/>
      <c r="AA24" s="140"/>
      <c r="AB24" s="140"/>
      <c r="AC24" s="140"/>
      <c r="AD24" s="140"/>
      <c r="AE24" s="140" t="s">
        <v>114</v>
      </c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</row>
    <row r="25" spans="1:60" x14ac:dyDescent="0.2">
      <c r="A25" s="142" t="s">
        <v>109</v>
      </c>
      <c r="B25" s="142" t="s">
        <v>64</v>
      </c>
      <c r="C25" s="178" t="s">
        <v>65</v>
      </c>
      <c r="D25" s="150"/>
      <c r="E25" s="154"/>
      <c r="F25" s="157"/>
      <c r="G25" s="157">
        <f>SUMIF(AE26:AE26,"&lt;&gt;NOR",G26:G26)</f>
        <v>0</v>
      </c>
      <c r="H25" s="157"/>
      <c r="I25" s="157">
        <f>SUM(I26:I26)</f>
        <v>0</v>
      </c>
      <c r="J25" s="157"/>
      <c r="K25" s="157">
        <f>SUM(K26:K26)</f>
        <v>0</v>
      </c>
      <c r="L25" s="157"/>
      <c r="M25" s="157">
        <f>SUM(M26:M26)</f>
        <v>0</v>
      </c>
      <c r="N25" s="151"/>
      <c r="O25" s="151">
        <f>SUM(O26:O26)</f>
        <v>0</v>
      </c>
      <c r="P25" s="151"/>
      <c r="Q25" s="151">
        <f>SUM(Q26:Q26)</f>
        <v>4.2909999999999997E-2</v>
      </c>
      <c r="R25" s="151"/>
      <c r="S25" s="151"/>
      <c r="T25" s="152"/>
      <c r="U25" s="151">
        <f>SUM(U26:U26)</f>
        <v>0.26</v>
      </c>
      <c r="AE25" t="s">
        <v>110</v>
      </c>
    </row>
    <row r="26" spans="1:60" outlineLevel="1" x14ac:dyDescent="0.2">
      <c r="A26" s="141">
        <v>13</v>
      </c>
      <c r="B26" s="141" t="s">
        <v>138</v>
      </c>
      <c r="C26" s="177" t="s">
        <v>139</v>
      </c>
      <c r="D26" s="147" t="s">
        <v>117</v>
      </c>
      <c r="E26" s="153">
        <v>0.61299999999999999</v>
      </c>
      <c r="F26" s="155"/>
      <c r="G26" s="156">
        <f>ROUND(E26*F26,2)</f>
        <v>0</v>
      </c>
      <c r="H26" s="155"/>
      <c r="I26" s="156">
        <f>ROUND(E26*H26,2)</f>
        <v>0</v>
      </c>
      <c r="J26" s="155"/>
      <c r="K26" s="156">
        <f>ROUND(E26*J26,2)</f>
        <v>0</v>
      </c>
      <c r="L26" s="156">
        <v>15</v>
      </c>
      <c r="M26" s="156">
        <f>G26*(1+L26/100)</f>
        <v>0</v>
      </c>
      <c r="N26" s="148">
        <v>0</v>
      </c>
      <c r="O26" s="148">
        <f>ROUND(E26*N26,5)</f>
        <v>0</v>
      </c>
      <c r="P26" s="148">
        <v>7.0000000000000007E-2</v>
      </c>
      <c r="Q26" s="148">
        <f>ROUND(E26*P26,5)</f>
        <v>4.2909999999999997E-2</v>
      </c>
      <c r="R26" s="148"/>
      <c r="S26" s="148"/>
      <c r="T26" s="149">
        <v>0.42</v>
      </c>
      <c r="U26" s="148">
        <f>ROUND(E26*T26,2)</f>
        <v>0.26</v>
      </c>
      <c r="V26" s="140"/>
      <c r="W26" s="140"/>
      <c r="X26" s="140"/>
      <c r="Y26" s="140"/>
      <c r="Z26" s="140"/>
      <c r="AA26" s="140"/>
      <c r="AB26" s="140"/>
      <c r="AC26" s="140"/>
      <c r="AD26" s="140"/>
      <c r="AE26" s="140" t="s">
        <v>114</v>
      </c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</row>
    <row r="27" spans="1:60" x14ac:dyDescent="0.2">
      <c r="A27" s="142" t="s">
        <v>109</v>
      </c>
      <c r="B27" s="142" t="s">
        <v>66</v>
      </c>
      <c r="C27" s="178" t="s">
        <v>67</v>
      </c>
      <c r="D27" s="150"/>
      <c r="E27" s="154"/>
      <c r="F27" s="157"/>
      <c r="G27" s="157">
        <f>SUMIF(AE28:AE40,"&lt;&gt;NOR",G28:G40)</f>
        <v>0</v>
      </c>
      <c r="H27" s="157"/>
      <c r="I27" s="157">
        <f>SUM(I28:I40)</f>
        <v>0</v>
      </c>
      <c r="J27" s="157"/>
      <c r="K27" s="157">
        <f>SUM(K28:K40)</f>
        <v>0</v>
      </c>
      <c r="L27" s="157"/>
      <c r="M27" s="157">
        <f>SUM(M28:M40)</f>
        <v>0</v>
      </c>
      <c r="N27" s="151"/>
      <c r="O27" s="151">
        <f>SUM(O28:O40)</f>
        <v>2.8790000000000003E-2</v>
      </c>
      <c r="P27" s="151"/>
      <c r="Q27" s="151">
        <f>SUM(Q28:Q40)</f>
        <v>1.5848800000000001</v>
      </c>
      <c r="R27" s="151"/>
      <c r="S27" s="151"/>
      <c r="T27" s="152"/>
      <c r="U27" s="151">
        <f>SUM(U28:U40)</f>
        <v>97.94</v>
      </c>
      <c r="AE27" t="s">
        <v>110</v>
      </c>
    </row>
    <row r="28" spans="1:60" ht="22.5" outlineLevel="1" x14ac:dyDescent="0.2">
      <c r="A28" s="141">
        <v>14</v>
      </c>
      <c r="B28" s="141" t="s">
        <v>140</v>
      </c>
      <c r="C28" s="177" t="s">
        <v>141</v>
      </c>
      <c r="D28" s="147" t="s">
        <v>113</v>
      </c>
      <c r="E28" s="153">
        <v>7</v>
      </c>
      <c r="F28" s="155"/>
      <c r="G28" s="156">
        <f t="shared" ref="G28:G40" si="0">ROUND(E28*F28,2)</f>
        <v>0</v>
      </c>
      <c r="H28" s="155"/>
      <c r="I28" s="156">
        <f t="shared" ref="I28:I40" si="1">ROUND(E28*H28,2)</f>
        <v>0</v>
      </c>
      <c r="J28" s="155"/>
      <c r="K28" s="156">
        <f t="shared" ref="K28:K40" si="2">ROUND(E28*J28,2)</f>
        <v>0</v>
      </c>
      <c r="L28" s="156">
        <v>15</v>
      </c>
      <c r="M28" s="156">
        <f t="shared" ref="M28:M40" si="3">G28*(1+L28/100)</f>
        <v>0</v>
      </c>
      <c r="N28" s="148">
        <v>4.8999999999999998E-4</v>
      </c>
      <c r="O28" s="148">
        <f t="shared" ref="O28:O40" si="4">ROUND(E28*N28,5)</f>
        <v>3.4299999999999999E-3</v>
      </c>
      <c r="P28" s="148">
        <v>5.8000000000000003E-2</v>
      </c>
      <c r="Q28" s="148">
        <f t="shared" ref="Q28:Q40" si="5">ROUND(E28*P28,5)</f>
        <v>0.40600000000000003</v>
      </c>
      <c r="R28" s="148"/>
      <c r="S28" s="148"/>
      <c r="T28" s="149">
        <v>3.0019999999999998</v>
      </c>
      <c r="U28" s="148">
        <f t="shared" ref="U28:U40" si="6">ROUND(E28*T28,2)</f>
        <v>21.01</v>
      </c>
      <c r="V28" s="140"/>
      <c r="W28" s="140"/>
      <c r="X28" s="140"/>
      <c r="Y28" s="140"/>
      <c r="Z28" s="140"/>
      <c r="AA28" s="140"/>
      <c r="AB28" s="140"/>
      <c r="AC28" s="140"/>
      <c r="AD28" s="140"/>
      <c r="AE28" s="140" t="s">
        <v>114</v>
      </c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</row>
    <row r="29" spans="1:60" outlineLevel="1" x14ac:dyDescent="0.2">
      <c r="A29" s="141">
        <v>15</v>
      </c>
      <c r="B29" s="141" t="s">
        <v>142</v>
      </c>
      <c r="C29" s="177" t="s">
        <v>143</v>
      </c>
      <c r="D29" s="147" t="s">
        <v>122</v>
      </c>
      <c r="E29" s="153">
        <v>4.9000000000000004</v>
      </c>
      <c r="F29" s="155"/>
      <c r="G29" s="156">
        <f t="shared" si="0"/>
        <v>0</v>
      </c>
      <c r="H29" s="155"/>
      <c r="I29" s="156">
        <f t="shared" si="1"/>
        <v>0</v>
      </c>
      <c r="J29" s="155"/>
      <c r="K29" s="156">
        <f t="shared" si="2"/>
        <v>0</v>
      </c>
      <c r="L29" s="156">
        <v>15</v>
      </c>
      <c r="M29" s="156">
        <f t="shared" si="3"/>
        <v>0</v>
      </c>
      <c r="N29" s="148">
        <v>0</v>
      </c>
      <c r="O29" s="148">
        <f t="shared" si="4"/>
        <v>0</v>
      </c>
      <c r="P29" s="148">
        <v>0</v>
      </c>
      <c r="Q29" s="148">
        <f t="shared" si="5"/>
        <v>0</v>
      </c>
      <c r="R29" s="148"/>
      <c r="S29" s="148"/>
      <c r="T29" s="149">
        <v>0.11</v>
      </c>
      <c r="U29" s="148">
        <f t="shared" si="6"/>
        <v>0.54</v>
      </c>
      <c r="V29" s="140"/>
      <c r="W29" s="140"/>
      <c r="X29" s="140"/>
      <c r="Y29" s="140"/>
      <c r="Z29" s="140"/>
      <c r="AA29" s="140"/>
      <c r="AB29" s="140"/>
      <c r="AC29" s="140"/>
      <c r="AD29" s="140"/>
      <c r="AE29" s="140" t="s">
        <v>114</v>
      </c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</row>
    <row r="30" spans="1:60" outlineLevel="1" x14ac:dyDescent="0.2">
      <c r="A30" s="141">
        <v>16</v>
      </c>
      <c r="B30" s="141" t="s">
        <v>144</v>
      </c>
      <c r="C30" s="177" t="s">
        <v>145</v>
      </c>
      <c r="D30" s="147" t="s">
        <v>122</v>
      </c>
      <c r="E30" s="153">
        <v>15.4</v>
      </c>
      <c r="F30" s="155"/>
      <c r="G30" s="156">
        <f t="shared" si="0"/>
        <v>0</v>
      </c>
      <c r="H30" s="155"/>
      <c r="I30" s="156">
        <f t="shared" si="1"/>
        <v>0</v>
      </c>
      <c r="J30" s="155"/>
      <c r="K30" s="156">
        <f t="shared" si="2"/>
        <v>0</v>
      </c>
      <c r="L30" s="156">
        <v>15</v>
      </c>
      <c r="M30" s="156">
        <f t="shared" si="3"/>
        <v>0</v>
      </c>
      <c r="N30" s="148">
        <v>0</v>
      </c>
      <c r="O30" s="148">
        <f t="shared" si="4"/>
        <v>0</v>
      </c>
      <c r="P30" s="148">
        <v>4.6000000000000001E-4</v>
      </c>
      <c r="Q30" s="148">
        <f t="shared" si="5"/>
        <v>7.0800000000000004E-3</v>
      </c>
      <c r="R30" s="148"/>
      <c r="S30" s="148"/>
      <c r="T30" s="149">
        <v>2.4300000000000002</v>
      </c>
      <c r="U30" s="148">
        <f t="shared" si="6"/>
        <v>37.42</v>
      </c>
      <c r="V30" s="140"/>
      <c r="W30" s="140"/>
      <c r="X30" s="140"/>
      <c r="Y30" s="140"/>
      <c r="Z30" s="140"/>
      <c r="AA30" s="140"/>
      <c r="AB30" s="140"/>
      <c r="AC30" s="140"/>
      <c r="AD30" s="140"/>
      <c r="AE30" s="140" t="s">
        <v>114</v>
      </c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</row>
    <row r="31" spans="1:60" ht="22.5" outlineLevel="1" x14ac:dyDescent="0.2">
      <c r="A31" s="141">
        <v>17</v>
      </c>
      <c r="B31" s="141" t="s">
        <v>146</v>
      </c>
      <c r="C31" s="177" t="s">
        <v>147</v>
      </c>
      <c r="D31" s="147" t="s">
        <v>113</v>
      </c>
      <c r="E31" s="153">
        <v>7</v>
      </c>
      <c r="F31" s="155"/>
      <c r="G31" s="156">
        <f t="shared" si="0"/>
        <v>0</v>
      </c>
      <c r="H31" s="155"/>
      <c r="I31" s="156">
        <f t="shared" si="1"/>
        <v>0</v>
      </c>
      <c r="J31" s="155"/>
      <c r="K31" s="156">
        <f t="shared" si="2"/>
        <v>0</v>
      </c>
      <c r="L31" s="156">
        <v>15</v>
      </c>
      <c r="M31" s="156">
        <f t="shared" si="3"/>
        <v>0</v>
      </c>
      <c r="N31" s="148">
        <v>3.4000000000000002E-4</v>
      </c>
      <c r="O31" s="148">
        <f t="shared" si="4"/>
        <v>2.3800000000000002E-3</v>
      </c>
      <c r="P31" s="148">
        <v>0.13800000000000001</v>
      </c>
      <c r="Q31" s="148">
        <f t="shared" si="5"/>
        <v>0.96599999999999997</v>
      </c>
      <c r="R31" s="148"/>
      <c r="S31" s="148"/>
      <c r="T31" s="149">
        <v>0.81299999999999994</v>
      </c>
      <c r="U31" s="148">
        <f t="shared" si="6"/>
        <v>5.69</v>
      </c>
      <c r="V31" s="140"/>
      <c r="W31" s="140"/>
      <c r="X31" s="140"/>
      <c r="Y31" s="140"/>
      <c r="Z31" s="140"/>
      <c r="AA31" s="140"/>
      <c r="AB31" s="140"/>
      <c r="AC31" s="140"/>
      <c r="AD31" s="140"/>
      <c r="AE31" s="140" t="s">
        <v>114</v>
      </c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  <c r="BB31" s="140"/>
      <c r="BC31" s="140"/>
      <c r="BD31" s="140"/>
      <c r="BE31" s="140"/>
      <c r="BF31" s="140"/>
      <c r="BG31" s="140"/>
      <c r="BH31" s="140"/>
    </row>
    <row r="32" spans="1:60" outlineLevel="1" x14ac:dyDescent="0.2">
      <c r="A32" s="141">
        <v>18</v>
      </c>
      <c r="B32" s="141" t="s">
        <v>148</v>
      </c>
      <c r="C32" s="177" t="s">
        <v>149</v>
      </c>
      <c r="D32" s="147" t="s">
        <v>113</v>
      </c>
      <c r="E32" s="153">
        <v>7</v>
      </c>
      <c r="F32" s="155"/>
      <c r="G32" s="156">
        <f t="shared" si="0"/>
        <v>0</v>
      </c>
      <c r="H32" s="155"/>
      <c r="I32" s="156">
        <f t="shared" si="1"/>
        <v>0</v>
      </c>
      <c r="J32" s="155"/>
      <c r="K32" s="156">
        <f t="shared" si="2"/>
        <v>0</v>
      </c>
      <c r="L32" s="156">
        <v>15</v>
      </c>
      <c r="M32" s="156">
        <f t="shared" si="3"/>
        <v>0</v>
      </c>
      <c r="N32" s="148">
        <v>4.8999999999999998E-4</v>
      </c>
      <c r="O32" s="148">
        <f t="shared" si="4"/>
        <v>3.4299999999999999E-3</v>
      </c>
      <c r="P32" s="148">
        <v>1.7999999999999999E-2</v>
      </c>
      <c r="Q32" s="148">
        <f t="shared" si="5"/>
        <v>0.126</v>
      </c>
      <c r="R32" s="148"/>
      <c r="S32" s="148"/>
      <c r="T32" s="149">
        <v>1.052</v>
      </c>
      <c r="U32" s="148">
        <f t="shared" si="6"/>
        <v>7.36</v>
      </c>
      <c r="V32" s="140"/>
      <c r="W32" s="140"/>
      <c r="X32" s="140"/>
      <c r="Y32" s="140"/>
      <c r="Z32" s="140"/>
      <c r="AA32" s="140"/>
      <c r="AB32" s="140"/>
      <c r="AC32" s="140"/>
      <c r="AD32" s="140"/>
      <c r="AE32" s="140" t="s">
        <v>114</v>
      </c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  <c r="BB32" s="140"/>
      <c r="BC32" s="140"/>
      <c r="BD32" s="140"/>
      <c r="BE32" s="140"/>
      <c r="BF32" s="140"/>
      <c r="BG32" s="140"/>
      <c r="BH32" s="140"/>
    </row>
    <row r="33" spans="1:60" outlineLevel="1" x14ac:dyDescent="0.2">
      <c r="A33" s="141">
        <v>19</v>
      </c>
      <c r="B33" s="141" t="s">
        <v>150</v>
      </c>
      <c r="C33" s="177" t="s">
        <v>151</v>
      </c>
      <c r="D33" s="147" t="s">
        <v>122</v>
      </c>
      <c r="E33" s="153">
        <v>39.9</v>
      </c>
      <c r="F33" s="155"/>
      <c r="G33" s="156">
        <f t="shared" si="0"/>
        <v>0</v>
      </c>
      <c r="H33" s="155"/>
      <c r="I33" s="156">
        <f t="shared" si="1"/>
        <v>0</v>
      </c>
      <c r="J33" s="155"/>
      <c r="K33" s="156">
        <f t="shared" si="2"/>
        <v>0</v>
      </c>
      <c r="L33" s="156">
        <v>15</v>
      </c>
      <c r="M33" s="156">
        <f t="shared" si="3"/>
        <v>0</v>
      </c>
      <c r="N33" s="148">
        <v>4.8999999999999998E-4</v>
      </c>
      <c r="O33" s="148">
        <f t="shared" si="4"/>
        <v>1.9550000000000001E-2</v>
      </c>
      <c r="P33" s="148">
        <v>2E-3</v>
      </c>
      <c r="Q33" s="148">
        <f t="shared" si="5"/>
        <v>7.9799999999999996E-2</v>
      </c>
      <c r="R33" s="148"/>
      <c r="S33" s="148"/>
      <c r="T33" s="149">
        <v>0.40899999999999997</v>
      </c>
      <c r="U33" s="148">
        <f t="shared" si="6"/>
        <v>16.32</v>
      </c>
      <c r="V33" s="140"/>
      <c r="W33" s="140"/>
      <c r="X33" s="140"/>
      <c r="Y33" s="140"/>
      <c r="Z33" s="140"/>
      <c r="AA33" s="140"/>
      <c r="AB33" s="140"/>
      <c r="AC33" s="140"/>
      <c r="AD33" s="140"/>
      <c r="AE33" s="140" t="s">
        <v>114</v>
      </c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  <c r="BB33" s="140"/>
      <c r="BC33" s="140"/>
      <c r="BD33" s="140"/>
      <c r="BE33" s="140"/>
      <c r="BF33" s="140"/>
      <c r="BG33" s="140"/>
      <c r="BH33" s="140"/>
    </row>
    <row r="34" spans="1:60" outlineLevel="1" x14ac:dyDescent="0.2">
      <c r="A34" s="141">
        <v>20</v>
      </c>
      <c r="B34" s="141" t="s">
        <v>152</v>
      </c>
      <c r="C34" s="177" t="s">
        <v>153</v>
      </c>
      <c r="D34" s="147" t="s">
        <v>154</v>
      </c>
      <c r="E34" s="153">
        <v>1.585</v>
      </c>
      <c r="F34" s="155"/>
      <c r="G34" s="156">
        <f t="shared" si="0"/>
        <v>0</v>
      </c>
      <c r="H34" s="155"/>
      <c r="I34" s="156">
        <f t="shared" si="1"/>
        <v>0</v>
      </c>
      <c r="J34" s="155"/>
      <c r="K34" s="156">
        <f t="shared" si="2"/>
        <v>0</v>
      </c>
      <c r="L34" s="156">
        <v>15</v>
      </c>
      <c r="M34" s="156">
        <f t="shared" si="3"/>
        <v>0</v>
      </c>
      <c r="N34" s="148">
        <v>0</v>
      </c>
      <c r="O34" s="148">
        <f t="shared" si="4"/>
        <v>0</v>
      </c>
      <c r="P34" s="148">
        <v>0</v>
      </c>
      <c r="Q34" s="148">
        <f t="shared" si="5"/>
        <v>0</v>
      </c>
      <c r="R34" s="148"/>
      <c r="S34" s="148"/>
      <c r="T34" s="149">
        <v>0.94199999999999995</v>
      </c>
      <c r="U34" s="148">
        <f t="shared" si="6"/>
        <v>1.49</v>
      </c>
      <c r="V34" s="140"/>
      <c r="W34" s="140"/>
      <c r="X34" s="140"/>
      <c r="Y34" s="140"/>
      <c r="Z34" s="140"/>
      <c r="AA34" s="140"/>
      <c r="AB34" s="140"/>
      <c r="AC34" s="140"/>
      <c r="AD34" s="140"/>
      <c r="AE34" s="140" t="s">
        <v>114</v>
      </c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  <c r="BB34" s="140"/>
      <c r="BC34" s="140"/>
      <c r="BD34" s="140"/>
      <c r="BE34" s="140"/>
      <c r="BF34" s="140"/>
      <c r="BG34" s="140"/>
      <c r="BH34" s="140"/>
    </row>
    <row r="35" spans="1:60" outlineLevel="1" x14ac:dyDescent="0.2">
      <c r="A35" s="141">
        <v>21</v>
      </c>
      <c r="B35" s="141" t="s">
        <v>155</v>
      </c>
      <c r="C35" s="177" t="s">
        <v>156</v>
      </c>
      <c r="D35" s="147" t="s">
        <v>154</v>
      </c>
      <c r="E35" s="153">
        <v>6.34</v>
      </c>
      <c r="F35" s="155"/>
      <c r="G35" s="156">
        <f t="shared" si="0"/>
        <v>0</v>
      </c>
      <c r="H35" s="155"/>
      <c r="I35" s="156">
        <f t="shared" si="1"/>
        <v>0</v>
      </c>
      <c r="J35" s="155"/>
      <c r="K35" s="156">
        <f t="shared" si="2"/>
        <v>0</v>
      </c>
      <c r="L35" s="156">
        <v>15</v>
      </c>
      <c r="M35" s="156">
        <f t="shared" si="3"/>
        <v>0</v>
      </c>
      <c r="N35" s="148">
        <v>0</v>
      </c>
      <c r="O35" s="148">
        <f t="shared" si="4"/>
        <v>0</v>
      </c>
      <c r="P35" s="148">
        <v>0</v>
      </c>
      <c r="Q35" s="148">
        <f t="shared" si="5"/>
        <v>0</v>
      </c>
      <c r="R35" s="148"/>
      <c r="S35" s="148"/>
      <c r="T35" s="149">
        <v>0.105</v>
      </c>
      <c r="U35" s="148">
        <f t="shared" si="6"/>
        <v>0.67</v>
      </c>
      <c r="V35" s="140"/>
      <c r="W35" s="140"/>
      <c r="X35" s="140"/>
      <c r="Y35" s="140"/>
      <c r="Z35" s="140"/>
      <c r="AA35" s="140"/>
      <c r="AB35" s="140"/>
      <c r="AC35" s="140"/>
      <c r="AD35" s="140"/>
      <c r="AE35" s="140" t="s">
        <v>114</v>
      </c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  <c r="BB35" s="140"/>
      <c r="BC35" s="140"/>
      <c r="BD35" s="140"/>
      <c r="BE35" s="140"/>
      <c r="BF35" s="140"/>
      <c r="BG35" s="140"/>
      <c r="BH35" s="140"/>
    </row>
    <row r="36" spans="1:60" outlineLevel="1" x14ac:dyDescent="0.2">
      <c r="A36" s="141">
        <v>22</v>
      </c>
      <c r="B36" s="141" t="s">
        <v>157</v>
      </c>
      <c r="C36" s="177" t="s">
        <v>158</v>
      </c>
      <c r="D36" s="147" t="s">
        <v>154</v>
      </c>
      <c r="E36" s="153">
        <v>1.585</v>
      </c>
      <c r="F36" s="155"/>
      <c r="G36" s="156">
        <f t="shared" si="0"/>
        <v>0</v>
      </c>
      <c r="H36" s="155"/>
      <c r="I36" s="156">
        <f t="shared" si="1"/>
        <v>0</v>
      </c>
      <c r="J36" s="155"/>
      <c r="K36" s="156">
        <f t="shared" si="2"/>
        <v>0</v>
      </c>
      <c r="L36" s="156">
        <v>15</v>
      </c>
      <c r="M36" s="156">
        <f t="shared" si="3"/>
        <v>0</v>
      </c>
      <c r="N36" s="148">
        <v>0</v>
      </c>
      <c r="O36" s="148">
        <f t="shared" si="4"/>
        <v>0</v>
      </c>
      <c r="P36" s="148">
        <v>0</v>
      </c>
      <c r="Q36" s="148">
        <f t="shared" si="5"/>
        <v>0</v>
      </c>
      <c r="R36" s="148"/>
      <c r="S36" s="148"/>
      <c r="T36" s="149">
        <v>0.93300000000000005</v>
      </c>
      <c r="U36" s="148">
        <f t="shared" si="6"/>
        <v>1.48</v>
      </c>
      <c r="V36" s="140"/>
      <c r="W36" s="140"/>
      <c r="X36" s="140"/>
      <c r="Y36" s="140"/>
      <c r="Z36" s="140"/>
      <c r="AA36" s="140"/>
      <c r="AB36" s="140"/>
      <c r="AC36" s="140"/>
      <c r="AD36" s="140"/>
      <c r="AE36" s="140" t="s">
        <v>114</v>
      </c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  <c r="BB36" s="140"/>
      <c r="BC36" s="140"/>
      <c r="BD36" s="140"/>
      <c r="BE36" s="140"/>
      <c r="BF36" s="140"/>
      <c r="BG36" s="140"/>
      <c r="BH36" s="140"/>
    </row>
    <row r="37" spans="1:60" outlineLevel="1" x14ac:dyDescent="0.2">
      <c r="A37" s="141">
        <v>23</v>
      </c>
      <c r="B37" s="141" t="s">
        <v>159</v>
      </c>
      <c r="C37" s="177" t="s">
        <v>160</v>
      </c>
      <c r="D37" s="147" t="s">
        <v>154</v>
      </c>
      <c r="E37" s="153">
        <v>7.9249999999999998</v>
      </c>
      <c r="F37" s="155"/>
      <c r="G37" s="156">
        <f t="shared" si="0"/>
        <v>0</v>
      </c>
      <c r="H37" s="155"/>
      <c r="I37" s="156">
        <f t="shared" si="1"/>
        <v>0</v>
      </c>
      <c r="J37" s="155"/>
      <c r="K37" s="156">
        <f t="shared" si="2"/>
        <v>0</v>
      </c>
      <c r="L37" s="156">
        <v>15</v>
      </c>
      <c r="M37" s="156">
        <f t="shared" si="3"/>
        <v>0</v>
      </c>
      <c r="N37" s="148">
        <v>0</v>
      </c>
      <c r="O37" s="148">
        <f t="shared" si="4"/>
        <v>0</v>
      </c>
      <c r="P37" s="148">
        <v>0</v>
      </c>
      <c r="Q37" s="148">
        <f t="shared" si="5"/>
        <v>0</v>
      </c>
      <c r="R37" s="148"/>
      <c r="S37" s="148"/>
      <c r="T37" s="149">
        <v>0.65300000000000002</v>
      </c>
      <c r="U37" s="148">
        <f t="shared" si="6"/>
        <v>5.18</v>
      </c>
      <c r="V37" s="140"/>
      <c r="W37" s="140"/>
      <c r="X37" s="140"/>
      <c r="Y37" s="140"/>
      <c r="Z37" s="140"/>
      <c r="AA37" s="140"/>
      <c r="AB37" s="140"/>
      <c r="AC37" s="140"/>
      <c r="AD37" s="140"/>
      <c r="AE37" s="140" t="s">
        <v>114</v>
      </c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  <c r="BB37" s="140"/>
      <c r="BC37" s="140"/>
      <c r="BD37" s="140"/>
      <c r="BE37" s="140"/>
      <c r="BF37" s="140"/>
      <c r="BG37" s="140"/>
      <c r="BH37" s="140"/>
    </row>
    <row r="38" spans="1:60" outlineLevel="1" x14ac:dyDescent="0.2">
      <c r="A38" s="141">
        <v>24</v>
      </c>
      <c r="B38" s="141" t="s">
        <v>161</v>
      </c>
      <c r="C38" s="177" t="s">
        <v>162</v>
      </c>
      <c r="D38" s="147" t="s">
        <v>154</v>
      </c>
      <c r="E38" s="153">
        <v>1.585</v>
      </c>
      <c r="F38" s="155"/>
      <c r="G38" s="156">
        <f t="shared" si="0"/>
        <v>0</v>
      </c>
      <c r="H38" s="155"/>
      <c r="I38" s="156">
        <f t="shared" si="1"/>
        <v>0</v>
      </c>
      <c r="J38" s="155"/>
      <c r="K38" s="156">
        <f t="shared" si="2"/>
        <v>0</v>
      </c>
      <c r="L38" s="156">
        <v>15</v>
      </c>
      <c r="M38" s="156">
        <f t="shared" si="3"/>
        <v>0</v>
      </c>
      <c r="N38" s="148">
        <v>0</v>
      </c>
      <c r="O38" s="148">
        <f t="shared" si="4"/>
        <v>0</v>
      </c>
      <c r="P38" s="148">
        <v>0</v>
      </c>
      <c r="Q38" s="148">
        <f t="shared" si="5"/>
        <v>0</v>
      </c>
      <c r="R38" s="148"/>
      <c r="S38" s="148"/>
      <c r="T38" s="149">
        <v>0.49</v>
      </c>
      <c r="U38" s="148">
        <f t="shared" si="6"/>
        <v>0.78</v>
      </c>
      <c r="V38" s="140"/>
      <c r="W38" s="140"/>
      <c r="X38" s="140"/>
      <c r="Y38" s="140"/>
      <c r="Z38" s="140"/>
      <c r="AA38" s="140"/>
      <c r="AB38" s="140"/>
      <c r="AC38" s="140"/>
      <c r="AD38" s="140"/>
      <c r="AE38" s="140" t="s">
        <v>114</v>
      </c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  <c r="BB38" s="140"/>
      <c r="BC38" s="140"/>
      <c r="BD38" s="140"/>
      <c r="BE38" s="140"/>
      <c r="BF38" s="140"/>
      <c r="BG38" s="140"/>
      <c r="BH38" s="140"/>
    </row>
    <row r="39" spans="1:60" outlineLevel="1" x14ac:dyDescent="0.2">
      <c r="A39" s="141">
        <v>25</v>
      </c>
      <c r="B39" s="141" t="s">
        <v>163</v>
      </c>
      <c r="C39" s="177" t="s">
        <v>164</v>
      </c>
      <c r="D39" s="147" t="s">
        <v>154</v>
      </c>
      <c r="E39" s="153">
        <v>14.265000000000001</v>
      </c>
      <c r="F39" s="155"/>
      <c r="G39" s="156">
        <f t="shared" si="0"/>
        <v>0</v>
      </c>
      <c r="H39" s="155"/>
      <c r="I39" s="156">
        <f t="shared" si="1"/>
        <v>0</v>
      </c>
      <c r="J39" s="155"/>
      <c r="K39" s="156">
        <f t="shared" si="2"/>
        <v>0</v>
      </c>
      <c r="L39" s="156">
        <v>15</v>
      </c>
      <c r="M39" s="156">
        <f t="shared" si="3"/>
        <v>0</v>
      </c>
      <c r="N39" s="148">
        <v>0</v>
      </c>
      <c r="O39" s="148">
        <f t="shared" si="4"/>
        <v>0</v>
      </c>
      <c r="P39" s="148">
        <v>0</v>
      </c>
      <c r="Q39" s="148">
        <f t="shared" si="5"/>
        <v>0</v>
      </c>
      <c r="R39" s="148"/>
      <c r="S39" s="148"/>
      <c r="T39" s="149">
        <v>0</v>
      </c>
      <c r="U39" s="148">
        <f t="shared" si="6"/>
        <v>0</v>
      </c>
      <c r="V39" s="140"/>
      <c r="W39" s="140"/>
      <c r="X39" s="140"/>
      <c r="Y39" s="140"/>
      <c r="Z39" s="140"/>
      <c r="AA39" s="140"/>
      <c r="AB39" s="140"/>
      <c r="AC39" s="140"/>
      <c r="AD39" s="140"/>
      <c r="AE39" s="140" t="s">
        <v>114</v>
      </c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  <c r="BB39" s="140"/>
      <c r="BC39" s="140"/>
      <c r="BD39" s="140"/>
      <c r="BE39" s="140"/>
      <c r="BF39" s="140"/>
      <c r="BG39" s="140"/>
      <c r="BH39" s="140"/>
    </row>
    <row r="40" spans="1:60" outlineLevel="1" x14ac:dyDescent="0.2">
      <c r="A40" s="141">
        <v>26</v>
      </c>
      <c r="B40" s="141" t="s">
        <v>165</v>
      </c>
      <c r="C40" s="177" t="s">
        <v>166</v>
      </c>
      <c r="D40" s="147" t="s">
        <v>154</v>
      </c>
      <c r="E40" s="153">
        <v>1.585</v>
      </c>
      <c r="F40" s="155"/>
      <c r="G40" s="156">
        <f t="shared" si="0"/>
        <v>0</v>
      </c>
      <c r="H40" s="155"/>
      <c r="I40" s="156">
        <f t="shared" si="1"/>
        <v>0</v>
      </c>
      <c r="J40" s="155"/>
      <c r="K40" s="156">
        <f t="shared" si="2"/>
        <v>0</v>
      </c>
      <c r="L40" s="156">
        <v>15</v>
      </c>
      <c r="M40" s="156">
        <f t="shared" si="3"/>
        <v>0</v>
      </c>
      <c r="N40" s="148">
        <v>0</v>
      </c>
      <c r="O40" s="148">
        <f t="shared" si="4"/>
        <v>0</v>
      </c>
      <c r="P40" s="148">
        <v>0</v>
      </c>
      <c r="Q40" s="148">
        <f t="shared" si="5"/>
        <v>0</v>
      </c>
      <c r="R40" s="148"/>
      <c r="S40" s="148"/>
      <c r="T40" s="149">
        <v>0</v>
      </c>
      <c r="U40" s="148">
        <f t="shared" si="6"/>
        <v>0</v>
      </c>
      <c r="V40" s="140"/>
      <c r="W40" s="140"/>
      <c r="X40" s="140"/>
      <c r="Y40" s="140"/>
      <c r="Z40" s="140"/>
      <c r="AA40" s="140"/>
      <c r="AB40" s="140"/>
      <c r="AC40" s="140"/>
      <c r="AD40" s="140"/>
      <c r="AE40" s="140" t="s">
        <v>114</v>
      </c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  <c r="BB40" s="140"/>
      <c r="BC40" s="140"/>
      <c r="BD40" s="140"/>
      <c r="BE40" s="140"/>
      <c r="BF40" s="140"/>
      <c r="BG40" s="140"/>
      <c r="BH40" s="140"/>
    </row>
    <row r="41" spans="1:60" x14ac:dyDescent="0.2">
      <c r="A41" s="142" t="s">
        <v>109</v>
      </c>
      <c r="B41" s="142" t="s">
        <v>68</v>
      </c>
      <c r="C41" s="178" t="s">
        <v>69</v>
      </c>
      <c r="D41" s="150"/>
      <c r="E41" s="154"/>
      <c r="F41" s="157"/>
      <c r="G41" s="157">
        <f>SUMIF(AE42:AE42,"&lt;&gt;NOR",G42:G42)</f>
        <v>0</v>
      </c>
      <c r="H41" s="157"/>
      <c r="I41" s="157">
        <f>SUM(I42:I42)</f>
        <v>0</v>
      </c>
      <c r="J41" s="157"/>
      <c r="K41" s="157">
        <f>SUM(K42:K42)</f>
        <v>0</v>
      </c>
      <c r="L41" s="157"/>
      <c r="M41" s="157">
        <f>SUM(M42:M42)</f>
        <v>0</v>
      </c>
      <c r="N41" s="151"/>
      <c r="O41" s="151">
        <f>SUM(O42:O42)</f>
        <v>0</v>
      </c>
      <c r="P41" s="151"/>
      <c r="Q41" s="151">
        <f>SUM(Q42:Q42)</f>
        <v>0</v>
      </c>
      <c r="R41" s="151"/>
      <c r="S41" s="151"/>
      <c r="T41" s="152"/>
      <c r="U41" s="151">
        <f>SUM(U42:U42)</f>
        <v>4</v>
      </c>
      <c r="AE41" t="s">
        <v>110</v>
      </c>
    </row>
    <row r="42" spans="1:60" outlineLevel="1" x14ac:dyDescent="0.2">
      <c r="A42" s="141">
        <v>27</v>
      </c>
      <c r="B42" s="141" t="s">
        <v>167</v>
      </c>
      <c r="C42" s="177" t="s">
        <v>168</v>
      </c>
      <c r="D42" s="147" t="s">
        <v>154</v>
      </c>
      <c r="E42" s="153">
        <v>1.554</v>
      </c>
      <c r="F42" s="155"/>
      <c r="G42" s="156">
        <f>ROUND(E42*F42,2)</f>
        <v>0</v>
      </c>
      <c r="H42" s="155"/>
      <c r="I42" s="156">
        <f>ROUND(E42*H42,2)</f>
        <v>0</v>
      </c>
      <c r="J42" s="155"/>
      <c r="K42" s="156">
        <f>ROUND(E42*J42,2)</f>
        <v>0</v>
      </c>
      <c r="L42" s="156">
        <v>15</v>
      </c>
      <c r="M42" s="156">
        <f>G42*(1+L42/100)</f>
        <v>0</v>
      </c>
      <c r="N42" s="148">
        <v>0</v>
      </c>
      <c r="O42" s="148">
        <f>ROUND(E42*N42,5)</f>
        <v>0</v>
      </c>
      <c r="P42" s="148">
        <v>0</v>
      </c>
      <c r="Q42" s="148">
        <f>ROUND(E42*P42,5)</f>
        <v>0</v>
      </c>
      <c r="R42" s="148"/>
      <c r="S42" s="148"/>
      <c r="T42" s="149">
        <v>2.577</v>
      </c>
      <c r="U42" s="148">
        <f>ROUND(E42*T42,2)</f>
        <v>4</v>
      </c>
      <c r="V42" s="140"/>
      <c r="W42" s="140"/>
      <c r="X42" s="140"/>
      <c r="Y42" s="140"/>
      <c r="Z42" s="140"/>
      <c r="AA42" s="140"/>
      <c r="AB42" s="140"/>
      <c r="AC42" s="140"/>
      <c r="AD42" s="140"/>
      <c r="AE42" s="140" t="s">
        <v>114</v>
      </c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  <c r="BB42" s="140"/>
      <c r="BC42" s="140"/>
      <c r="BD42" s="140"/>
      <c r="BE42" s="140"/>
      <c r="BF42" s="140"/>
      <c r="BG42" s="140"/>
      <c r="BH42" s="140"/>
    </row>
    <row r="43" spans="1:60" x14ac:dyDescent="0.2">
      <c r="A43" s="142" t="s">
        <v>109</v>
      </c>
      <c r="B43" s="142" t="s">
        <v>70</v>
      </c>
      <c r="C43" s="178" t="s">
        <v>71</v>
      </c>
      <c r="D43" s="150"/>
      <c r="E43" s="154"/>
      <c r="F43" s="157"/>
      <c r="G43" s="157">
        <f>SUMIF(AE44:AE51,"&lt;&gt;NOR",G44:G51)</f>
        <v>0</v>
      </c>
      <c r="H43" s="157"/>
      <c r="I43" s="157">
        <f>SUM(I44:I51)</f>
        <v>0</v>
      </c>
      <c r="J43" s="157"/>
      <c r="K43" s="157">
        <f>SUM(K44:K51)</f>
        <v>0</v>
      </c>
      <c r="L43" s="157"/>
      <c r="M43" s="157">
        <f>SUM(M44:M51)</f>
        <v>0</v>
      </c>
      <c r="N43" s="151"/>
      <c r="O43" s="151">
        <f>SUM(O44:O51)</f>
        <v>1.057E-2</v>
      </c>
      <c r="P43" s="151"/>
      <c r="Q43" s="151">
        <f>SUM(Q44:Q51)</f>
        <v>0</v>
      </c>
      <c r="R43" s="151"/>
      <c r="S43" s="151"/>
      <c r="T43" s="152"/>
      <c r="U43" s="151">
        <f>SUM(U44:U51)</f>
        <v>0.53</v>
      </c>
      <c r="AE43" t="s">
        <v>110</v>
      </c>
    </row>
    <row r="44" spans="1:60" outlineLevel="1" x14ac:dyDescent="0.2">
      <c r="A44" s="141">
        <v>28</v>
      </c>
      <c r="B44" s="141" t="s">
        <v>169</v>
      </c>
      <c r="C44" s="177" t="s">
        <v>170</v>
      </c>
      <c r="D44" s="147" t="s">
        <v>117</v>
      </c>
      <c r="E44" s="153">
        <v>1.4</v>
      </c>
      <c r="F44" s="155"/>
      <c r="G44" s="156">
        <f t="shared" ref="G44:G51" si="7">ROUND(E44*F44,2)</f>
        <v>0</v>
      </c>
      <c r="H44" s="155"/>
      <c r="I44" s="156">
        <f t="shared" ref="I44:I51" si="8">ROUND(E44*H44,2)</f>
        <v>0</v>
      </c>
      <c r="J44" s="155"/>
      <c r="K44" s="156">
        <f t="shared" ref="K44:K51" si="9">ROUND(E44*J44,2)</f>
        <v>0</v>
      </c>
      <c r="L44" s="156">
        <v>15</v>
      </c>
      <c r="M44" s="156">
        <f t="shared" ref="M44:M51" si="10">G44*(1+L44/100)</f>
        <v>0</v>
      </c>
      <c r="N44" s="148">
        <v>0</v>
      </c>
      <c r="O44" s="148">
        <f t="shared" ref="O44:O51" si="11">ROUND(E44*N44,5)</f>
        <v>0</v>
      </c>
      <c r="P44" s="148">
        <v>0</v>
      </c>
      <c r="Q44" s="148">
        <f t="shared" ref="Q44:Q51" si="12">ROUND(E44*P44,5)</f>
        <v>0</v>
      </c>
      <c r="R44" s="148"/>
      <c r="S44" s="148"/>
      <c r="T44" s="149">
        <v>2.75E-2</v>
      </c>
      <c r="U44" s="148">
        <f t="shared" ref="U44:U51" si="13">ROUND(E44*T44,2)</f>
        <v>0.04</v>
      </c>
      <c r="V44" s="140"/>
      <c r="W44" s="140"/>
      <c r="X44" s="140"/>
      <c r="Y44" s="140"/>
      <c r="Z44" s="140"/>
      <c r="AA44" s="140"/>
      <c r="AB44" s="140"/>
      <c r="AC44" s="140"/>
      <c r="AD44" s="140"/>
      <c r="AE44" s="140" t="s">
        <v>114</v>
      </c>
      <c r="AF44" s="140"/>
      <c r="AG44" s="140"/>
      <c r="AH44" s="140"/>
      <c r="AI44" s="140"/>
      <c r="AJ44" s="140"/>
      <c r="AK44" s="140"/>
      <c r="AL44" s="140"/>
      <c r="AM44" s="140"/>
      <c r="AN44" s="140"/>
      <c r="AO44" s="140"/>
      <c r="AP44" s="140"/>
      <c r="AQ44" s="140"/>
      <c r="AR44" s="140"/>
      <c r="AS44" s="140"/>
      <c r="AT44" s="140"/>
      <c r="AU44" s="140"/>
      <c r="AV44" s="140"/>
      <c r="AW44" s="140"/>
      <c r="AX44" s="140"/>
      <c r="AY44" s="140"/>
      <c r="AZ44" s="140"/>
      <c r="BA44" s="140"/>
      <c r="BB44" s="140"/>
      <c r="BC44" s="140"/>
      <c r="BD44" s="140"/>
      <c r="BE44" s="140"/>
      <c r="BF44" s="140"/>
      <c r="BG44" s="140"/>
      <c r="BH44" s="140"/>
    </row>
    <row r="45" spans="1:60" outlineLevel="1" x14ac:dyDescent="0.2">
      <c r="A45" s="141">
        <v>29</v>
      </c>
      <c r="B45" s="141" t="s">
        <v>171</v>
      </c>
      <c r="C45" s="177" t="s">
        <v>172</v>
      </c>
      <c r="D45" s="147" t="s">
        <v>117</v>
      </c>
      <c r="E45" s="153">
        <v>1.4</v>
      </c>
      <c r="F45" s="155"/>
      <c r="G45" s="156">
        <f t="shared" si="7"/>
        <v>0</v>
      </c>
      <c r="H45" s="155"/>
      <c r="I45" s="156">
        <f t="shared" si="8"/>
        <v>0</v>
      </c>
      <c r="J45" s="155"/>
      <c r="K45" s="156">
        <f t="shared" si="9"/>
        <v>0</v>
      </c>
      <c r="L45" s="156">
        <v>15</v>
      </c>
      <c r="M45" s="156">
        <f t="shared" si="10"/>
        <v>0</v>
      </c>
      <c r="N45" s="148">
        <v>3.5E-4</v>
      </c>
      <c r="O45" s="148">
        <f t="shared" si="11"/>
        <v>4.8999999999999998E-4</v>
      </c>
      <c r="P45" s="148">
        <v>0</v>
      </c>
      <c r="Q45" s="148">
        <f t="shared" si="12"/>
        <v>0</v>
      </c>
      <c r="R45" s="148"/>
      <c r="S45" s="148"/>
      <c r="T45" s="149">
        <v>0.2</v>
      </c>
      <c r="U45" s="148">
        <f t="shared" si="13"/>
        <v>0.28000000000000003</v>
      </c>
      <c r="V45" s="140"/>
      <c r="W45" s="140"/>
      <c r="X45" s="140"/>
      <c r="Y45" s="140"/>
      <c r="Z45" s="140"/>
      <c r="AA45" s="140"/>
      <c r="AB45" s="140"/>
      <c r="AC45" s="140"/>
      <c r="AD45" s="140"/>
      <c r="AE45" s="140" t="s">
        <v>114</v>
      </c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0"/>
      <c r="AU45" s="140"/>
      <c r="AV45" s="140"/>
      <c r="AW45" s="140"/>
      <c r="AX45" s="140"/>
      <c r="AY45" s="140"/>
      <c r="AZ45" s="140"/>
      <c r="BA45" s="140"/>
      <c r="BB45" s="140"/>
      <c r="BC45" s="140"/>
      <c r="BD45" s="140"/>
      <c r="BE45" s="140"/>
      <c r="BF45" s="140"/>
      <c r="BG45" s="140"/>
      <c r="BH45" s="140"/>
    </row>
    <row r="46" spans="1:60" outlineLevel="1" x14ac:dyDescent="0.2">
      <c r="A46" s="141">
        <v>30</v>
      </c>
      <c r="B46" s="141" t="s">
        <v>173</v>
      </c>
      <c r="C46" s="177" t="s">
        <v>174</v>
      </c>
      <c r="D46" s="147" t="s">
        <v>175</v>
      </c>
      <c r="E46" s="153">
        <v>0.42</v>
      </c>
      <c r="F46" s="155"/>
      <c r="G46" s="156">
        <f t="shared" si="7"/>
        <v>0</v>
      </c>
      <c r="H46" s="155"/>
      <c r="I46" s="156">
        <f t="shared" si="8"/>
        <v>0</v>
      </c>
      <c r="J46" s="155"/>
      <c r="K46" s="156">
        <f t="shared" si="9"/>
        <v>0</v>
      </c>
      <c r="L46" s="156">
        <v>15</v>
      </c>
      <c r="M46" s="156">
        <f t="shared" si="10"/>
        <v>0</v>
      </c>
      <c r="N46" s="148">
        <v>1E-3</v>
      </c>
      <c r="O46" s="148">
        <f t="shared" si="11"/>
        <v>4.2000000000000002E-4</v>
      </c>
      <c r="P46" s="148">
        <v>0</v>
      </c>
      <c r="Q46" s="148">
        <f t="shared" si="12"/>
        <v>0</v>
      </c>
      <c r="R46" s="148"/>
      <c r="S46" s="148"/>
      <c r="T46" s="149">
        <v>0</v>
      </c>
      <c r="U46" s="148">
        <f t="shared" si="13"/>
        <v>0</v>
      </c>
      <c r="V46" s="140"/>
      <c r="W46" s="140"/>
      <c r="X46" s="140"/>
      <c r="Y46" s="140"/>
      <c r="Z46" s="140"/>
      <c r="AA46" s="140"/>
      <c r="AB46" s="140"/>
      <c r="AC46" s="140"/>
      <c r="AD46" s="140"/>
      <c r="AE46" s="140" t="s">
        <v>176</v>
      </c>
      <c r="AF46" s="140"/>
      <c r="AG46" s="140"/>
      <c r="AH46" s="140"/>
      <c r="AI46" s="140"/>
      <c r="AJ46" s="140"/>
      <c r="AK46" s="140"/>
      <c r="AL46" s="140"/>
      <c r="AM46" s="140"/>
      <c r="AN46" s="140"/>
      <c r="AO46" s="140"/>
      <c r="AP46" s="140"/>
      <c r="AQ46" s="140"/>
      <c r="AR46" s="140"/>
      <c r="AS46" s="140"/>
      <c r="AT46" s="140"/>
      <c r="AU46" s="140"/>
      <c r="AV46" s="140"/>
      <c r="AW46" s="140"/>
      <c r="AX46" s="140"/>
      <c r="AY46" s="140"/>
      <c r="AZ46" s="140"/>
      <c r="BA46" s="140"/>
      <c r="BB46" s="140"/>
      <c r="BC46" s="140"/>
      <c r="BD46" s="140"/>
      <c r="BE46" s="140"/>
      <c r="BF46" s="140"/>
      <c r="BG46" s="140"/>
      <c r="BH46" s="140"/>
    </row>
    <row r="47" spans="1:60" outlineLevel="1" x14ac:dyDescent="0.2">
      <c r="A47" s="141">
        <v>31</v>
      </c>
      <c r="B47" s="141" t="s">
        <v>177</v>
      </c>
      <c r="C47" s="177" t="s">
        <v>178</v>
      </c>
      <c r="D47" s="147" t="s">
        <v>117</v>
      </c>
      <c r="E47" s="153">
        <v>2.1</v>
      </c>
      <c r="F47" s="155"/>
      <c r="G47" s="156">
        <f t="shared" si="7"/>
        <v>0</v>
      </c>
      <c r="H47" s="155"/>
      <c r="I47" s="156">
        <f t="shared" si="8"/>
        <v>0</v>
      </c>
      <c r="J47" s="155"/>
      <c r="K47" s="156">
        <f t="shared" si="9"/>
        <v>0</v>
      </c>
      <c r="L47" s="156">
        <v>15</v>
      </c>
      <c r="M47" s="156">
        <f t="shared" si="10"/>
        <v>0</v>
      </c>
      <c r="N47" s="148">
        <v>4.5999999999999999E-3</v>
      </c>
      <c r="O47" s="148">
        <f t="shared" si="11"/>
        <v>9.6600000000000002E-3</v>
      </c>
      <c r="P47" s="148">
        <v>0</v>
      </c>
      <c r="Q47" s="148">
        <f t="shared" si="12"/>
        <v>0</v>
      </c>
      <c r="R47" s="148"/>
      <c r="S47" s="148"/>
      <c r="T47" s="149">
        <v>0</v>
      </c>
      <c r="U47" s="148">
        <f t="shared" si="13"/>
        <v>0</v>
      </c>
      <c r="V47" s="140"/>
      <c r="W47" s="140"/>
      <c r="X47" s="140"/>
      <c r="Y47" s="140"/>
      <c r="Z47" s="140"/>
      <c r="AA47" s="140"/>
      <c r="AB47" s="140"/>
      <c r="AC47" s="140"/>
      <c r="AD47" s="140"/>
      <c r="AE47" s="140" t="s">
        <v>176</v>
      </c>
      <c r="AF47" s="140"/>
      <c r="AG47" s="140"/>
      <c r="AH47" s="140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40"/>
      <c r="AX47" s="140"/>
      <c r="AY47" s="140"/>
      <c r="AZ47" s="140"/>
      <c r="BA47" s="140"/>
      <c r="BB47" s="140"/>
      <c r="BC47" s="140"/>
      <c r="BD47" s="140"/>
      <c r="BE47" s="140"/>
      <c r="BF47" s="140"/>
      <c r="BG47" s="140"/>
      <c r="BH47" s="140"/>
    </row>
    <row r="48" spans="1:60" ht="22.5" outlineLevel="1" x14ac:dyDescent="0.2">
      <c r="A48" s="141">
        <v>32</v>
      </c>
      <c r="B48" s="141" t="s">
        <v>179</v>
      </c>
      <c r="C48" s="177" t="s">
        <v>180</v>
      </c>
      <c r="D48" s="147" t="s">
        <v>117</v>
      </c>
      <c r="E48" s="153">
        <v>1.4</v>
      </c>
      <c r="F48" s="155"/>
      <c r="G48" s="156">
        <f t="shared" si="7"/>
        <v>0</v>
      </c>
      <c r="H48" s="155"/>
      <c r="I48" s="156">
        <f t="shared" si="8"/>
        <v>0</v>
      </c>
      <c r="J48" s="155"/>
      <c r="K48" s="156">
        <f t="shared" si="9"/>
        <v>0</v>
      </c>
      <c r="L48" s="156">
        <v>15</v>
      </c>
      <c r="M48" s="156">
        <f t="shared" si="10"/>
        <v>0</v>
      </c>
      <c r="N48" s="148">
        <v>0</v>
      </c>
      <c r="O48" s="148">
        <f t="shared" si="11"/>
        <v>0</v>
      </c>
      <c r="P48" s="148">
        <v>0</v>
      </c>
      <c r="Q48" s="148">
        <f t="shared" si="12"/>
        <v>0</v>
      </c>
      <c r="R48" s="148"/>
      <c r="S48" s="148"/>
      <c r="T48" s="149">
        <v>1.2E-2</v>
      </c>
      <c r="U48" s="148">
        <f t="shared" si="13"/>
        <v>0.02</v>
      </c>
      <c r="V48" s="140"/>
      <c r="W48" s="140"/>
      <c r="X48" s="140"/>
      <c r="Y48" s="140"/>
      <c r="Z48" s="140"/>
      <c r="AA48" s="140"/>
      <c r="AB48" s="140"/>
      <c r="AC48" s="140"/>
      <c r="AD48" s="140"/>
      <c r="AE48" s="140" t="s">
        <v>114</v>
      </c>
      <c r="AF48" s="140"/>
      <c r="AG48" s="140"/>
      <c r="AH48" s="140"/>
      <c r="AI48" s="140"/>
      <c r="AJ48" s="140"/>
      <c r="AK48" s="140"/>
      <c r="AL48" s="140"/>
      <c r="AM48" s="140"/>
      <c r="AN48" s="140"/>
      <c r="AO48" s="140"/>
      <c r="AP48" s="140"/>
      <c r="AQ48" s="140"/>
      <c r="AR48" s="140"/>
      <c r="AS48" s="140"/>
      <c r="AT48" s="140"/>
      <c r="AU48" s="140"/>
      <c r="AV48" s="140"/>
      <c r="AW48" s="140"/>
      <c r="AX48" s="140"/>
      <c r="AY48" s="140"/>
      <c r="AZ48" s="140"/>
      <c r="BA48" s="140"/>
      <c r="BB48" s="140"/>
      <c r="BC48" s="140"/>
      <c r="BD48" s="140"/>
      <c r="BE48" s="140"/>
      <c r="BF48" s="140"/>
      <c r="BG48" s="140"/>
      <c r="BH48" s="140"/>
    </row>
    <row r="49" spans="1:60" ht="22.5" outlineLevel="1" x14ac:dyDescent="0.2">
      <c r="A49" s="141">
        <v>33</v>
      </c>
      <c r="B49" s="141" t="s">
        <v>181</v>
      </c>
      <c r="C49" s="177" t="s">
        <v>182</v>
      </c>
      <c r="D49" s="147" t="s">
        <v>117</v>
      </c>
      <c r="E49" s="153">
        <v>1.4</v>
      </c>
      <c r="F49" s="155"/>
      <c r="G49" s="156">
        <f t="shared" si="7"/>
        <v>0</v>
      </c>
      <c r="H49" s="155"/>
      <c r="I49" s="156">
        <f t="shared" si="8"/>
        <v>0</v>
      </c>
      <c r="J49" s="155"/>
      <c r="K49" s="156">
        <f t="shared" si="9"/>
        <v>0</v>
      </c>
      <c r="L49" s="156">
        <v>15</v>
      </c>
      <c r="M49" s="156">
        <f t="shared" si="10"/>
        <v>0</v>
      </c>
      <c r="N49" s="148">
        <v>0</v>
      </c>
      <c r="O49" s="148">
        <f t="shared" si="11"/>
        <v>0</v>
      </c>
      <c r="P49" s="148">
        <v>0</v>
      </c>
      <c r="Q49" s="148">
        <f t="shared" si="12"/>
        <v>0</v>
      </c>
      <c r="R49" s="148"/>
      <c r="S49" s="148"/>
      <c r="T49" s="149">
        <v>0.13400000000000001</v>
      </c>
      <c r="U49" s="148">
        <f t="shared" si="13"/>
        <v>0.19</v>
      </c>
      <c r="V49" s="140"/>
      <c r="W49" s="140"/>
      <c r="X49" s="140"/>
      <c r="Y49" s="140"/>
      <c r="Z49" s="140"/>
      <c r="AA49" s="140"/>
      <c r="AB49" s="140"/>
      <c r="AC49" s="140"/>
      <c r="AD49" s="140"/>
      <c r="AE49" s="140" t="s">
        <v>114</v>
      </c>
      <c r="AF49" s="140"/>
      <c r="AG49" s="140"/>
      <c r="AH49" s="140"/>
      <c r="AI49" s="140"/>
      <c r="AJ49" s="140"/>
      <c r="AK49" s="140"/>
      <c r="AL49" s="140"/>
      <c r="AM49" s="140"/>
      <c r="AN49" s="140"/>
      <c r="AO49" s="140"/>
      <c r="AP49" s="140"/>
      <c r="AQ49" s="140"/>
      <c r="AR49" s="140"/>
      <c r="AS49" s="140"/>
      <c r="AT49" s="140"/>
      <c r="AU49" s="140"/>
      <c r="AV49" s="140"/>
      <c r="AW49" s="140"/>
      <c r="AX49" s="140"/>
      <c r="AY49" s="140"/>
      <c r="AZ49" s="140"/>
      <c r="BA49" s="140"/>
      <c r="BB49" s="140"/>
      <c r="BC49" s="140"/>
      <c r="BD49" s="140"/>
      <c r="BE49" s="140"/>
      <c r="BF49" s="140"/>
      <c r="BG49" s="140"/>
      <c r="BH49" s="140"/>
    </row>
    <row r="50" spans="1:60" ht="22.5" outlineLevel="1" x14ac:dyDescent="0.2">
      <c r="A50" s="141">
        <v>34</v>
      </c>
      <c r="B50" s="141" t="s">
        <v>183</v>
      </c>
      <c r="C50" s="177" t="s">
        <v>184</v>
      </c>
      <c r="D50" s="147" t="s">
        <v>113</v>
      </c>
      <c r="E50" s="153">
        <v>7</v>
      </c>
      <c r="F50" s="155"/>
      <c r="G50" s="156">
        <f t="shared" si="7"/>
        <v>0</v>
      </c>
      <c r="H50" s="155"/>
      <c r="I50" s="156">
        <f t="shared" si="8"/>
        <v>0</v>
      </c>
      <c r="J50" s="155"/>
      <c r="K50" s="156">
        <f t="shared" si="9"/>
        <v>0</v>
      </c>
      <c r="L50" s="156">
        <v>15</v>
      </c>
      <c r="M50" s="156">
        <f t="shared" si="10"/>
        <v>0</v>
      </c>
      <c r="N50" s="148">
        <v>0</v>
      </c>
      <c r="O50" s="148">
        <f t="shared" si="11"/>
        <v>0</v>
      </c>
      <c r="P50" s="148">
        <v>0</v>
      </c>
      <c r="Q50" s="148">
        <f t="shared" si="12"/>
        <v>0</v>
      </c>
      <c r="R50" s="148"/>
      <c r="S50" s="148"/>
      <c r="T50" s="149">
        <v>0</v>
      </c>
      <c r="U50" s="148">
        <f t="shared" si="13"/>
        <v>0</v>
      </c>
      <c r="V50" s="140"/>
      <c r="W50" s="140"/>
      <c r="X50" s="140"/>
      <c r="Y50" s="140"/>
      <c r="Z50" s="140"/>
      <c r="AA50" s="140"/>
      <c r="AB50" s="140"/>
      <c r="AC50" s="140"/>
      <c r="AD50" s="140"/>
      <c r="AE50" s="140" t="s">
        <v>114</v>
      </c>
      <c r="AF50" s="140"/>
      <c r="AG50" s="140"/>
      <c r="AH50" s="140"/>
      <c r="AI50" s="140"/>
      <c r="AJ50" s="140"/>
      <c r="AK50" s="140"/>
      <c r="AL50" s="140"/>
      <c r="AM50" s="140"/>
      <c r="AN50" s="140"/>
      <c r="AO50" s="140"/>
      <c r="AP50" s="140"/>
      <c r="AQ50" s="140"/>
      <c r="AR50" s="140"/>
      <c r="AS50" s="140"/>
      <c r="AT50" s="140"/>
      <c r="AU50" s="140"/>
      <c r="AV50" s="140"/>
      <c r="AW50" s="140"/>
      <c r="AX50" s="140"/>
      <c r="AY50" s="140"/>
      <c r="AZ50" s="140"/>
      <c r="BA50" s="140"/>
      <c r="BB50" s="140"/>
      <c r="BC50" s="140"/>
      <c r="BD50" s="140"/>
      <c r="BE50" s="140"/>
      <c r="BF50" s="140"/>
      <c r="BG50" s="140"/>
      <c r="BH50" s="140"/>
    </row>
    <row r="51" spans="1:60" outlineLevel="1" x14ac:dyDescent="0.2">
      <c r="A51" s="141">
        <v>35</v>
      </c>
      <c r="B51" s="141" t="s">
        <v>185</v>
      </c>
      <c r="C51" s="177" t="s">
        <v>186</v>
      </c>
      <c r="D51" s="147" t="s">
        <v>0</v>
      </c>
      <c r="E51" s="153">
        <v>35.29</v>
      </c>
      <c r="F51" s="155"/>
      <c r="G51" s="156">
        <f t="shared" si="7"/>
        <v>0</v>
      </c>
      <c r="H51" s="155"/>
      <c r="I51" s="156">
        <f t="shared" si="8"/>
        <v>0</v>
      </c>
      <c r="J51" s="155"/>
      <c r="K51" s="156">
        <f t="shared" si="9"/>
        <v>0</v>
      </c>
      <c r="L51" s="156">
        <v>15</v>
      </c>
      <c r="M51" s="156">
        <f t="shared" si="10"/>
        <v>0</v>
      </c>
      <c r="N51" s="148">
        <v>0</v>
      </c>
      <c r="O51" s="148">
        <f t="shared" si="11"/>
        <v>0</v>
      </c>
      <c r="P51" s="148">
        <v>0</v>
      </c>
      <c r="Q51" s="148">
        <f t="shared" si="12"/>
        <v>0</v>
      </c>
      <c r="R51" s="148"/>
      <c r="S51" s="148"/>
      <c r="T51" s="149">
        <v>0</v>
      </c>
      <c r="U51" s="148">
        <f t="shared" si="13"/>
        <v>0</v>
      </c>
      <c r="V51" s="140"/>
      <c r="W51" s="140"/>
      <c r="X51" s="140"/>
      <c r="Y51" s="140"/>
      <c r="Z51" s="140"/>
      <c r="AA51" s="140"/>
      <c r="AB51" s="140"/>
      <c r="AC51" s="140"/>
      <c r="AD51" s="140"/>
      <c r="AE51" s="140" t="s">
        <v>114</v>
      </c>
      <c r="AF51" s="140"/>
      <c r="AG51" s="140"/>
      <c r="AH51" s="140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40"/>
      <c r="AX51" s="140"/>
      <c r="AY51" s="140"/>
      <c r="AZ51" s="140"/>
      <c r="BA51" s="140"/>
      <c r="BB51" s="140"/>
      <c r="BC51" s="140"/>
      <c r="BD51" s="140"/>
      <c r="BE51" s="140"/>
      <c r="BF51" s="140"/>
      <c r="BG51" s="140"/>
      <c r="BH51" s="140"/>
    </row>
    <row r="52" spans="1:60" x14ac:dyDescent="0.2">
      <c r="A52" s="142" t="s">
        <v>109</v>
      </c>
      <c r="B52" s="142" t="s">
        <v>72</v>
      </c>
      <c r="C52" s="178" t="s">
        <v>73</v>
      </c>
      <c r="D52" s="150"/>
      <c r="E52" s="154"/>
      <c r="F52" s="157"/>
      <c r="G52" s="157">
        <f>SUMIF(AE53:AE54,"&lt;&gt;NOR",G53:G54)</f>
        <v>0</v>
      </c>
      <c r="H52" s="157"/>
      <c r="I52" s="157">
        <f>SUM(I53:I54)</f>
        <v>0</v>
      </c>
      <c r="J52" s="157"/>
      <c r="K52" s="157">
        <f>SUM(K53:K54)</f>
        <v>0</v>
      </c>
      <c r="L52" s="157"/>
      <c r="M52" s="157">
        <f>SUM(M53:M54)</f>
        <v>0</v>
      </c>
      <c r="N52" s="151"/>
      <c r="O52" s="151">
        <f>SUM(O53:O54)</f>
        <v>5.466E-2</v>
      </c>
      <c r="P52" s="151"/>
      <c r="Q52" s="151">
        <f>SUM(Q53:Q54)</f>
        <v>0</v>
      </c>
      <c r="R52" s="151"/>
      <c r="S52" s="151"/>
      <c r="T52" s="152"/>
      <c r="U52" s="151">
        <f>SUM(U53:U54)</f>
        <v>9.18</v>
      </c>
      <c r="AE52" t="s">
        <v>110</v>
      </c>
    </row>
    <row r="53" spans="1:60" outlineLevel="1" x14ac:dyDescent="0.2">
      <c r="A53" s="141">
        <v>36</v>
      </c>
      <c r="B53" s="141" t="s">
        <v>187</v>
      </c>
      <c r="C53" s="177" t="s">
        <v>188</v>
      </c>
      <c r="D53" s="147" t="s">
        <v>122</v>
      </c>
      <c r="E53" s="153">
        <v>39.9</v>
      </c>
      <c r="F53" s="155"/>
      <c r="G53" s="156">
        <f>ROUND(E53*F53,2)</f>
        <v>0</v>
      </c>
      <c r="H53" s="155"/>
      <c r="I53" s="156">
        <f>ROUND(E53*H53,2)</f>
        <v>0</v>
      </c>
      <c r="J53" s="155"/>
      <c r="K53" s="156">
        <f>ROUND(E53*J53,2)</f>
        <v>0</v>
      </c>
      <c r="L53" s="156">
        <v>15</v>
      </c>
      <c r="M53" s="156">
        <f>G53*(1+L53/100)</f>
        <v>0</v>
      </c>
      <c r="N53" s="148">
        <v>1.3699999999999999E-3</v>
      </c>
      <c r="O53" s="148">
        <f>ROUND(E53*N53,5)</f>
        <v>5.466E-2</v>
      </c>
      <c r="P53" s="148">
        <v>0</v>
      </c>
      <c r="Q53" s="148">
        <f>ROUND(E53*P53,5)</f>
        <v>0</v>
      </c>
      <c r="R53" s="148"/>
      <c r="S53" s="148"/>
      <c r="T53" s="149">
        <v>0.23</v>
      </c>
      <c r="U53" s="148">
        <f>ROUND(E53*T53,2)</f>
        <v>9.18</v>
      </c>
      <c r="V53" s="140"/>
      <c r="W53" s="140"/>
      <c r="X53" s="140"/>
      <c r="Y53" s="140"/>
      <c r="Z53" s="140"/>
      <c r="AA53" s="140"/>
      <c r="AB53" s="140"/>
      <c r="AC53" s="140"/>
      <c r="AD53" s="140"/>
      <c r="AE53" s="140" t="s">
        <v>114</v>
      </c>
      <c r="AF53" s="140"/>
      <c r="AG53" s="140"/>
      <c r="AH53" s="140"/>
      <c r="AI53" s="140"/>
      <c r="AJ53" s="140"/>
      <c r="AK53" s="140"/>
      <c r="AL53" s="140"/>
      <c r="AM53" s="140"/>
      <c r="AN53" s="140"/>
      <c r="AO53" s="140"/>
      <c r="AP53" s="140"/>
      <c r="AQ53" s="140"/>
      <c r="AR53" s="140"/>
      <c r="AS53" s="140"/>
      <c r="AT53" s="140"/>
      <c r="AU53" s="140"/>
      <c r="AV53" s="140"/>
      <c r="AW53" s="140"/>
      <c r="AX53" s="140"/>
      <c r="AY53" s="140"/>
      <c r="AZ53" s="140"/>
      <c r="BA53" s="140"/>
      <c r="BB53" s="140"/>
      <c r="BC53" s="140"/>
      <c r="BD53" s="140"/>
      <c r="BE53" s="140"/>
      <c r="BF53" s="140"/>
      <c r="BG53" s="140"/>
      <c r="BH53" s="140"/>
    </row>
    <row r="54" spans="1:60" outlineLevel="1" x14ac:dyDescent="0.2">
      <c r="A54" s="141">
        <v>37</v>
      </c>
      <c r="B54" s="141" t="s">
        <v>189</v>
      </c>
      <c r="C54" s="177" t="s">
        <v>190</v>
      </c>
      <c r="D54" s="147" t="s">
        <v>0</v>
      </c>
      <c r="E54" s="153">
        <v>104.14</v>
      </c>
      <c r="F54" s="155"/>
      <c r="G54" s="156">
        <f>ROUND(E54*F54,2)</f>
        <v>0</v>
      </c>
      <c r="H54" s="155"/>
      <c r="I54" s="156">
        <f>ROUND(E54*H54,2)</f>
        <v>0</v>
      </c>
      <c r="J54" s="155"/>
      <c r="K54" s="156">
        <f>ROUND(E54*J54,2)</f>
        <v>0</v>
      </c>
      <c r="L54" s="156">
        <v>15</v>
      </c>
      <c r="M54" s="156">
        <f>G54*(1+L54/100)</f>
        <v>0</v>
      </c>
      <c r="N54" s="148">
        <v>0</v>
      </c>
      <c r="O54" s="148">
        <f>ROUND(E54*N54,5)</f>
        <v>0</v>
      </c>
      <c r="P54" s="148">
        <v>0</v>
      </c>
      <c r="Q54" s="148">
        <f>ROUND(E54*P54,5)</f>
        <v>0</v>
      </c>
      <c r="R54" s="148"/>
      <c r="S54" s="148"/>
      <c r="T54" s="149">
        <v>0</v>
      </c>
      <c r="U54" s="148">
        <f>ROUND(E54*T54,2)</f>
        <v>0</v>
      </c>
      <c r="V54" s="140"/>
      <c r="W54" s="140"/>
      <c r="X54" s="140"/>
      <c r="Y54" s="140"/>
      <c r="Z54" s="140"/>
      <c r="AA54" s="140"/>
      <c r="AB54" s="140"/>
      <c r="AC54" s="140"/>
      <c r="AD54" s="140"/>
      <c r="AE54" s="140" t="s">
        <v>114</v>
      </c>
      <c r="AF54" s="140"/>
      <c r="AG54" s="140"/>
      <c r="AH54" s="140"/>
      <c r="AI54" s="140"/>
      <c r="AJ54" s="140"/>
      <c r="AK54" s="140"/>
      <c r="AL54" s="140"/>
      <c r="AM54" s="140"/>
      <c r="AN54" s="140"/>
      <c r="AO54" s="140"/>
      <c r="AP54" s="140"/>
      <c r="AQ54" s="140"/>
      <c r="AR54" s="140"/>
      <c r="AS54" s="140"/>
      <c r="AT54" s="140"/>
      <c r="AU54" s="140"/>
      <c r="AV54" s="140"/>
      <c r="AW54" s="140"/>
      <c r="AX54" s="140"/>
      <c r="AY54" s="140"/>
      <c r="AZ54" s="140"/>
      <c r="BA54" s="140"/>
      <c r="BB54" s="140"/>
      <c r="BC54" s="140"/>
      <c r="BD54" s="140"/>
      <c r="BE54" s="140"/>
      <c r="BF54" s="140"/>
      <c r="BG54" s="140"/>
      <c r="BH54" s="140"/>
    </row>
    <row r="55" spans="1:60" x14ac:dyDescent="0.2">
      <c r="A55" s="142" t="s">
        <v>109</v>
      </c>
      <c r="B55" s="142" t="s">
        <v>74</v>
      </c>
      <c r="C55" s="178" t="s">
        <v>75</v>
      </c>
      <c r="D55" s="150"/>
      <c r="E55" s="154"/>
      <c r="F55" s="157"/>
      <c r="G55" s="157">
        <f>SUMIF(AE56:AE58,"&lt;&gt;NOR",G56:G58)</f>
        <v>0</v>
      </c>
      <c r="H55" s="157"/>
      <c r="I55" s="157">
        <f>SUM(I56:I58)</f>
        <v>0</v>
      </c>
      <c r="J55" s="157"/>
      <c r="K55" s="157">
        <f>SUM(K56:K58)</f>
        <v>0</v>
      </c>
      <c r="L55" s="157"/>
      <c r="M55" s="157">
        <f>SUM(M56:M58)</f>
        <v>0</v>
      </c>
      <c r="N55" s="151"/>
      <c r="O55" s="151">
        <f>SUM(O56:O58)</f>
        <v>0</v>
      </c>
      <c r="P55" s="151"/>
      <c r="Q55" s="151">
        <f>SUM(Q56:Q58)</f>
        <v>0</v>
      </c>
      <c r="R55" s="151"/>
      <c r="S55" s="151"/>
      <c r="T55" s="152"/>
      <c r="U55" s="151">
        <f>SUM(U56:U58)</f>
        <v>15.35</v>
      </c>
      <c r="AE55" t="s">
        <v>110</v>
      </c>
    </row>
    <row r="56" spans="1:60" ht="22.5" outlineLevel="1" x14ac:dyDescent="0.2">
      <c r="A56" s="141">
        <v>38</v>
      </c>
      <c r="B56" s="141" t="s">
        <v>191</v>
      </c>
      <c r="C56" s="177" t="s">
        <v>192</v>
      </c>
      <c r="D56" s="147" t="s">
        <v>117</v>
      </c>
      <c r="E56" s="153">
        <v>59.8</v>
      </c>
      <c r="F56" s="155"/>
      <c r="G56" s="156">
        <f>ROUND(E56*F56,2)</f>
        <v>0</v>
      </c>
      <c r="H56" s="155"/>
      <c r="I56" s="156">
        <f>ROUND(E56*H56,2)</f>
        <v>0</v>
      </c>
      <c r="J56" s="155"/>
      <c r="K56" s="156">
        <f>ROUND(E56*J56,2)</f>
        <v>0</v>
      </c>
      <c r="L56" s="156">
        <v>15</v>
      </c>
      <c r="M56" s="156">
        <f>G56*(1+L56/100)</f>
        <v>0</v>
      </c>
      <c r="N56" s="148">
        <v>0</v>
      </c>
      <c r="O56" s="148">
        <f>ROUND(E56*N56,5)</f>
        <v>0</v>
      </c>
      <c r="P56" s="148">
        <v>0</v>
      </c>
      <c r="Q56" s="148">
        <f>ROUND(E56*P56,5)</f>
        <v>0</v>
      </c>
      <c r="R56" s="148"/>
      <c r="S56" s="148"/>
      <c r="T56" s="149">
        <v>0</v>
      </c>
      <c r="U56" s="148">
        <f>ROUND(E56*T56,2)</f>
        <v>0</v>
      </c>
      <c r="V56" s="140"/>
      <c r="W56" s="140"/>
      <c r="X56" s="140"/>
      <c r="Y56" s="140"/>
      <c r="Z56" s="140"/>
      <c r="AA56" s="140"/>
      <c r="AB56" s="140"/>
      <c r="AC56" s="140"/>
      <c r="AD56" s="140"/>
      <c r="AE56" s="140" t="s">
        <v>114</v>
      </c>
      <c r="AF56" s="140"/>
      <c r="AG56" s="140"/>
      <c r="AH56" s="140"/>
      <c r="AI56" s="140"/>
      <c r="AJ56" s="140"/>
      <c r="AK56" s="140"/>
      <c r="AL56" s="140"/>
      <c r="AM56" s="140"/>
      <c r="AN56" s="140"/>
      <c r="AO56" s="140"/>
      <c r="AP56" s="140"/>
      <c r="AQ56" s="140"/>
      <c r="AR56" s="140"/>
      <c r="AS56" s="140"/>
      <c r="AT56" s="140"/>
      <c r="AU56" s="140"/>
      <c r="AV56" s="140"/>
      <c r="AW56" s="140"/>
      <c r="AX56" s="140"/>
      <c r="AY56" s="140"/>
      <c r="AZ56" s="140"/>
      <c r="BA56" s="140"/>
      <c r="BB56" s="140"/>
      <c r="BC56" s="140"/>
      <c r="BD56" s="140"/>
      <c r="BE56" s="140"/>
      <c r="BF56" s="140"/>
      <c r="BG56" s="140"/>
      <c r="BH56" s="140"/>
    </row>
    <row r="57" spans="1:60" ht="22.5" outlineLevel="1" x14ac:dyDescent="0.2">
      <c r="A57" s="141">
        <v>39</v>
      </c>
      <c r="B57" s="141" t="s">
        <v>193</v>
      </c>
      <c r="C57" s="177" t="s">
        <v>194</v>
      </c>
      <c r="D57" s="147" t="s">
        <v>117</v>
      </c>
      <c r="E57" s="153">
        <v>65.834999999999994</v>
      </c>
      <c r="F57" s="155"/>
      <c r="G57" s="156">
        <f>ROUND(E57*F57,2)</f>
        <v>0</v>
      </c>
      <c r="H57" s="155"/>
      <c r="I57" s="156">
        <f>ROUND(E57*H57,2)</f>
        <v>0</v>
      </c>
      <c r="J57" s="155"/>
      <c r="K57" s="156">
        <f>ROUND(E57*J57,2)</f>
        <v>0</v>
      </c>
      <c r="L57" s="156">
        <v>15</v>
      </c>
      <c r="M57" s="156">
        <f>G57*(1+L57/100)</f>
        <v>0</v>
      </c>
      <c r="N57" s="148">
        <v>0</v>
      </c>
      <c r="O57" s="148">
        <f>ROUND(E57*N57,5)</f>
        <v>0</v>
      </c>
      <c r="P57" s="148">
        <v>0</v>
      </c>
      <c r="Q57" s="148">
        <f>ROUND(E57*P57,5)</f>
        <v>0</v>
      </c>
      <c r="R57" s="148"/>
      <c r="S57" s="148"/>
      <c r="T57" s="149">
        <v>0</v>
      </c>
      <c r="U57" s="148">
        <f>ROUND(E57*T57,2)</f>
        <v>0</v>
      </c>
      <c r="V57" s="140"/>
      <c r="W57" s="140"/>
      <c r="X57" s="140"/>
      <c r="Y57" s="140"/>
      <c r="Z57" s="140"/>
      <c r="AA57" s="140"/>
      <c r="AB57" s="140"/>
      <c r="AC57" s="140"/>
      <c r="AD57" s="140"/>
      <c r="AE57" s="140" t="s">
        <v>114</v>
      </c>
      <c r="AF57" s="140"/>
      <c r="AG57" s="140"/>
      <c r="AH57" s="140"/>
      <c r="AI57" s="140"/>
      <c r="AJ57" s="140"/>
      <c r="AK57" s="140"/>
      <c r="AL57" s="140"/>
      <c r="AM57" s="140"/>
      <c r="AN57" s="140"/>
      <c r="AO57" s="140"/>
      <c r="AP57" s="140"/>
      <c r="AQ57" s="140"/>
      <c r="AR57" s="140"/>
      <c r="AS57" s="140"/>
      <c r="AT57" s="140"/>
      <c r="AU57" s="140"/>
      <c r="AV57" s="140"/>
      <c r="AW57" s="140"/>
      <c r="AX57" s="140"/>
      <c r="AY57" s="140"/>
      <c r="AZ57" s="140"/>
      <c r="BA57" s="140"/>
      <c r="BB57" s="140"/>
      <c r="BC57" s="140"/>
      <c r="BD57" s="140"/>
      <c r="BE57" s="140"/>
      <c r="BF57" s="140"/>
      <c r="BG57" s="140"/>
      <c r="BH57" s="140"/>
    </row>
    <row r="58" spans="1:60" outlineLevel="1" x14ac:dyDescent="0.2">
      <c r="A58" s="141">
        <v>40</v>
      </c>
      <c r="B58" s="141" t="s">
        <v>195</v>
      </c>
      <c r="C58" s="177" t="s">
        <v>196</v>
      </c>
      <c r="D58" s="147" t="s">
        <v>0</v>
      </c>
      <c r="E58" s="153">
        <v>590.24</v>
      </c>
      <c r="F58" s="155"/>
      <c r="G58" s="156">
        <f>ROUND(E58*F58,2)</f>
        <v>0</v>
      </c>
      <c r="H58" s="155"/>
      <c r="I58" s="156">
        <f>ROUND(E58*H58,2)</f>
        <v>0</v>
      </c>
      <c r="J58" s="155"/>
      <c r="K58" s="156">
        <f>ROUND(E58*J58,2)</f>
        <v>0</v>
      </c>
      <c r="L58" s="156">
        <v>15</v>
      </c>
      <c r="M58" s="156">
        <f>G58*(1+L58/100)</f>
        <v>0</v>
      </c>
      <c r="N58" s="148">
        <v>0</v>
      </c>
      <c r="O58" s="148">
        <f>ROUND(E58*N58,5)</f>
        <v>0</v>
      </c>
      <c r="P58" s="148">
        <v>0</v>
      </c>
      <c r="Q58" s="148">
        <f>ROUND(E58*P58,5)</f>
        <v>0</v>
      </c>
      <c r="R58" s="148"/>
      <c r="S58" s="148"/>
      <c r="T58" s="149">
        <v>2.5999999999999999E-2</v>
      </c>
      <c r="U58" s="148">
        <f>ROUND(E58*T58,2)</f>
        <v>15.35</v>
      </c>
      <c r="V58" s="140"/>
      <c r="W58" s="140"/>
      <c r="X58" s="140"/>
      <c r="Y58" s="140"/>
      <c r="Z58" s="140"/>
      <c r="AA58" s="140"/>
      <c r="AB58" s="140"/>
      <c r="AC58" s="140"/>
      <c r="AD58" s="140"/>
      <c r="AE58" s="140" t="s">
        <v>114</v>
      </c>
      <c r="AF58" s="140"/>
      <c r="AG58" s="140"/>
      <c r="AH58" s="140"/>
      <c r="AI58" s="140"/>
      <c r="AJ58" s="140"/>
      <c r="AK58" s="140"/>
      <c r="AL58" s="140"/>
      <c r="AM58" s="140"/>
      <c r="AN58" s="140"/>
      <c r="AO58" s="140"/>
      <c r="AP58" s="140"/>
      <c r="AQ58" s="140"/>
      <c r="AR58" s="140"/>
      <c r="AS58" s="140"/>
      <c r="AT58" s="140"/>
      <c r="AU58" s="140"/>
      <c r="AV58" s="140"/>
      <c r="AW58" s="140"/>
      <c r="AX58" s="140"/>
      <c r="AY58" s="140"/>
      <c r="AZ58" s="140"/>
      <c r="BA58" s="140"/>
      <c r="BB58" s="140"/>
      <c r="BC58" s="140"/>
      <c r="BD58" s="140"/>
      <c r="BE58" s="140"/>
      <c r="BF58" s="140"/>
      <c r="BG58" s="140"/>
      <c r="BH58" s="140"/>
    </row>
    <row r="59" spans="1:60" x14ac:dyDescent="0.2">
      <c r="A59" s="142" t="s">
        <v>109</v>
      </c>
      <c r="B59" s="142" t="s">
        <v>76</v>
      </c>
      <c r="C59" s="178" t="s">
        <v>77</v>
      </c>
      <c r="D59" s="150"/>
      <c r="E59" s="154"/>
      <c r="F59" s="157"/>
      <c r="G59" s="157">
        <f>SUMIF(AE60:AE65,"&lt;&gt;NOR",G60:G65)</f>
        <v>0</v>
      </c>
      <c r="H59" s="157"/>
      <c r="I59" s="157">
        <f>SUM(I60:I65)</f>
        <v>0</v>
      </c>
      <c r="J59" s="157"/>
      <c r="K59" s="157">
        <f>SUM(K60:K65)</f>
        <v>0</v>
      </c>
      <c r="L59" s="157"/>
      <c r="M59" s="157">
        <f>SUM(M60:M65)</f>
        <v>0</v>
      </c>
      <c r="N59" s="151"/>
      <c r="O59" s="151">
        <f>SUM(O60:O65)</f>
        <v>2.4171699999999996</v>
      </c>
      <c r="P59" s="151"/>
      <c r="Q59" s="151">
        <f>SUM(Q60:Q65)</f>
        <v>0</v>
      </c>
      <c r="R59" s="151"/>
      <c r="S59" s="151"/>
      <c r="T59" s="152"/>
      <c r="U59" s="151">
        <f>SUM(U60:U65)</f>
        <v>344.39</v>
      </c>
      <c r="AE59" t="s">
        <v>110</v>
      </c>
    </row>
    <row r="60" spans="1:60" ht="22.5" outlineLevel="1" x14ac:dyDescent="0.2">
      <c r="A60" s="141">
        <v>41</v>
      </c>
      <c r="B60" s="141" t="s">
        <v>197</v>
      </c>
      <c r="C60" s="177" t="s">
        <v>198</v>
      </c>
      <c r="D60" s="147" t="s">
        <v>175</v>
      </c>
      <c r="E60" s="153">
        <v>590.59900000000005</v>
      </c>
      <c r="F60" s="155"/>
      <c r="G60" s="156">
        <f t="shared" ref="G60:G65" si="14">ROUND(E60*F60,2)</f>
        <v>0</v>
      </c>
      <c r="H60" s="155"/>
      <c r="I60" s="156">
        <f t="shared" ref="I60:I65" si="15">ROUND(E60*H60,2)</f>
        <v>0</v>
      </c>
      <c r="J60" s="155"/>
      <c r="K60" s="156">
        <f t="shared" ref="K60:K65" si="16">ROUND(E60*J60,2)</f>
        <v>0</v>
      </c>
      <c r="L60" s="156">
        <v>15</v>
      </c>
      <c r="M60" s="156">
        <f t="shared" ref="M60:M65" si="17">G60*(1+L60/100)</f>
        <v>0</v>
      </c>
      <c r="N60" s="148">
        <v>6.0000000000000002E-5</v>
      </c>
      <c r="O60" s="148">
        <f t="shared" ref="O60:O65" si="18">ROUND(E60*N60,5)</f>
        <v>3.5439999999999999E-2</v>
      </c>
      <c r="P60" s="148">
        <v>0</v>
      </c>
      <c r="Q60" s="148">
        <f t="shared" ref="Q60:Q65" si="19">ROUND(E60*P60,5)</f>
        <v>0</v>
      </c>
      <c r="R60" s="148"/>
      <c r="S60" s="148"/>
      <c r="T60" s="149">
        <v>0.30399999999999999</v>
      </c>
      <c r="U60" s="148">
        <f t="shared" ref="U60:U65" si="20">ROUND(E60*T60,2)</f>
        <v>179.54</v>
      </c>
      <c r="V60" s="140"/>
      <c r="W60" s="140"/>
      <c r="X60" s="140"/>
      <c r="Y60" s="140"/>
      <c r="Z60" s="140"/>
      <c r="AA60" s="140"/>
      <c r="AB60" s="140"/>
      <c r="AC60" s="140"/>
      <c r="AD60" s="140"/>
      <c r="AE60" s="140" t="s">
        <v>114</v>
      </c>
      <c r="AF60" s="140"/>
      <c r="AG60" s="140"/>
      <c r="AH60" s="140"/>
      <c r="AI60" s="140"/>
      <c r="AJ60" s="140"/>
      <c r="AK60" s="140"/>
      <c r="AL60" s="140"/>
      <c r="AM60" s="140"/>
      <c r="AN60" s="140"/>
      <c r="AO60" s="140"/>
      <c r="AP60" s="140"/>
      <c r="AQ60" s="140"/>
      <c r="AR60" s="140"/>
      <c r="AS60" s="140"/>
      <c r="AT60" s="140"/>
      <c r="AU60" s="140"/>
      <c r="AV60" s="140"/>
      <c r="AW60" s="140"/>
      <c r="AX60" s="140"/>
      <c r="AY60" s="140"/>
      <c r="AZ60" s="140"/>
      <c r="BA60" s="140"/>
      <c r="BB60" s="140"/>
      <c r="BC60" s="140"/>
      <c r="BD60" s="140"/>
      <c r="BE60" s="140"/>
      <c r="BF60" s="140"/>
      <c r="BG60" s="140"/>
      <c r="BH60" s="140"/>
    </row>
    <row r="61" spans="1:60" ht="22.5" outlineLevel="1" x14ac:dyDescent="0.2">
      <c r="A61" s="141">
        <v>42</v>
      </c>
      <c r="B61" s="141" t="s">
        <v>199</v>
      </c>
      <c r="C61" s="177" t="s">
        <v>200</v>
      </c>
      <c r="D61" s="147" t="s">
        <v>175</v>
      </c>
      <c r="E61" s="153">
        <v>252.28200000000001</v>
      </c>
      <c r="F61" s="155"/>
      <c r="G61" s="156">
        <f t="shared" si="14"/>
        <v>0</v>
      </c>
      <c r="H61" s="155"/>
      <c r="I61" s="156">
        <f t="shared" si="15"/>
        <v>0</v>
      </c>
      <c r="J61" s="155"/>
      <c r="K61" s="156">
        <f t="shared" si="16"/>
        <v>0</v>
      </c>
      <c r="L61" s="156">
        <v>15</v>
      </c>
      <c r="M61" s="156">
        <f t="shared" si="17"/>
        <v>0</v>
      </c>
      <c r="N61" s="148">
        <v>6.0000000000000002E-5</v>
      </c>
      <c r="O61" s="148">
        <f t="shared" si="18"/>
        <v>1.5140000000000001E-2</v>
      </c>
      <c r="P61" s="148">
        <v>0</v>
      </c>
      <c r="Q61" s="148">
        <f t="shared" si="19"/>
        <v>0</v>
      </c>
      <c r="R61" s="148"/>
      <c r="S61" s="148"/>
      <c r="T61" s="149">
        <v>0.221</v>
      </c>
      <c r="U61" s="148">
        <f t="shared" si="20"/>
        <v>55.75</v>
      </c>
      <c r="V61" s="140"/>
      <c r="W61" s="140"/>
      <c r="X61" s="140"/>
      <c r="Y61" s="140"/>
      <c r="Z61" s="140"/>
      <c r="AA61" s="140"/>
      <c r="AB61" s="140"/>
      <c r="AC61" s="140"/>
      <c r="AD61" s="140"/>
      <c r="AE61" s="140" t="s">
        <v>114</v>
      </c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</row>
    <row r="62" spans="1:60" ht="22.5" outlineLevel="1" x14ac:dyDescent="0.2">
      <c r="A62" s="141">
        <v>43</v>
      </c>
      <c r="B62" s="141" t="s">
        <v>201</v>
      </c>
      <c r="C62" s="177" t="s">
        <v>202</v>
      </c>
      <c r="D62" s="147" t="s">
        <v>175</v>
      </c>
      <c r="E62" s="153">
        <v>246.4</v>
      </c>
      <c r="F62" s="155"/>
      <c r="G62" s="156">
        <f t="shared" si="14"/>
        <v>0</v>
      </c>
      <c r="H62" s="155"/>
      <c r="I62" s="156">
        <f t="shared" si="15"/>
        <v>0</v>
      </c>
      <c r="J62" s="155"/>
      <c r="K62" s="156">
        <f t="shared" si="16"/>
        <v>0</v>
      </c>
      <c r="L62" s="156">
        <v>15</v>
      </c>
      <c r="M62" s="156">
        <f t="shared" si="17"/>
        <v>0</v>
      </c>
      <c r="N62" s="148">
        <v>5.0000000000000002E-5</v>
      </c>
      <c r="O62" s="148">
        <f t="shared" si="18"/>
        <v>1.2319999999999999E-2</v>
      </c>
      <c r="P62" s="148">
        <v>0</v>
      </c>
      <c r="Q62" s="148">
        <f t="shared" si="19"/>
        <v>0</v>
      </c>
      <c r="R62" s="148"/>
      <c r="S62" s="148"/>
      <c r="T62" s="149">
        <v>0.1</v>
      </c>
      <c r="U62" s="148">
        <f t="shared" si="20"/>
        <v>24.64</v>
      </c>
      <c r="V62" s="140"/>
      <c r="W62" s="140"/>
      <c r="X62" s="140"/>
      <c r="Y62" s="140"/>
      <c r="Z62" s="140"/>
      <c r="AA62" s="140"/>
      <c r="AB62" s="140"/>
      <c r="AC62" s="140"/>
      <c r="AD62" s="140"/>
      <c r="AE62" s="140" t="s">
        <v>114</v>
      </c>
      <c r="AF62" s="140"/>
      <c r="AG62" s="140"/>
      <c r="AH62" s="140"/>
      <c r="AI62" s="140"/>
      <c r="AJ62" s="140"/>
      <c r="AK62" s="140"/>
      <c r="AL62" s="140"/>
      <c r="AM62" s="140"/>
      <c r="AN62" s="140"/>
      <c r="AO62" s="140"/>
      <c r="AP62" s="140"/>
      <c r="AQ62" s="140"/>
      <c r="AR62" s="140"/>
      <c r="AS62" s="140"/>
      <c r="AT62" s="140"/>
      <c r="AU62" s="140"/>
      <c r="AV62" s="140"/>
      <c r="AW62" s="140"/>
      <c r="AX62" s="140"/>
      <c r="AY62" s="140"/>
      <c r="AZ62" s="140"/>
      <c r="BA62" s="140"/>
      <c r="BB62" s="140"/>
      <c r="BC62" s="140"/>
      <c r="BD62" s="140"/>
      <c r="BE62" s="140"/>
      <c r="BF62" s="140"/>
      <c r="BG62" s="140"/>
      <c r="BH62" s="140"/>
    </row>
    <row r="63" spans="1:60" ht="22.5" outlineLevel="1" x14ac:dyDescent="0.2">
      <c r="A63" s="141">
        <v>44</v>
      </c>
      <c r="B63" s="141" t="s">
        <v>203</v>
      </c>
      <c r="C63" s="177" t="s">
        <v>204</v>
      </c>
      <c r="D63" s="147" t="s">
        <v>175</v>
      </c>
      <c r="E63" s="153">
        <v>1005.48</v>
      </c>
      <c r="F63" s="155"/>
      <c r="G63" s="156">
        <f t="shared" si="14"/>
        <v>0</v>
      </c>
      <c r="H63" s="155"/>
      <c r="I63" s="156">
        <f t="shared" si="15"/>
        <v>0</v>
      </c>
      <c r="J63" s="155"/>
      <c r="K63" s="156">
        <f t="shared" si="16"/>
        <v>0</v>
      </c>
      <c r="L63" s="156">
        <v>15</v>
      </c>
      <c r="M63" s="156">
        <f t="shared" si="17"/>
        <v>0</v>
      </c>
      <c r="N63" s="148">
        <v>5.0000000000000002E-5</v>
      </c>
      <c r="O63" s="148">
        <f t="shared" si="18"/>
        <v>5.0270000000000002E-2</v>
      </c>
      <c r="P63" s="148">
        <v>0</v>
      </c>
      <c r="Q63" s="148">
        <f t="shared" si="19"/>
        <v>0</v>
      </c>
      <c r="R63" s="148"/>
      <c r="S63" s="148"/>
      <c r="T63" s="149">
        <v>8.4000000000000005E-2</v>
      </c>
      <c r="U63" s="148">
        <f t="shared" si="20"/>
        <v>84.46</v>
      </c>
      <c r="V63" s="140"/>
      <c r="W63" s="140"/>
      <c r="X63" s="140"/>
      <c r="Y63" s="140"/>
      <c r="Z63" s="140"/>
      <c r="AA63" s="140"/>
      <c r="AB63" s="140"/>
      <c r="AC63" s="140"/>
      <c r="AD63" s="140"/>
      <c r="AE63" s="140" t="s">
        <v>114</v>
      </c>
      <c r="AF63" s="140"/>
      <c r="AG63" s="140"/>
      <c r="AH63" s="140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40"/>
      <c r="AX63" s="140"/>
      <c r="AY63" s="140"/>
      <c r="AZ63" s="140"/>
      <c r="BA63" s="140"/>
      <c r="BB63" s="140"/>
      <c r="BC63" s="140"/>
      <c r="BD63" s="140"/>
      <c r="BE63" s="140"/>
      <c r="BF63" s="140"/>
      <c r="BG63" s="140"/>
      <c r="BH63" s="140"/>
    </row>
    <row r="64" spans="1:60" outlineLevel="1" x14ac:dyDescent="0.2">
      <c r="A64" s="141">
        <v>45</v>
      </c>
      <c r="B64" s="141" t="s">
        <v>205</v>
      </c>
      <c r="C64" s="177" t="s">
        <v>206</v>
      </c>
      <c r="D64" s="147" t="s">
        <v>154</v>
      </c>
      <c r="E64" s="153">
        <v>2.3039999999999998</v>
      </c>
      <c r="F64" s="155"/>
      <c r="G64" s="156">
        <f t="shared" si="14"/>
        <v>0</v>
      </c>
      <c r="H64" s="155"/>
      <c r="I64" s="156">
        <f t="shared" si="15"/>
        <v>0</v>
      </c>
      <c r="J64" s="155"/>
      <c r="K64" s="156">
        <f t="shared" si="16"/>
        <v>0</v>
      </c>
      <c r="L64" s="156">
        <v>15</v>
      </c>
      <c r="M64" s="156">
        <f t="shared" si="17"/>
        <v>0</v>
      </c>
      <c r="N64" s="148">
        <v>1</v>
      </c>
      <c r="O64" s="148">
        <f t="shared" si="18"/>
        <v>2.3039999999999998</v>
      </c>
      <c r="P64" s="148">
        <v>0</v>
      </c>
      <c r="Q64" s="148">
        <f t="shared" si="19"/>
        <v>0</v>
      </c>
      <c r="R64" s="148"/>
      <c r="S64" s="148"/>
      <c r="T64" s="149">
        <v>0</v>
      </c>
      <c r="U64" s="148">
        <f t="shared" si="20"/>
        <v>0</v>
      </c>
      <c r="V64" s="140"/>
      <c r="W64" s="140"/>
      <c r="X64" s="140"/>
      <c r="Y64" s="140"/>
      <c r="Z64" s="140"/>
      <c r="AA64" s="140"/>
      <c r="AB64" s="140"/>
      <c r="AC64" s="140"/>
      <c r="AD64" s="140"/>
      <c r="AE64" s="140" t="s">
        <v>114</v>
      </c>
      <c r="AF64" s="140"/>
      <c r="AG64" s="140"/>
      <c r="AH64" s="140"/>
      <c r="AI64" s="140"/>
      <c r="AJ64" s="140"/>
      <c r="AK64" s="140"/>
      <c r="AL64" s="140"/>
      <c r="AM64" s="140"/>
      <c r="AN64" s="140"/>
      <c r="AO64" s="140"/>
      <c r="AP64" s="140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</row>
    <row r="65" spans="1:60" outlineLevel="1" x14ac:dyDescent="0.2">
      <c r="A65" s="141">
        <v>46</v>
      </c>
      <c r="B65" s="141" t="s">
        <v>207</v>
      </c>
      <c r="C65" s="177" t="s">
        <v>208</v>
      </c>
      <c r="D65" s="147" t="s">
        <v>0</v>
      </c>
      <c r="E65" s="153">
        <v>2235.56</v>
      </c>
      <c r="F65" s="155"/>
      <c r="G65" s="156">
        <f t="shared" si="14"/>
        <v>0</v>
      </c>
      <c r="H65" s="155"/>
      <c r="I65" s="156">
        <f t="shared" si="15"/>
        <v>0</v>
      </c>
      <c r="J65" s="155"/>
      <c r="K65" s="156">
        <f t="shared" si="16"/>
        <v>0</v>
      </c>
      <c r="L65" s="156">
        <v>15</v>
      </c>
      <c r="M65" s="156">
        <f t="shared" si="17"/>
        <v>0</v>
      </c>
      <c r="N65" s="148">
        <v>0</v>
      </c>
      <c r="O65" s="148">
        <f t="shared" si="18"/>
        <v>0</v>
      </c>
      <c r="P65" s="148">
        <v>0</v>
      </c>
      <c r="Q65" s="148">
        <f t="shared" si="19"/>
        <v>0</v>
      </c>
      <c r="R65" s="148"/>
      <c r="S65" s="148"/>
      <c r="T65" s="149">
        <v>0</v>
      </c>
      <c r="U65" s="148">
        <f t="shared" si="20"/>
        <v>0</v>
      </c>
      <c r="V65" s="140"/>
      <c r="W65" s="140"/>
      <c r="X65" s="140"/>
      <c r="Y65" s="140"/>
      <c r="Z65" s="140"/>
      <c r="AA65" s="140"/>
      <c r="AB65" s="140"/>
      <c r="AC65" s="140"/>
      <c r="AD65" s="140"/>
      <c r="AE65" s="140" t="s">
        <v>114</v>
      </c>
      <c r="AF65" s="140"/>
      <c r="AG65" s="140"/>
      <c r="AH65" s="140"/>
      <c r="AI65" s="140"/>
      <c r="AJ65" s="140"/>
      <c r="AK65" s="140"/>
      <c r="AL65" s="140"/>
      <c r="AM65" s="140"/>
      <c r="AN65" s="140"/>
      <c r="AO65" s="140"/>
      <c r="AP65" s="140"/>
      <c r="AQ65" s="140"/>
      <c r="AR65" s="140"/>
      <c r="AS65" s="140"/>
      <c r="AT65" s="140"/>
      <c r="AU65" s="140"/>
      <c r="AV65" s="140"/>
      <c r="AW65" s="140"/>
      <c r="AX65" s="140"/>
      <c r="AY65" s="140"/>
      <c r="AZ65" s="140"/>
      <c r="BA65" s="140"/>
      <c r="BB65" s="140"/>
      <c r="BC65" s="140"/>
      <c r="BD65" s="140"/>
      <c r="BE65" s="140"/>
      <c r="BF65" s="140"/>
      <c r="BG65" s="140"/>
      <c r="BH65" s="140"/>
    </row>
    <row r="66" spans="1:60" x14ac:dyDescent="0.2">
      <c r="A66" s="142" t="s">
        <v>109</v>
      </c>
      <c r="B66" s="142" t="s">
        <v>78</v>
      </c>
      <c r="C66" s="178" t="s">
        <v>79</v>
      </c>
      <c r="D66" s="150"/>
      <c r="E66" s="154"/>
      <c r="F66" s="157"/>
      <c r="G66" s="157">
        <f>SUMIF(AE67:AE70,"&lt;&gt;NOR",G67:G70)</f>
        <v>0</v>
      </c>
      <c r="H66" s="157"/>
      <c r="I66" s="157">
        <f>SUM(I67:I70)</f>
        <v>0</v>
      </c>
      <c r="J66" s="157"/>
      <c r="K66" s="157">
        <f>SUM(K67:K70)</f>
        <v>0</v>
      </c>
      <c r="L66" s="157"/>
      <c r="M66" s="157">
        <f>SUM(M67:M70)</f>
        <v>0</v>
      </c>
      <c r="N66" s="151"/>
      <c r="O66" s="151">
        <f>SUM(O67:O70)</f>
        <v>0.20258000000000001</v>
      </c>
      <c r="P66" s="151"/>
      <c r="Q66" s="151">
        <f>SUM(Q67:Q70)</f>
        <v>0</v>
      </c>
      <c r="R66" s="151"/>
      <c r="S66" s="151"/>
      <c r="T66" s="152"/>
      <c r="U66" s="151">
        <f>SUM(U67:U70)</f>
        <v>2.94</v>
      </c>
      <c r="AE66" t="s">
        <v>110</v>
      </c>
    </row>
    <row r="67" spans="1:60" ht="22.5" outlineLevel="1" x14ac:dyDescent="0.2">
      <c r="A67" s="141">
        <v>47</v>
      </c>
      <c r="B67" s="141" t="s">
        <v>209</v>
      </c>
      <c r="C67" s="177" t="s">
        <v>210</v>
      </c>
      <c r="D67" s="147" t="s">
        <v>113</v>
      </c>
      <c r="E67" s="153">
        <v>14</v>
      </c>
      <c r="F67" s="155"/>
      <c r="G67" s="156">
        <f>ROUND(E67*F67,2)</f>
        <v>0</v>
      </c>
      <c r="H67" s="155"/>
      <c r="I67" s="156">
        <f>ROUND(E67*H67,2)</f>
        <v>0</v>
      </c>
      <c r="J67" s="155"/>
      <c r="K67" s="156">
        <f>ROUND(E67*J67,2)</f>
        <v>0</v>
      </c>
      <c r="L67" s="156">
        <v>15</v>
      </c>
      <c r="M67" s="156">
        <f>G67*(1+L67/100)</f>
        <v>0</v>
      </c>
      <c r="N67" s="148">
        <v>1.447E-2</v>
      </c>
      <c r="O67" s="148">
        <f>ROUND(E67*N67,5)</f>
        <v>0.20258000000000001</v>
      </c>
      <c r="P67" s="148">
        <v>0</v>
      </c>
      <c r="Q67" s="148">
        <f>ROUND(E67*P67,5)</f>
        <v>0</v>
      </c>
      <c r="R67" s="148"/>
      <c r="S67" s="148"/>
      <c r="T67" s="149">
        <v>0.21</v>
      </c>
      <c r="U67" s="148">
        <f>ROUND(E67*T67,2)</f>
        <v>2.94</v>
      </c>
      <c r="V67" s="140"/>
      <c r="W67" s="140"/>
      <c r="X67" s="140"/>
      <c r="Y67" s="140"/>
      <c r="Z67" s="140"/>
      <c r="AA67" s="140"/>
      <c r="AB67" s="140"/>
      <c r="AC67" s="140"/>
      <c r="AD67" s="140"/>
      <c r="AE67" s="140" t="s">
        <v>114</v>
      </c>
      <c r="AF67" s="140"/>
      <c r="AG67" s="140"/>
      <c r="AH67" s="140"/>
      <c r="AI67" s="140"/>
      <c r="AJ67" s="140"/>
      <c r="AK67" s="140"/>
      <c r="AL67" s="140"/>
      <c r="AM67" s="140"/>
      <c r="AN67" s="140"/>
      <c r="AO67" s="140"/>
      <c r="AP67" s="140"/>
      <c r="AQ67" s="140"/>
      <c r="AR67" s="140"/>
      <c r="AS67" s="140"/>
      <c r="AT67" s="140"/>
      <c r="AU67" s="140"/>
      <c r="AV67" s="140"/>
      <c r="AW67" s="140"/>
      <c r="AX67" s="140"/>
      <c r="AY67" s="140"/>
      <c r="AZ67" s="140"/>
      <c r="BA67" s="140"/>
      <c r="BB67" s="140"/>
      <c r="BC67" s="140"/>
      <c r="BD67" s="140"/>
      <c r="BE67" s="140"/>
      <c r="BF67" s="140"/>
      <c r="BG67" s="140"/>
      <c r="BH67" s="140"/>
    </row>
    <row r="68" spans="1:60" outlineLevel="1" x14ac:dyDescent="0.2">
      <c r="A68" s="141">
        <v>48</v>
      </c>
      <c r="B68" s="141" t="s">
        <v>211</v>
      </c>
      <c r="C68" s="177" t="s">
        <v>212</v>
      </c>
      <c r="D68" s="147" t="s">
        <v>117</v>
      </c>
      <c r="E68" s="153">
        <v>0.98</v>
      </c>
      <c r="F68" s="155"/>
      <c r="G68" s="156">
        <f>ROUND(E68*F68,2)</f>
        <v>0</v>
      </c>
      <c r="H68" s="155"/>
      <c r="I68" s="156">
        <f>ROUND(E68*H68,2)</f>
        <v>0</v>
      </c>
      <c r="J68" s="155"/>
      <c r="K68" s="156">
        <f>ROUND(E68*J68,2)</f>
        <v>0</v>
      </c>
      <c r="L68" s="156">
        <v>15</v>
      </c>
      <c r="M68" s="156">
        <f>G68*(1+L68/100)</f>
        <v>0</v>
      </c>
      <c r="N68" s="148">
        <v>0</v>
      </c>
      <c r="O68" s="148">
        <f>ROUND(E68*N68,5)</f>
        <v>0</v>
      </c>
      <c r="P68" s="148">
        <v>0</v>
      </c>
      <c r="Q68" s="148">
        <f>ROUND(E68*P68,5)</f>
        <v>0</v>
      </c>
      <c r="R68" s="148"/>
      <c r="S68" s="148"/>
      <c r="T68" s="149">
        <v>0</v>
      </c>
      <c r="U68" s="148">
        <f>ROUND(E68*T68,2)</f>
        <v>0</v>
      </c>
      <c r="V68" s="140"/>
      <c r="W68" s="140"/>
      <c r="X68" s="140"/>
      <c r="Y68" s="140"/>
      <c r="Z68" s="140"/>
      <c r="AA68" s="140"/>
      <c r="AB68" s="140"/>
      <c r="AC68" s="140"/>
      <c r="AD68" s="140"/>
      <c r="AE68" s="140" t="s">
        <v>114</v>
      </c>
      <c r="AF68" s="140"/>
      <c r="AG68" s="140"/>
      <c r="AH68" s="140"/>
      <c r="AI68" s="140"/>
      <c r="AJ68" s="140"/>
      <c r="AK68" s="140"/>
      <c r="AL68" s="140"/>
      <c r="AM68" s="140"/>
      <c r="AN68" s="140"/>
      <c r="AO68" s="140"/>
      <c r="AP68" s="140"/>
      <c r="AQ68" s="140"/>
      <c r="AR68" s="140"/>
      <c r="AS68" s="140"/>
      <c r="AT68" s="140"/>
      <c r="AU68" s="140"/>
      <c r="AV68" s="140"/>
      <c r="AW68" s="140"/>
      <c r="AX68" s="140"/>
      <c r="AY68" s="140"/>
      <c r="AZ68" s="140"/>
      <c r="BA68" s="140"/>
      <c r="BB68" s="140"/>
      <c r="BC68" s="140"/>
      <c r="BD68" s="140"/>
      <c r="BE68" s="140"/>
      <c r="BF68" s="140"/>
      <c r="BG68" s="140"/>
      <c r="BH68" s="140"/>
    </row>
    <row r="69" spans="1:60" outlineLevel="1" x14ac:dyDescent="0.2">
      <c r="A69" s="141">
        <v>49</v>
      </c>
      <c r="B69" s="141" t="s">
        <v>213</v>
      </c>
      <c r="C69" s="177" t="s">
        <v>214</v>
      </c>
      <c r="D69" s="147" t="s">
        <v>117</v>
      </c>
      <c r="E69" s="153">
        <v>1.26</v>
      </c>
      <c r="F69" s="155"/>
      <c r="G69" s="156">
        <f>ROUND(E69*F69,2)</f>
        <v>0</v>
      </c>
      <c r="H69" s="155"/>
      <c r="I69" s="156">
        <f>ROUND(E69*H69,2)</f>
        <v>0</v>
      </c>
      <c r="J69" s="155"/>
      <c r="K69" s="156">
        <f>ROUND(E69*J69,2)</f>
        <v>0</v>
      </c>
      <c r="L69" s="156">
        <v>15</v>
      </c>
      <c r="M69" s="156">
        <f>G69*(1+L69/100)</f>
        <v>0</v>
      </c>
      <c r="N69" s="148">
        <v>0</v>
      </c>
      <c r="O69" s="148">
        <f>ROUND(E69*N69,5)</f>
        <v>0</v>
      </c>
      <c r="P69" s="148">
        <v>0</v>
      </c>
      <c r="Q69" s="148">
        <f>ROUND(E69*P69,5)</f>
        <v>0</v>
      </c>
      <c r="R69" s="148"/>
      <c r="S69" s="148"/>
      <c r="T69" s="149">
        <v>0</v>
      </c>
      <c r="U69" s="148">
        <f>ROUND(E69*T69,2)</f>
        <v>0</v>
      </c>
      <c r="V69" s="140"/>
      <c r="W69" s="140"/>
      <c r="X69" s="140"/>
      <c r="Y69" s="140"/>
      <c r="Z69" s="140"/>
      <c r="AA69" s="140"/>
      <c r="AB69" s="140"/>
      <c r="AC69" s="140"/>
      <c r="AD69" s="140"/>
      <c r="AE69" s="140" t="s">
        <v>114</v>
      </c>
      <c r="AF69" s="140"/>
      <c r="AG69" s="140"/>
      <c r="AH69" s="140"/>
      <c r="AI69" s="140"/>
      <c r="AJ69" s="140"/>
      <c r="AK69" s="140"/>
      <c r="AL69" s="140"/>
      <c r="AM69" s="140"/>
      <c r="AN69" s="140"/>
      <c r="AO69" s="140"/>
      <c r="AP69" s="140"/>
      <c r="AQ69" s="140"/>
      <c r="AR69" s="140"/>
      <c r="AS69" s="140"/>
      <c r="AT69" s="140"/>
      <c r="AU69" s="140"/>
      <c r="AV69" s="140"/>
      <c r="AW69" s="140"/>
      <c r="AX69" s="140"/>
      <c r="AY69" s="140"/>
      <c r="AZ69" s="140"/>
      <c r="BA69" s="140"/>
      <c r="BB69" s="140"/>
      <c r="BC69" s="140"/>
      <c r="BD69" s="140"/>
      <c r="BE69" s="140"/>
      <c r="BF69" s="140"/>
      <c r="BG69" s="140"/>
      <c r="BH69" s="140"/>
    </row>
    <row r="70" spans="1:60" outlineLevel="1" x14ac:dyDescent="0.2">
      <c r="A70" s="141">
        <v>50</v>
      </c>
      <c r="B70" s="141" t="s">
        <v>215</v>
      </c>
      <c r="C70" s="177" t="s">
        <v>216</v>
      </c>
      <c r="D70" s="147" t="s">
        <v>0</v>
      </c>
      <c r="E70" s="153">
        <v>24.9</v>
      </c>
      <c r="F70" s="155"/>
      <c r="G70" s="156">
        <f>ROUND(E70*F70,2)</f>
        <v>0</v>
      </c>
      <c r="H70" s="155"/>
      <c r="I70" s="156">
        <f>ROUND(E70*H70,2)</f>
        <v>0</v>
      </c>
      <c r="J70" s="155"/>
      <c r="K70" s="156">
        <f>ROUND(E70*J70,2)</f>
        <v>0</v>
      </c>
      <c r="L70" s="156">
        <v>15</v>
      </c>
      <c r="M70" s="156">
        <f>G70*(1+L70/100)</f>
        <v>0</v>
      </c>
      <c r="N70" s="148">
        <v>0</v>
      </c>
      <c r="O70" s="148">
        <f>ROUND(E70*N70,5)</f>
        <v>0</v>
      </c>
      <c r="P70" s="148">
        <v>0</v>
      </c>
      <c r="Q70" s="148">
        <f>ROUND(E70*P70,5)</f>
        <v>0</v>
      </c>
      <c r="R70" s="148"/>
      <c r="S70" s="148"/>
      <c r="T70" s="149">
        <v>0</v>
      </c>
      <c r="U70" s="148">
        <f>ROUND(E70*T70,2)</f>
        <v>0</v>
      </c>
      <c r="V70" s="140"/>
      <c r="W70" s="140"/>
      <c r="X70" s="140"/>
      <c r="Y70" s="140"/>
      <c r="Z70" s="140"/>
      <c r="AA70" s="140"/>
      <c r="AB70" s="140"/>
      <c r="AC70" s="140"/>
      <c r="AD70" s="140"/>
      <c r="AE70" s="140" t="s">
        <v>114</v>
      </c>
      <c r="AF70" s="140"/>
      <c r="AG70" s="140"/>
      <c r="AH70" s="140"/>
      <c r="AI70" s="140"/>
      <c r="AJ70" s="140"/>
      <c r="AK70" s="140"/>
      <c r="AL70" s="140"/>
      <c r="AM70" s="140"/>
      <c r="AN70" s="140"/>
      <c r="AO70" s="140"/>
      <c r="AP70" s="140"/>
      <c r="AQ70" s="140"/>
      <c r="AR70" s="140"/>
      <c r="AS70" s="140"/>
      <c r="AT70" s="140"/>
      <c r="AU70" s="140"/>
      <c r="AV70" s="140"/>
      <c r="AW70" s="140"/>
      <c r="AX70" s="140"/>
      <c r="AY70" s="140"/>
      <c r="AZ70" s="140"/>
      <c r="BA70" s="140"/>
      <c r="BB70" s="140"/>
      <c r="BC70" s="140"/>
      <c r="BD70" s="140"/>
      <c r="BE70" s="140"/>
      <c r="BF70" s="140"/>
      <c r="BG70" s="140"/>
      <c r="BH70" s="140"/>
    </row>
    <row r="71" spans="1:60" x14ac:dyDescent="0.2">
      <c r="A71" s="142" t="s">
        <v>109</v>
      </c>
      <c r="B71" s="142" t="s">
        <v>80</v>
      </c>
      <c r="C71" s="178" t="s">
        <v>81</v>
      </c>
      <c r="D71" s="150"/>
      <c r="E71" s="154"/>
      <c r="F71" s="157"/>
      <c r="G71" s="157">
        <f>SUMIF(AE72:AE73,"&lt;&gt;NOR",G72:G73)</f>
        <v>0</v>
      </c>
      <c r="H71" s="157"/>
      <c r="I71" s="157">
        <f>SUM(I72:I73)</f>
        <v>0</v>
      </c>
      <c r="J71" s="157"/>
      <c r="K71" s="157">
        <f>SUM(K72:K73)</f>
        <v>0</v>
      </c>
      <c r="L71" s="157"/>
      <c r="M71" s="157">
        <f>SUM(M72:M73)</f>
        <v>0</v>
      </c>
      <c r="N71" s="151"/>
      <c r="O71" s="151">
        <f>SUM(O72:O73)</f>
        <v>3.1079999999999997E-2</v>
      </c>
      <c r="P71" s="151"/>
      <c r="Q71" s="151">
        <f>SUM(Q72:Q73)</f>
        <v>0</v>
      </c>
      <c r="R71" s="151"/>
      <c r="S71" s="151"/>
      <c r="T71" s="152"/>
      <c r="U71" s="151">
        <f>SUM(U72:U73)</f>
        <v>43.730000000000004</v>
      </c>
      <c r="AE71" t="s">
        <v>110</v>
      </c>
    </row>
    <row r="72" spans="1:60" outlineLevel="1" x14ac:dyDescent="0.2">
      <c r="A72" s="141">
        <v>51</v>
      </c>
      <c r="B72" s="141" t="s">
        <v>217</v>
      </c>
      <c r="C72" s="177" t="s">
        <v>218</v>
      </c>
      <c r="D72" s="147" t="s">
        <v>117</v>
      </c>
      <c r="E72" s="153">
        <v>141.28</v>
      </c>
      <c r="F72" s="155"/>
      <c r="G72" s="156">
        <f>ROUND(E72*F72,2)</f>
        <v>0</v>
      </c>
      <c r="H72" s="155"/>
      <c r="I72" s="156">
        <f>ROUND(E72*H72,2)</f>
        <v>0</v>
      </c>
      <c r="J72" s="155"/>
      <c r="K72" s="156">
        <f>ROUND(E72*J72,2)</f>
        <v>0</v>
      </c>
      <c r="L72" s="156">
        <v>15</v>
      </c>
      <c r="M72" s="156">
        <f>G72*(1+L72/100)</f>
        <v>0</v>
      </c>
      <c r="N72" s="148">
        <v>8.0000000000000007E-5</v>
      </c>
      <c r="O72" s="148">
        <f>ROUND(E72*N72,5)</f>
        <v>1.1299999999999999E-2</v>
      </c>
      <c r="P72" s="148">
        <v>0</v>
      </c>
      <c r="Q72" s="148">
        <f>ROUND(E72*P72,5)</f>
        <v>0</v>
      </c>
      <c r="R72" s="148"/>
      <c r="S72" s="148"/>
      <c r="T72" s="149">
        <v>0.156</v>
      </c>
      <c r="U72" s="148">
        <f>ROUND(E72*T72,2)</f>
        <v>22.04</v>
      </c>
      <c r="V72" s="140"/>
      <c r="W72" s="140"/>
      <c r="X72" s="140"/>
      <c r="Y72" s="140"/>
      <c r="Z72" s="140"/>
      <c r="AA72" s="140"/>
      <c r="AB72" s="140"/>
      <c r="AC72" s="140"/>
      <c r="AD72" s="140"/>
      <c r="AE72" s="140" t="s">
        <v>114</v>
      </c>
      <c r="AF72" s="140"/>
      <c r="AG72" s="140"/>
      <c r="AH72" s="140"/>
      <c r="AI72" s="140"/>
      <c r="AJ72" s="140"/>
      <c r="AK72" s="140"/>
      <c r="AL72" s="140"/>
      <c r="AM72" s="140"/>
      <c r="AN72" s="140"/>
      <c r="AO72" s="140"/>
      <c r="AP72" s="140"/>
      <c r="AQ72" s="140"/>
      <c r="AR72" s="140"/>
      <c r="AS72" s="140"/>
      <c r="AT72" s="140"/>
      <c r="AU72" s="140"/>
      <c r="AV72" s="140"/>
      <c r="AW72" s="140"/>
      <c r="AX72" s="140"/>
      <c r="AY72" s="140"/>
      <c r="AZ72" s="140"/>
      <c r="BA72" s="140"/>
      <c r="BB72" s="140"/>
      <c r="BC72" s="140"/>
      <c r="BD72" s="140"/>
      <c r="BE72" s="140"/>
      <c r="BF72" s="140"/>
      <c r="BG72" s="140"/>
      <c r="BH72" s="140"/>
    </row>
    <row r="73" spans="1:60" outlineLevel="1" x14ac:dyDescent="0.2">
      <c r="A73" s="141">
        <v>52</v>
      </c>
      <c r="B73" s="141" t="s">
        <v>219</v>
      </c>
      <c r="C73" s="177" t="s">
        <v>220</v>
      </c>
      <c r="D73" s="147" t="s">
        <v>117</v>
      </c>
      <c r="E73" s="153">
        <v>70.64</v>
      </c>
      <c r="F73" s="155"/>
      <c r="G73" s="156">
        <f>ROUND(E73*F73,2)</f>
        <v>0</v>
      </c>
      <c r="H73" s="155"/>
      <c r="I73" s="156">
        <f>ROUND(E73*H73,2)</f>
        <v>0</v>
      </c>
      <c r="J73" s="155"/>
      <c r="K73" s="156">
        <f>ROUND(E73*J73,2)</f>
        <v>0</v>
      </c>
      <c r="L73" s="156">
        <v>15</v>
      </c>
      <c r="M73" s="156">
        <f>G73*(1+L73/100)</f>
        <v>0</v>
      </c>
      <c r="N73" s="148">
        <v>2.7999999999999998E-4</v>
      </c>
      <c r="O73" s="148">
        <f>ROUND(E73*N73,5)</f>
        <v>1.9779999999999999E-2</v>
      </c>
      <c r="P73" s="148">
        <v>0</v>
      </c>
      <c r="Q73" s="148">
        <f>ROUND(E73*P73,5)</f>
        <v>0</v>
      </c>
      <c r="R73" s="148"/>
      <c r="S73" s="148"/>
      <c r="T73" s="149">
        <v>0.307</v>
      </c>
      <c r="U73" s="148">
        <f>ROUND(E73*T73,2)</f>
        <v>21.69</v>
      </c>
      <c r="V73" s="140"/>
      <c r="W73" s="140"/>
      <c r="X73" s="140"/>
      <c r="Y73" s="140"/>
      <c r="Z73" s="140"/>
      <c r="AA73" s="140"/>
      <c r="AB73" s="140"/>
      <c r="AC73" s="140"/>
      <c r="AD73" s="140"/>
      <c r="AE73" s="140" t="s">
        <v>114</v>
      </c>
      <c r="AF73" s="140"/>
      <c r="AG73" s="140"/>
      <c r="AH73" s="140"/>
      <c r="AI73" s="140"/>
      <c r="AJ73" s="140"/>
      <c r="AK73" s="140"/>
      <c r="AL73" s="140"/>
      <c r="AM73" s="140"/>
      <c r="AN73" s="140"/>
      <c r="AO73" s="140"/>
      <c r="AP73" s="140"/>
      <c r="AQ73" s="140"/>
      <c r="AR73" s="140"/>
      <c r="AS73" s="140"/>
      <c r="AT73" s="140"/>
      <c r="AU73" s="140"/>
      <c r="AV73" s="140"/>
      <c r="AW73" s="140"/>
      <c r="AX73" s="140"/>
      <c r="AY73" s="140"/>
      <c r="AZ73" s="140"/>
      <c r="BA73" s="140"/>
      <c r="BB73" s="140"/>
      <c r="BC73" s="140"/>
      <c r="BD73" s="140"/>
      <c r="BE73" s="140"/>
      <c r="BF73" s="140"/>
      <c r="BG73" s="140"/>
      <c r="BH73" s="140"/>
    </row>
    <row r="74" spans="1:60" x14ac:dyDescent="0.2">
      <c r="A74" s="142" t="s">
        <v>109</v>
      </c>
      <c r="B74" s="142" t="s">
        <v>82</v>
      </c>
      <c r="C74" s="178" t="s">
        <v>26</v>
      </c>
      <c r="D74" s="150"/>
      <c r="E74" s="154"/>
      <c r="F74" s="157"/>
      <c r="G74" s="157">
        <f>SUMIF(AE75:AE80,"&lt;&gt;NOR",G75:G80)</f>
        <v>0</v>
      </c>
      <c r="H74" s="157"/>
      <c r="I74" s="157">
        <f>SUM(I75:I80)</f>
        <v>0</v>
      </c>
      <c r="J74" s="157"/>
      <c r="K74" s="157">
        <f>SUM(K75:K80)</f>
        <v>0</v>
      </c>
      <c r="L74" s="157"/>
      <c r="M74" s="157">
        <f>SUM(M75:M80)</f>
        <v>0</v>
      </c>
      <c r="N74" s="151"/>
      <c r="O74" s="151">
        <f>SUM(O75:O80)</f>
        <v>0</v>
      </c>
      <c r="P74" s="151"/>
      <c r="Q74" s="151">
        <f>SUM(Q75:Q80)</f>
        <v>0</v>
      </c>
      <c r="R74" s="151"/>
      <c r="S74" s="151"/>
      <c r="T74" s="152"/>
      <c r="U74" s="151">
        <f>SUM(U75:U80)</f>
        <v>0</v>
      </c>
      <c r="AE74" t="s">
        <v>110</v>
      </c>
    </row>
    <row r="75" spans="1:60" outlineLevel="1" x14ac:dyDescent="0.2">
      <c r="A75" s="141">
        <v>53</v>
      </c>
      <c r="B75" s="141" t="s">
        <v>221</v>
      </c>
      <c r="C75" s="177" t="s">
        <v>222</v>
      </c>
      <c r="D75" s="147" t="s">
        <v>223</v>
      </c>
      <c r="E75" s="153">
        <v>1</v>
      </c>
      <c r="F75" s="155"/>
      <c r="G75" s="156">
        <f t="shared" ref="G75:G80" si="21">ROUND(E75*F75,2)</f>
        <v>0</v>
      </c>
      <c r="H75" s="155"/>
      <c r="I75" s="156">
        <f t="shared" ref="I75:I80" si="22">ROUND(E75*H75,2)</f>
        <v>0</v>
      </c>
      <c r="J75" s="155"/>
      <c r="K75" s="156">
        <f t="shared" ref="K75:K80" si="23">ROUND(E75*J75,2)</f>
        <v>0</v>
      </c>
      <c r="L75" s="156">
        <v>15</v>
      </c>
      <c r="M75" s="156">
        <f t="shared" ref="M75:M80" si="24">G75*(1+L75/100)</f>
        <v>0</v>
      </c>
      <c r="N75" s="148">
        <v>0</v>
      </c>
      <c r="O75" s="148">
        <f t="shared" ref="O75:O80" si="25">ROUND(E75*N75,5)</f>
        <v>0</v>
      </c>
      <c r="P75" s="148">
        <v>0</v>
      </c>
      <c r="Q75" s="148">
        <f t="shared" ref="Q75:Q80" si="26">ROUND(E75*P75,5)</f>
        <v>0</v>
      </c>
      <c r="R75" s="148"/>
      <c r="S75" s="148"/>
      <c r="T75" s="149">
        <v>0</v>
      </c>
      <c r="U75" s="148">
        <f t="shared" ref="U75:U80" si="27">ROUND(E75*T75,2)</f>
        <v>0</v>
      </c>
      <c r="V75" s="140"/>
      <c r="W75" s="140"/>
      <c r="X75" s="140"/>
      <c r="Y75" s="140"/>
      <c r="Z75" s="140"/>
      <c r="AA75" s="140"/>
      <c r="AB75" s="140"/>
      <c r="AC75" s="140"/>
      <c r="AD75" s="140"/>
      <c r="AE75" s="140" t="s">
        <v>114</v>
      </c>
      <c r="AF75" s="140"/>
      <c r="AG75" s="140"/>
      <c r="AH75" s="140"/>
      <c r="AI75" s="140"/>
      <c r="AJ75" s="140"/>
      <c r="AK75" s="140"/>
      <c r="AL75" s="140"/>
      <c r="AM75" s="140"/>
      <c r="AN75" s="140"/>
      <c r="AO75" s="140"/>
      <c r="AP75" s="140"/>
      <c r="AQ75" s="140"/>
      <c r="AR75" s="140"/>
      <c r="AS75" s="140"/>
      <c r="AT75" s="140"/>
      <c r="AU75" s="140"/>
      <c r="AV75" s="140"/>
      <c r="AW75" s="140"/>
      <c r="AX75" s="140"/>
      <c r="AY75" s="140"/>
      <c r="AZ75" s="140"/>
      <c r="BA75" s="140"/>
      <c r="BB75" s="140"/>
      <c r="BC75" s="140"/>
      <c r="BD75" s="140"/>
      <c r="BE75" s="140"/>
      <c r="BF75" s="140"/>
      <c r="BG75" s="140"/>
      <c r="BH75" s="140"/>
    </row>
    <row r="76" spans="1:60" outlineLevel="1" x14ac:dyDescent="0.2">
      <c r="A76" s="141">
        <v>54</v>
      </c>
      <c r="B76" s="141" t="s">
        <v>224</v>
      </c>
      <c r="C76" s="177" t="s">
        <v>225</v>
      </c>
      <c r="D76" s="147" t="s">
        <v>223</v>
      </c>
      <c r="E76" s="153">
        <v>1</v>
      </c>
      <c r="F76" s="155"/>
      <c r="G76" s="156">
        <f t="shared" si="21"/>
        <v>0</v>
      </c>
      <c r="H76" s="155"/>
      <c r="I76" s="156">
        <f t="shared" si="22"/>
        <v>0</v>
      </c>
      <c r="J76" s="155"/>
      <c r="K76" s="156">
        <f t="shared" si="23"/>
        <v>0</v>
      </c>
      <c r="L76" s="156">
        <v>15</v>
      </c>
      <c r="M76" s="156">
        <f t="shared" si="24"/>
        <v>0</v>
      </c>
      <c r="N76" s="148">
        <v>0</v>
      </c>
      <c r="O76" s="148">
        <f t="shared" si="25"/>
        <v>0</v>
      </c>
      <c r="P76" s="148">
        <v>0</v>
      </c>
      <c r="Q76" s="148">
        <f t="shared" si="26"/>
        <v>0</v>
      </c>
      <c r="R76" s="148"/>
      <c r="S76" s="148"/>
      <c r="T76" s="149">
        <v>0</v>
      </c>
      <c r="U76" s="148">
        <f t="shared" si="27"/>
        <v>0</v>
      </c>
      <c r="V76" s="140"/>
      <c r="W76" s="140"/>
      <c r="X76" s="140"/>
      <c r="Y76" s="140"/>
      <c r="Z76" s="140"/>
      <c r="AA76" s="140"/>
      <c r="AB76" s="140"/>
      <c r="AC76" s="140"/>
      <c r="AD76" s="140"/>
      <c r="AE76" s="140" t="s">
        <v>114</v>
      </c>
      <c r="AF76" s="140"/>
      <c r="AG76" s="140"/>
      <c r="AH76" s="140"/>
      <c r="AI76" s="140"/>
      <c r="AJ76" s="140"/>
      <c r="AK76" s="140"/>
      <c r="AL76" s="140"/>
      <c r="AM76" s="140"/>
      <c r="AN76" s="140"/>
      <c r="AO76" s="140"/>
      <c r="AP76" s="140"/>
      <c r="AQ76" s="140"/>
      <c r="AR76" s="140"/>
      <c r="AS76" s="140"/>
      <c r="AT76" s="140"/>
      <c r="AU76" s="140"/>
      <c r="AV76" s="140"/>
      <c r="AW76" s="140"/>
      <c r="AX76" s="140"/>
      <c r="AY76" s="140"/>
      <c r="AZ76" s="140"/>
      <c r="BA76" s="140"/>
      <c r="BB76" s="140"/>
      <c r="BC76" s="140"/>
      <c r="BD76" s="140"/>
      <c r="BE76" s="140"/>
      <c r="BF76" s="140"/>
      <c r="BG76" s="140"/>
      <c r="BH76" s="140"/>
    </row>
    <row r="77" spans="1:60" outlineLevel="1" x14ac:dyDescent="0.2">
      <c r="A77" s="141">
        <v>55</v>
      </c>
      <c r="B77" s="141" t="s">
        <v>226</v>
      </c>
      <c r="C77" s="177" t="s">
        <v>227</v>
      </c>
      <c r="D77" s="147" t="s">
        <v>223</v>
      </c>
      <c r="E77" s="153">
        <v>1</v>
      </c>
      <c r="F77" s="155"/>
      <c r="G77" s="156">
        <f t="shared" si="21"/>
        <v>0</v>
      </c>
      <c r="H77" s="155"/>
      <c r="I77" s="156">
        <f t="shared" si="22"/>
        <v>0</v>
      </c>
      <c r="J77" s="155"/>
      <c r="K77" s="156">
        <f t="shared" si="23"/>
        <v>0</v>
      </c>
      <c r="L77" s="156">
        <v>15</v>
      </c>
      <c r="M77" s="156">
        <f t="shared" si="24"/>
        <v>0</v>
      </c>
      <c r="N77" s="148">
        <v>0</v>
      </c>
      <c r="O77" s="148">
        <f t="shared" si="25"/>
        <v>0</v>
      </c>
      <c r="P77" s="148">
        <v>0</v>
      </c>
      <c r="Q77" s="148">
        <f t="shared" si="26"/>
        <v>0</v>
      </c>
      <c r="R77" s="148"/>
      <c r="S77" s="148"/>
      <c r="T77" s="149">
        <v>0</v>
      </c>
      <c r="U77" s="148">
        <f t="shared" si="27"/>
        <v>0</v>
      </c>
      <c r="V77" s="140"/>
      <c r="W77" s="140"/>
      <c r="X77" s="140"/>
      <c r="Y77" s="140"/>
      <c r="Z77" s="140"/>
      <c r="AA77" s="140"/>
      <c r="AB77" s="140"/>
      <c r="AC77" s="140"/>
      <c r="AD77" s="140"/>
      <c r="AE77" s="140" t="s">
        <v>114</v>
      </c>
      <c r="AF77" s="140"/>
      <c r="AG77" s="140"/>
      <c r="AH77" s="140"/>
      <c r="AI77" s="140"/>
      <c r="AJ77" s="140"/>
      <c r="AK77" s="140"/>
      <c r="AL77" s="140"/>
      <c r="AM77" s="140"/>
      <c r="AN77" s="140"/>
      <c r="AO77" s="140"/>
      <c r="AP77" s="140"/>
      <c r="AQ77" s="140"/>
      <c r="AR77" s="140"/>
      <c r="AS77" s="140"/>
      <c r="AT77" s="140"/>
      <c r="AU77" s="140"/>
      <c r="AV77" s="140"/>
      <c r="AW77" s="140"/>
      <c r="AX77" s="140"/>
      <c r="AY77" s="140"/>
      <c r="AZ77" s="140"/>
      <c r="BA77" s="140"/>
      <c r="BB77" s="140"/>
      <c r="BC77" s="140"/>
      <c r="BD77" s="140"/>
      <c r="BE77" s="140"/>
      <c r="BF77" s="140"/>
      <c r="BG77" s="140"/>
      <c r="BH77" s="140"/>
    </row>
    <row r="78" spans="1:60" outlineLevel="1" x14ac:dyDescent="0.2">
      <c r="A78" s="141">
        <v>56</v>
      </c>
      <c r="B78" s="141" t="s">
        <v>228</v>
      </c>
      <c r="C78" s="177" t="s">
        <v>229</v>
      </c>
      <c r="D78" s="147" t="s">
        <v>223</v>
      </c>
      <c r="E78" s="153">
        <v>1</v>
      </c>
      <c r="F78" s="155"/>
      <c r="G78" s="156">
        <f t="shared" si="21"/>
        <v>0</v>
      </c>
      <c r="H78" s="155"/>
      <c r="I78" s="156">
        <f t="shared" si="22"/>
        <v>0</v>
      </c>
      <c r="J78" s="155"/>
      <c r="K78" s="156">
        <f t="shared" si="23"/>
        <v>0</v>
      </c>
      <c r="L78" s="156">
        <v>15</v>
      </c>
      <c r="M78" s="156">
        <f t="shared" si="24"/>
        <v>0</v>
      </c>
      <c r="N78" s="148">
        <v>0</v>
      </c>
      <c r="O78" s="148">
        <f t="shared" si="25"/>
        <v>0</v>
      </c>
      <c r="P78" s="148">
        <v>0</v>
      </c>
      <c r="Q78" s="148">
        <f t="shared" si="26"/>
        <v>0</v>
      </c>
      <c r="R78" s="148"/>
      <c r="S78" s="148"/>
      <c r="T78" s="149">
        <v>0</v>
      </c>
      <c r="U78" s="148">
        <f t="shared" si="27"/>
        <v>0</v>
      </c>
      <c r="V78" s="140"/>
      <c r="W78" s="140"/>
      <c r="X78" s="140"/>
      <c r="Y78" s="140"/>
      <c r="Z78" s="140"/>
      <c r="AA78" s="140"/>
      <c r="AB78" s="140"/>
      <c r="AC78" s="140"/>
      <c r="AD78" s="140"/>
      <c r="AE78" s="140" t="s">
        <v>114</v>
      </c>
      <c r="AF78" s="140"/>
      <c r="AG78" s="140"/>
      <c r="AH78" s="140"/>
      <c r="AI78" s="140"/>
      <c r="AJ78" s="140"/>
      <c r="AK78" s="140"/>
      <c r="AL78" s="140"/>
      <c r="AM78" s="140"/>
      <c r="AN78" s="140"/>
      <c r="AO78" s="140"/>
      <c r="AP78" s="140"/>
      <c r="AQ78" s="140"/>
      <c r="AR78" s="140"/>
      <c r="AS78" s="140"/>
      <c r="AT78" s="140"/>
      <c r="AU78" s="140"/>
      <c r="AV78" s="140"/>
      <c r="AW78" s="140"/>
      <c r="AX78" s="140"/>
      <c r="AY78" s="140"/>
      <c r="AZ78" s="140"/>
      <c r="BA78" s="140"/>
      <c r="BB78" s="140"/>
      <c r="BC78" s="140"/>
      <c r="BD78" s="140"/>
      <c r="BE78" s="140"/>
      <c r="BF78" s="140"/>
      <c r="BG78" s="140"/>
      <c r="BH78" s="140"/>
    </row>
    <row r="79" spans="1:60" outlineLevel="1" x14ac:dyDescent="0.2">
      <c r="A79" s="141">
        <v>57</v>
      </c>
      <c r="B79" s="141" t="s">
        <v>230</v>
      </c>
      <c r="C79" s="177" t="s">
        <v>231</v>
      </c>
      <c r="D79" s="147" t="s">
        <v>223</v>
      </c>
      <c r="E79" s="153">
        <v>1</v>
      </c>
      <c r="F79" s="155"/>
      <c r="G79" s="156">
        <f t="shared" si="21"/>
        <v>0</v>
      </c>
      <c r="H79" s="155"/>
      <c r="I79" s="156">
        <f t="shared" si="22"/>
        <v>0</v>
      </c>
      <c r="J79" s="155"/>
      <c r="K79" s="156">
        <f t="shared" si="23"/>
        <v>0</v>
      </c>
      <c r="L79" s="156">
        <v>15</v>
      </c>
      <c r="M79" s="156">
        <f t="shared" si="24"/>
        <v>0</v>
      </c>
      <c r="N79" s="148">
        <v>0</v>
      </c>
      <c r="O79" s="148">
        <f t="shared" si="25"/>
        <v>0</v>
      </c>
      <c r="P79" s="148">
        <v>0</v>
      </c>
      <c r="Q79" s="148">
        <f t="shared" si="26"/>
        <v>0</v>
      </c>
      <c r="R79" s="148"/>
      <c r="S79" s="148"/>
      <c r="T79" s="149">
        <v>0</v>
      </c>
      <c r="U79" s="148">
        <f t="shared" si="27"/>
        <v>0</v>
      </c>
      <c r="V79" s="140"/>
      <c r="W79" s="140"/>
      <c r="X79" s="140"/>
      <c r="Y79" s="140"/>
      <c r="Z79" s="140"/>
      <c r="AA79" s="140"/>
      <c r="AB79" s="140"/>
      <c r="AC79" s="140"/>
      <c r="AD79" s="140"/>
      <c r="AE79" s="140" t="s">
        <v>114</v>
      </c>
      <c r="AF79" s="140"/>
      <c r="AG79" s="140"/>
      <c r="AH79" s="140"/>
      <c r="AI79" s="140"/>
      <c r="AJ79" s="140"/>
      <c r="AK79" s="140"/>
      <c r="AL79" s="140"/>
      <c r="AM79" s="140"/>
      <c r="AN79" s="140"/>
      <c r="AO79" s="140"/>
      <c r="AP79" s="140"/>
      <c r="AQ79" s="140"/>
      <c r="AR79" s="140"/>
      <c r="AS79" s="140"/>
      <c r="AT79" s="140"/>
      <c r="AU79" s="140"/>
      <c r="AV79" s="140"/>
      <c r="AW79" s="140"/>
      <c r="AX79" s="140"/>
      <c r="AY79" s="140"/>
      <c r="AZ79" s="140"/>
      <c r="BA79" s="140"/>
      <c r="BB79" s="140"/>
      <c r="BC79" s="140"/>
      <c r="BD79" s="140"/>
      <c r="BE79" s="140"/>
      <c r="BF79" s="140"/>
      <c r="BG79" s="140"/>
      <c r="BH79" s="140"/>
    </row>
    <row r="80" spans="1:60" outlineLevel="1" x14ac:dyDescent="0.2">
      <c r="A80" s="166">
        <v>58</v>
      </c>
      <c r="B80" s="166" t="s">
        <v>232</v>
      </c>
      <c r="C80" s="179" t="s">
        <v>233</v>
      </c>
      <c r="D80" s="167" t="s">
        <v>223</v>
      </c>
      <c r="E80" s="168">
        <v>1</v>
      </c>
      <c r="F80" s="169"/>
      <c r="G80" s="170">
        <f t="shared" si="21"/>
        <v>0</v>
      </c>
      <c r="H80" s="169"/>
      <c r="I80" s="170">
        <f t="shared" si="22"/>
        <v>0</v>
      </c>
      <c r="J80" s="169"/>
      <c r="K80" s="170">
        <f t="shared" si="23"/>
        <v>0</v>
      </c>
      <c r="L80" s="170">
        <v>15</v>
      </c>
      <c r="M80" s="170">
        <f t="shared" si="24"/>
        <v>0</v>
      </c>
      <c r="N80" s="171">
        <v>0</v>
      </c>
      <c r="O80" s="171">
        <f t="shared" si="25"/>
        <v>0</v>
      </c>
      <c r="P80" s="171">
        <v>0</v>
      </c>
      <c r="Q80" s="171">
        <f t="shared" si="26"/>
        <v>0</v>
      </c>
      <c r="R80" s="171"/>
      <c r="S80" s="171"/>
      <c r="T80" s="172">
        <v>0</v>
      </c>
      <c r="U80" s="171">
        <f t="shared" si="27"/>
        <v>0</v>
      </c>
      <c r="V80" s="140"/>
      <c r="W80" s="140"/>
      <c r="X80" s="140"/>
      <c r="Y80" s="140"/>
      <c r="Z80" s="140"/>
      <c r="AA80" s="140"/>
      <c r="AB80" s="140"/>
      <c r="AC80" s="140"/>
      <c r="AD80" s="140"/>
      <c r="AE80" s="140" t="s">
        <v>114</v>
      </c>
      <c r="AF80" s="140"/>
      <c r="AG80" s="140"/>
      <c r="AH80" s="140"/>
      <c r="AI80" s="140"/>
      <c r="AJ80" s="140"/>
      <c r="AK80" s="140"/>
      <c r="AL80" s="140"/>
      <c r="AM80" s="140"/>
      <c r="AN80" s="140"/>
      <c r="AO80" s="140"/>
      <c r="AP80" s="140"/>
      <c r="AQ80" s="140"/>
      <c r="AR80" s="140"/>
      <c r="AS80" s="140"/>
      <c r="AT80" s="140"/>
      <c r="AU80" s="140"/>
      <c r="AV80" s="140"/>
      <c r="AW80" s="140"/>
      <c r="AX80" s="140"/>
      <c r="AY80" s="140"/>
      <c r="AZ80" s="140"/>
      <c r="BA80" s="140"/>
      <c r="BB80" s="140"/>
      <c r="BC80" s="140"/>
      <c r="BD80" s="140"/>
      <c r="BE80" s="140"/>
      <c r="BF80" s="140"/>
      <c r="BG80" s="140"/>
      <c r="BH80" s="140"/>
    </row>
    <row r="81" spans="1:31" x14ac:dyDescent="0.2">
      <c r="A81" s="4"/>
      <c r="B81" s="5" t="s">
        <v>234</v>
      </c>
      <c r="C81" s="180" t="s">
        <v>234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AC81">
        <v>15</v>
      </c>
      <c r="AD81">
        <v>21</v>
      </c>
    </row>
    <row r="82" spans="1:31" x14ac:dyDescent="0.2">
      <c r="A82" s="173"/>
      <c r="B82" s="174">
        <v>26</v>
      </c>
      <c r="C82" s="181" t="s">
        <v>234</v>
      </c>
      <c r="D82" s="175"/>
      <c r="E82" s="175"/>
      <c r="F82" s="175"/>
      <c r="G82" s="176">
        <f>G8+G10+G14+G19+G21+G25+G27+G41+G43+G52+G55+G59+G66+G71+G74</f>
        <v>0</v>
      </c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AC82">
        <f>SUMIF(L7:L80,AC81,G7:G80)</f>
        <v>0</v>
      </c>
      <c r="AD82">
        <f>SUMIF(L7:L80,AD81,G7:G80)</f>
        <v>0</v>
      </c>
      <c r="AE82" t="s">
        <v>235</v>
      </c>
    </row>
    <row r="83" spans="1:31" x14ac:dyDescent="0.2">
      <c r="A83" s="4"/>
      <c r="B83" s="5" t="s">
        <v>234</v>
      </c>
      <c r="C83" s="180" t="s">
        <v>234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</row>
    <row r="84" spans="1:31" x14ac:dyDescent="0.2">
      <c r="A84" s="4"/>
      <c r="B84" s="5" t="s">
        <v>234</v>
      </c>
      <c r="C84" s="180" t="s">
        <v>234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</row>
    <row r="85" spans="1:31" x14ac:dyDescent="0.2">
      <c r="A85" s="255">
        <v>33</v>
      </c>
      <c r="B85" s="255"/>
      <c r="C85" s="256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</row>
    <row r="86" spans="1:31" x14ac:dyDescent="0.2">
      <c r="A86" s="235"/>
      <c r="B86" s="236"/>
      <c r="C86" s="237"/>
      <c r="D86" s="236"/>
      <c r="E86" s="236"/>
      <c r="F86" s="236"/>
      <c r="G86" s="238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AE86" t="s">
        <v>236</v>
      </c>
    </row>
    <row r="87" spans="1:31" x14ac:dyDescent="0.2">
      <c r="A87" s="239"/>
      <c r="B87" s="240"/>
      <c r="C87" s="241"/>
      <c r="D87" s="240"/>
      <c r="E87" s="240"/>
      <c r="F87" s="240"/>
      <c r="G87" s="242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</row>
    <row r="88" spans="1:31" x14ac:dyDescent="0.2">
      <c r="A88" s="239"/>
      <c r="B88" s="240"/>
      <c r="C88" s="241"/>
      <c r="D88" s="240"/>
      <c r="E88" s="240"/>
      <c r="F88" s="240"/>
      <c r="G88" s="242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</row>
    <row r="89" spans="1:31" x14ac:dyDescent="0.2">
      <c r="A89" s="239"/>
      <c r="B89" s="240"/>
      <c r="C89" s="241"/>
      <c r="D89" s="240"/>
      <c r="E89" s="240"/>
      <c r="F89" s="240"/>
      <c r="G89" s="242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</row>
    <row r="90" spans="1:31" x14ac:dyDescent="0.2">
      <c r="A90" s="243"/>
      <c r="B90" s="244"/>
      <c r="C90" s="245"/>
      <c r="D90" s="244"/>
      <c r="E90" s="244"/>
      <c r="F90" s="244"/>
      <c r="G90" s="246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</row>
    <row r="91" spans="1:31" x14ac:dyDescent="0.2">
      <c r="A91" s="4"/>
      <c r="B91" s="5" t="s">
        <v>234</v>
      </c>
      <c r="C91" s="180" t="s">
        <v>234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</row>
    <row r="92" spans="1:31" x14ac:dyDescent="0.2">
      <c r="C92" s="182"/>
      <c r="AE92" t="s">
        <v>237</v>
      </c>
    </row>
  </sheetData>
  <mergeCells count="6">
    <mergeCell ref="A86:G90"/>
    <mergeCell ref="A1:G1"/>
    <mergeCell ref="C2:G2"/>
    <mergeCell ref="C3:G3"/>
    <mergeCell ref="C4:G4"/>
    <mergeCell ref="A85:C85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Rozpočet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</dc:creator>
  <cp:lastModifiedBy>Pavlína Tůmová</cp:lastModifiedBy>
  <cp:lastPrinted>2019-02-27T08:32:43Z</cp:lastPrinted>
  <dcterms:created xsi:type="dcterms:W3CDTF">2009-04-08T07:15:50Z</dcterms:created>
  <dcterms:modified xsi:type="dcterms:W3CDTF">2019-06-11T08:36:08Z</dcterms:modified>
</cp:coreProperties>
</file>