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Rekapitulace stavby" sheetId="1" r:id="rId1"/>
    <sheet name="01 - Benešov ul. Pražská ..." sheetId="2" r:id="rId2"/>
    <sheet name="02 - Benešov ul. Pražská ..." sheetId="3" r:id="rId3"/>
  </sheets>
  <definedNames>
    <definedName name="_xlnm._FilterDatabase" localSheetId="1" hidden="1">'01 - Benešov ul. Pražská ...'!$C$123:$K$188</definedName>
    <definedName name="_xlnm._FilterDatabase" localSheetId="2" hidden="1">'02 - Benešov ul. Pražská ...'!$C$123:$K$173</definedName>
    <definedName name="_xlnm.Print_Area" localSheetId="1">'01 - Benešov ul. Pražská ...'!$C$4:$J$76,'01 - Benešov ul. Pražská ...'!$C$82:$J$105,'01 - Benešov ul. Pražská ...'!$C$111:$K$188</definedName>
    <definedName name="_xlnm.Print_Area" localSheetId="2">'02 - Benešov ul. Pražská ...'!$C$4:$J$76,'02 - Benešov ul. Pražská ...'!$C$82:$J$105,'02 - Benešov ul. Pražská ...'!$C$111:$K$173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'01 - Benešov ul. Pražská ...'!$123:$123</definedName>
    <definedName name="_xlnm.Print_Titles" localSheetId="2">'02 - Benešov ul. Pražská ...'!$123:$123</definedName>
  </definedNames>
  <calcPr calcId="162913"/>
</workbook>
</file>

<file path=xl/sharedStrings.xml><?xml version="1.0" encoding="utf-8"?>
<sst xmlns="http://schemas.openxmlformats.org/spreadsheetml/2006/main" count="1829" uniqueCount="453">
  <si>
    <t>Export Komplet</t>
  </si>
  <si>
    <t/>
  </si>
  <si>
    <t>2.0</t>
  </si>
  <si>
    <t>ZAMOK</t>
  </si>
  <si>
    <t>False</t>
  </si>
  <si>
    <t>{3b04f84e-66ad-4e60-a1d6-cd384c780981}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</si>
  <si>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</si>
  <si>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</si>
  <si>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</si>
  <si>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</si>
  <si>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</si>
  <si>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</si>
  <si>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</si>
  <si>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</si>
  <si>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2019_01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</si>
  <si>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</si>
  <si>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</si>
  <si>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Benešov - oprava MK ulice Pražská</t>
  </si>
  <si>
    <t>KSO:</t>
  </si>
  <si>
    <t>CC-CZ:</t>
  </si>
  <si>
    <t>Místo:</t>
  </si>
  <si>
    <t xml:space="preserve"> </t>
  </si>
  <si>
    <t>Datum:</t>
  </si>
  <si>
    <t>21. 6. 2019</t>
  </si>
  <si>
    <t>Zadavatel:</t>
  </si>
  <si>
    <t>IČ:</t>
  </si>
  <si>
    <t>Město Benešov</t>
  </si>
  <si>
    <t>DIČ:</t>
  </si>
  <si>
    <t>Uchazeč:</t>
  </si>
  <si>
    <t>Vyplň údaj</t>
  </si>
  <si>
    <t>Projektant:</t>
  </si>
  <si>
    <t>True</t>
  </si>
  <si>
    <t>Zpracovatel:</t>
  </si>
  <si>
    <t xml:space="preserve">Tichovský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</si>
  <si>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</si>
  <si>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</si>
  <si>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</si>
  <si>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</si>
  <si>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</si>
  <si>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</si>
  <si>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</si>
  <si>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</si>
  <si>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</si>
  <si>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</si>
  <si>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</si>
  <si>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</si>
  <si>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</si>
  <si>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</si>
  <si>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</si>
  <si>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</si>
  <si>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</si>
  <si>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</si>
  <si>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</si>
  <si>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</si>
  <si>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</si>
  <si>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</si>
  <si>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</si>
  <si>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</si>
  <si>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</si>
  <si>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</si>
  <si>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</si>
  <si>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</si>
  <si>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</si>
  <si>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</si>
  <si>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</si>
  <si>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</si>
  <si>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</si>
  <si>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</si>
  <si>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</si>
  <si>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</si>
  <si>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</si>
  <si>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</si>
  <si>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</si>
  <si>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</si>
  <si>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</si>
  <si>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</si>
  <si>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</si>
  <si>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</si>
  <si>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</si>
  <si>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</si>
  <si>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</si>
  <si>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Benešov ul. Pražská od kruhové křižovatky u OD Hvězda k podchodu ČD - komunikace </t>
  </si>
  <si>
    <t>STA</t>
  </si>
  <si>
    <t>1</t>
  </si>
  <si>
    <t>{ac540876-5c7e-4977-b78f-25b0bfec739a}</t>
  </si>
  <si>
    <t>2</t>
  </si>
  <si>
    <t>02</t>
  </si>
  <si>
    <t>Benešov ul. Pražská od kruhové křižovatky u OD Hvězda k podchodu ČD - chodník levý</t>
  </si>
  <si>
    <t>{fc2ae67f-f899-4cd6-9e97-dd2f8ebcc11a}</t>
  </si>
  <si>
    <t>KRYCÍ LIST SOUPISU PRACÍ</t>
  </si>
  <si>
    <t>Objekt:</t>
  </si>
  <si>
    <t xml:space="preserve">01 - Benešov ul. Pražská od kruhové křižovatky u OD Hvězda k podchodu ČD - komunikace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</si>
  <si>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</si>
  <si>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</si>
  <si>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</si>
  <si>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</si>
  <si>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</si>
  <si>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</si>
  <si>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</si>
  <si>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</si>
  <si>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</si>
  <si>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</si>
  <si>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</si>
  <si>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</si>
  <si>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</si>
  <si>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</si>
  <si>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</si>
  <si>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</si>
  <si>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</si>
  <si>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</si>
  <si>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</si>
  <si>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</si>
  <si>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</si>
  <si>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</si>
  <si>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</si>
  <si>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</si>
  <si>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</si>
  <si>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</si>
  <si>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</si>
  <si>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</si>
  <si>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</si>
  <si>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</si>
  <si>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</si>
  <si>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113106051</t>
  </si>
  <si>
    <t>Rozebrání dlažeb a dílců při překopech inženýrských sítí s přemístěním hmot na skládku na vzdálenost do 3 m nebo s naložením na dopravní prostředek ručně vozovek a ploch, s jakoukoliv výplní spár z velkých kostek s ložem z kameniva těženého</t>
  </si>
  <si>
    <t>m2</t>
  </si>
  <si>
    <t>4</t>
  </si>
  <si>
    <t>2140019174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</si>
  <si>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</si>
  <si>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</si>
  <si>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103830458</t>
  </si>
  <si>
    <t>51</t>
  </si>
  <si>
    <t>113107161</t>
  </si>
  <si>
    <t>Odstranění podkladů nebo krytů strojně plochy jednotlivě přes 50 m2 do 200 m2 s přemístěním hmot na skládku na vzdálenost do 20 m nebo s naložením na dopravní prostředek z kameniva hrubého drceného, o tl. vrstvy do 100 mm</t>
  </si>
  <si>
    <t>2036671984</t>
  </si>
  <si>
    <t>3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</si>
  <si>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</si>
  <si>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</si>
  <si>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361432166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</si>
  <si>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</si>
  <si>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</si>
  <si>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573844891</t>
  </si>
  <si>
    <t>5</t>
  </si>
  <si>
    <t>113154234</t>
  </si>
  <si>
    <t>Frézování živičného podkladu nebo krytu  s naložením na dopravní prostředek plochy přes 500 do 1 000 m2 bez překážek v trase pruhu šířky přes 1 m do 2 m, tloušťky vrstvy 100 mm</t>
  </si>
  <si>
    <t>1675962534</t>
  </si>
  <si>
    <t>6</t>
  </si>
  <si>
    <t>113201112</t>
  </si>
  <si>
    <t>Vytrhání obrub  s vybouráním lože, s přemístěním hmot na skládku na vzdálenost do 3 m nebo s naložením na dopravní prostředek silničních ležatých</t>
  </si>
  <si>
    <t>m</t>
  </si>
  <si>
    <t>442179937</t>
  </si>
  <si>
    <t>53</t>
  </si>
  <si>
    <t>113202111</t>
  </si>
  <si>
    <t>Vytrhání obrub  s vybouráním lože, s přemístěním hmot na skládku na vzdálenost do 3 m nebo s naložením na dopravní prostředek z krajníků nebo obrubníků stojatých</t>
  </si>
  <si>
    <t>654143394</t>
  </si>
  <si>
    <t>52</t>
  </si>
  <si>
    <t>113203111</t>
  </si>
  <si>
    <t>Vytrhání obrub  s vybouráním lože, s přemístěním hmot na skládku na vzdálenost do 3 m nebo s naložením na dopravní prostředek z dlažebních kostek</t>
  </si>
  <si>
    <t>-92180886</t>
  </si>
  <si>
    <t>7</t>
  </si>
  <si>
    <t>120901121</t>
  </si>
  <si>
    <t>Bourání konstrukcí v odkopávkách a prokopávkách s přemístěním suti na hromady na vzdálenost do 20 m nebo s naložením na dopravní prostředek ručně z betonu prostého neprokládaného</t>
  </si>
  <si>
    <t>m3</t>
  </si>
  <si>
    <t>1423167256</t>
  </si>
  <si>
    <t>8</t>
  </si>
  <si>
    <t>162701102</t>
  </si>
  <si>
    <t>Vodorovné přemístění výkopku nebo sypaniny po suchu  na obvyklém dopravním prostředku, bez naložení výkopku, avšak se složením bez rozhrnutí z horniny tř. 1 až 4 na vzdálenost přes 6 000 do 7000 m</t>
  </si>
  <si>
    <t>1424252969</t>
  </si>
  <si>
    <t>9</t>
  </si>
  <si>
    <t>171201201</t>
  </si>
  <si>
    <t>Uložení sypaniny  na skládky</t>
  </si>
  <si>
    <t>1598723206</t>
  </si>
  <si>
    <t>10</t>
  </si>
  <si>
    <t>171201211</t>
  </si>
  <si>
    <t>Poplatek za uložení stavebního odpadu na skládce (skládkovné) zeminy a kameniva zatříděného do Katalogu odpadů pod kódem 170 504</t>
  </si>
  <si>
    <t>t</t>
  </si>
  <si>
    <t>-1212032372</t>
  </si>
  <si>
    <t>11</t>
  </si>
  <si>
    <t>181102302</t>
  </si>
  <si>
    <t>Úprava pláně na stavbách dálnic strojně v zářezech mimo skalních se zhutněním</t>
  </si>
  <si>
    <t>428264560</t>
  </si>
  <si>
    <t>Komunikace pozemní</t>
  </si>
  <si>
    <t>55</t>
  </si>
  <si>
    <t>566901271</t>
  </si>
  <si>
    <t>Vyspravení podkladu po překopech inženýrských sítí plochy přes 15 m2 s rozprostřením a zhutněním směsí zpevněnou cementem SC C 20/25 (PB I) tl. 100 mm</t>
  </si>
  <si>
    <t>1853310493</t>
  </si>
  <si>
    <t>14</t>
  </si>
  <si>
    <t>577155122</t>
  </si>
  <si>
    <t>Asfaltový beton vrstva ložní ACL 16 (ABH)  s rozprostřením a zhutněním z nemodifikovaného asfaltu v pruhu šířky přes 3 m, po zhutnění tl. 60 mm</t>
  </si>
  <si>
    <t>1576780674</t>
  </si>
  <si>
    <t>566901132</t>
  </si>
  <si>
    <t>Vyspravení podkladu po překopech inženýrských sítí plochy do 15 m2 s rozprostřením a zhutněním štěrkodrtí tl. 150 mm</t>
  </si>
  <si>
    <t>860181356</t>
  </si>
  <si>
    <t>16</t>
  </si>
  <si>
    <t>566901172</t>
  </si>
  <si>
    <t>Vyspravení podkladu po překopech inženýrských sítí plochy do 15 m2 s rozprostřením a zhutněním směsí zpevněnou cementem SC C 20/25 (PB I) tl. 150 mm</t>
  </si>
  <si>
    <t>1889133011</t>
  </si>
  <si>
    <t>17</t>
  </si>
  <si>
    <t>573191111</t>
  </si>
  <si>
    <t>Postřik infiltrační kationaktivní emulzí v množství 1,00 kg/m2</t>
  </si>
  <si>
    <t>1490304040</t>
  </si>
  <si>
    <t>18</t>
  </si>
  <si>
    <t>573231109</t>
  </si>
  <si>
    <t>Postřik spojovací PS bez posypu kamenivem ze silniční emulze, v množství 0,60 kg/m2</t>
  </si>
  <si>
    <t>-586217376</t>
  </si>
  <si>
    <t>19</t>
  </si>
  <si>
    <t>577134141</t>
  </si>
  <si>
    <t>Asfaltový beton vrstva obrusná ACO 11 (ABS)  s rozprostřením a se zhutněním z modifikovaného asfaltu v pruhu šířky přes 3 m tl. 40 mm</t>
  </si>
  <si>
    <t>-1276182752</t>
  </si>
  <si>
    <t>Trubní vedení</t>
  </si>
  <si>
    <t>22</t>
  </si>
  <si>
    <t>899231111</t>
  </si>
  <si>
    <t>Výšková úprava uličního vstupu nebo vpusti do 200 mm  zvýšením mříže</t>
  </si>
  <si>
    <t>kus</t>
  </si>
  <si>
    <t>372991177</t>
  </si>
  <si>
    <t>23</t>
  </si>
  <si>
    <t>899331111</t>
  </si>
  <si>
    <t>Výšková úprava uličního vstupu nebo vpusti do 200 mm  zvýšením poklopu</t>
  </si>
  <si>
    <t>1962914490</t>
  </si>
  <si>
    <t>24</t>
  </si>
  <si>
    <t>899431111</t>
  </si>
  <si>
    <t>Výšková úprava uličního vstupu nebo vpusti do 200 mm  zvýšením krycího hrnce, šoupěte nebo hydrantu bez úpravy armatur</t>
  </si>
  <si>
    <t>-553567833</t>
  </si>
  <si>
    <t>Ostatní konstrukce a práce, bourání</t>
  </si>
  <si>
    <t>25</t>
  </si>
  <si>
    <t>915111112</t>
  </si>
  <si>
    <t>Vodorovné dopravní značení stříkané barvou  dělící čára šířky 125 mm souvislá bílá retroreflexní</t>
  </si>
  <si>
    <t>56611180</t>
  </si>
  <si>
    <t>64</t>
  </si>
  <si>
    <t>915111116</t>
  </si>
  <si>
    <t>Vodorovné dopravní značení stříkané barvou  dělící čára šířky 125 mm souvislá žlutá retroreflexní</t>
  </si>
  <si>
    <t>1862758488</t>
  </si>
  <si>
    <t>57</t>
  </si>
  <si>
    <t>915121112</t>
  </si>
  <si>
    <t>Vodorovné dopravní značení stříkané barvou  vodící čára bílá šířky 250 mm souvislá retroreflexní</t>
  </si>
  <si>
    <t>151083361</t>
  </si>
  <si>
    <t>26</t>
  </si>
  <si>
    <t>915131112</t>
  </si>
  <si>
    <t>Vodorovné dopravní značení stříkané barvou  přechody pro chodce, šipky, symboly bílé retroreflexní</t>
  </si>
  <si>
    <t>710849837</t>
  </si>
  <si>
    <t>27</t>
  </si>
  <si>
    <t>915211112</t>
  </si>
  <si>
    <t>Vodorovné dopravní značení stříkaným plastem  dělící čára šířky 125 mm souvislá bílá retroreflexní</t>
  </si>
  <si>
    <t>-1694908983</t>
  </si>
  <si>
    <t>58</t>
  </si>
  <si>
    <t>915221112</t>
  </si>
  <si>
    <t>Vodorovné dopravní značení stříkaným plastem  vodící čára bílá šířky 250 mm souvislá retroreflexní</t>
  </si>
  <si>
    <t>-105666637</t>
  </si>
  <si>
    <t>28</t>
  </si>
  <si>
    <t>915231112</t>
  </si>
  <si>
    <t>Vodorovné dopravní značení stříkaným plastem  přechody pro chodce, šipky, symboly nápisy bílé retroreflexní</t>
  </si>
  <si>
    <t>1877654464</t>
  </si>
  <si>
    <t>30</t>
  </si>
  <si>
    <t>915321115</t>
  </si>
  <si>
    <t>Vodorovné značení předformovaným termoplastem  vodící pás pro slabozraké z 6 proužků</t>
  </si>
  <si>
    <t>-279581456</t>
  </si>
  <si>
    <t>31</t>
  </si>
  <si>
    <t>915611111</t>
  </si>
  <si>
    <t>Předznačení pro vodorovné značení  stříkané barvou nebo prováděné z nátěrových hmot liniové dělicí čáry, vodicí proužky</t>
  </si>
  <si>
    <t>-2106239714</t>
  </si>
  <si>
    <t>32</t>
  </si>
  <si>
    <t>915621111</t>
  </si>
  <si>
    <t>Předznačení pro vodorovné značení  stříkané barvou nebo prováděné z nátěrových hmot plošné šipky, symboly, nápisy</t>
  </si>
  <si>
    <t>-1557808089</t>
  </si>
  <si>
    <t>33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</si>
  <si>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</si>
  <si>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</si>
  <si>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1292989563</t>
  </si>
  <si>
    <t>61</t>
  </si>
  <si>
    <t>M</t>
  </si>
  <si>
    <t>59217029</t>
  </si>
  <si>
    <t>obrubník betonový silniční nájezdový 1000x150x150mm</t>
  </si>
  <si>
    <t>747217233</t>
  </si>
  <si>
    <t>62</t>
  </si>
  <si>
    <t>59217031</t>
  </si>
  <si>
    <t>obrubník betonový silniční 1000x150x250mm</t>
  </si>
  <si>
    <t>1665237580</t>
  </si>
  <si>
    <t>63</t>
  </si>
  <si>
    <t>59217030</t>
  </si>
  <si>
    <t>obrubník betonový silniční přechodový 1000x150x150-250mm</t>
  </si>
  <si>
    <t>-2137410628</t>
  </si>
  <si>
    <t>34</t>
  </si>
  <si>
    <t>58380004R</t>
  </si>
  <si>
    <t>obrubník kamenný žulový přímý 250x200mm</t>
  </si>
  <si>
    <t>2096399686</t>
  </si>
  <si>
    <t>59</t>
  </si>
  <si>
    <t>916241113</t>
  </si>
  <si>
    <t>Osazení obrubníku kamenného se zřízením lože, s vyplněním a zatřením spár cementovou maltou ležatého s boční opěrou z betonu prostého, do lože z betonu prostého</t>
  </si>
  <si>
    <t>914993549</t>
  </si>
  <si>
    <t>35</t>
  </si>
  <si>
    <t>916991121</t>
  </si>
  <si>
    <t>Lože pod obrubníky, krajníky nebo obruby z dlažebních kostek  z betonu prostého tř. C 16/20</t>
  </si>
  <si>
    <t>-846349498</t>
  </si>
  <si>
    <t>36</t>
  </si>
  <si>
    <t>919112212</t>
  </si>
  <si>
    <t>Řezání dilatačních spár v živičném krytu  vytvoření komůrky pro těsnící zálivku šířky 10 mm, hloubky 20 mm</t>
  </si>
  <si>
    <t>71552153</t>
  </si>
  <si>
    <t>37</t>
  </si>
  <si>
    <t>919122111</t>
  </si>
  <si>
    <t>Utěsnění dilatačních spár zálivkou za tepla  v cementobetonovém nebo živičném krytu včetně adhezního nátěru s těsnicím profilem pod zálivkou, pro komůrky šířky 10 mm, hloubky 20 mm</t>
  </si>
  <si>
    <t>2062613321</t>
  </si>
  <si>
    <t>38</t>
  </si>
  <si>
    <t>919735111</t>
  </si>
  <si>
    <t>Řezání stávajícího živičného krytu nebo podkladu  hloubky do 50 mm</t>
  </si>
  <si>
    <t>1590373857</t>
  </si>
  <si>
    <t>39</t>
  </si>
  <si>
    <t>919794441</t>
  </si>
  <si>
    <t>Úprava ploch kolem hydrantů, šoupat, kanalizačních poklopů a mříží, sloupů apod.  v živičných krytech jakékoliv tloušťky, jednotlivě v půdorysné ploše do 2 m2</t>
  </si>
  <si>
    <t>-1432243780</t>
  </si>
  <si>
    <t>40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</si>
  <si>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</si>
  <si>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</si>
  <si>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947199822</t>
  </si>
  <si>
    <t>997</t>
  </si>
  <si>
    <t>Přesun sutě</t>
  </si>
  <si>
    <t>41</t>
  </si>
  <si>
    <t>997221551</t>
  </si>
  <si>
    <t>Vodorovná doprava suti  bez naložení, ale se složením a s hrubým urovnáním ze sypkých materiálů, na vzdálenost do 1 km</t>
  </si>
  <si>
    <t>150230855</t>
  </si>
  <si>
    <t>42</t>
  </si>
  <si>
    <t>997221559</t>
  </si>
  <si>
    <t>Vodorovná doprava suti  bez naložení, ale se složením a s hrubým urovnáním Příplatek k ceně za každý další i započatý 1 km přes 1 km</t>
  </si>
  <si>
    <t>656879595</t>
  </si>
  <si>
    <t>43</t>
  </si>
  <si>
    <t>997221571</t>
  </si>
  <si>
    <t>Vodorovná doprava vybouraných hmot  bez naložení, ale se složením a s hrubým urovnáním na vzdálenost do 1 km</t>
  </si>
  <si>
    <t>1911501802</t>
  </si>
  <si>
    <t>44</t>
  </si>
  <si>
    <t>997221579</t>
  </si>
  <si>
    <t>Vodorovná doprava vybouraných hmot  bez naložení, ale se složením a s hrubým urovnáním na vzdálenost Příplatek k ceně za každý další i započatý 1 km přes 1 km</t>
  </si>
  <si>
    <t>284234886</t>
  </si>
  <si>
    <t>45</t>
  </si>
  <si>
    <t>997221612</t>
  </si>
  <si>
    <t>Nakládání na dopravní prostředky  pro vodorovnou dopravu vybouraných hmot</t>
  </si>
  <si>
    <t>229736519</t>
  </si>
  <si>
    <t>46</t>
  </si>
  <si>
    <t>997221855</t>
  </si>
  <si>
    <t>1225308096</t>
  </si>
  <si>
    <t>998</t>
  </si>
  <si>
    <t>Přesun hmot</t>
  </si>
  <si>
    <t>47</t>
  </si>
  <si>
    <t>998225111</t>
  </si>
  <si>
    <t>Přesun hmot pro komunikace s krytem z kameniva, monolitickým betonovým nebo živičným  dopravní vzdálenost do 200 m jakékoliv délky objektu</t>
  </si>
  <si>
    <t>-87493289</t>
  </si>
  <si>
    <t>VRN</t>
  </si>
  <si>
    <t>Vedlejší rozpočtové náklady</t>
  </si>
  <si>
    <t>48</t>
  </si>
  <si>
    <t>030001000</t>
  </si>
  <si>
    <t>Zařízení staveniště</t>
  </si>
  <si>
    <t>kpl</t>
  </si>
  <si>
    <t>1024</t>
  </si>
  <si>
    <t>2070873254</t>
  </si>
  <si>
    <t>49</t>
  </si>
  <si>
    <t>043002000</t>
  </si>
  <si>
    <t>Zkoušky a ostatní měření</t>
  </si>
  <si>
    <t>…</t>
  </si>
  <si>
    <t>698877996</t>
  </si>
  <si>
    <t>50</t>
  </si>
  <si>
    <t>070001000</t>
  </si>
  <si>
    <t>Provozní vlivy</t>
  </si>
  <si>
    <t>122330090</t>
  </si>
  <si>
    <t>02 - Benešov ul. Pražská od kruhové křižovatky u OD Hvězda k podchodu ČD - chodník levý</t>
  </si>
  <si>
    <t>111201101</t>
  </si>
  <si>
    <t>Odstranění křovin a stromů s odstraněním kořenů  průměru kmene do 100 mm do sklonu terénu 1 : 5, při celkové ploše do 1 000 m2</t>
  </si>
  <si>
    <t>-870627051</t>
  </si>
  <si>
    <t>111201401</t>
  </si>
  <si>
    <t>Spálení odstraněných křovin a stromů na hromadách  průměru kmene do 100 mm pro jakoukoliv plochu</t>
  </si>
  <si>
    <t>1712867259</t>
  </si>
  <si>
    <t>113106071</t>
  </si>
  <si>
    <t>Rozebrání dlažeb a dílců při překopech inženýrských sítí s přemístěním hmot na skládku na vzdálenost do 3 m nebo s naložením na dopravní prostředek ručně vozovek a ploch, s jakoukoliv výplní spár ze zámkové dlažby s ložem z kameniva</t>
  </si>
  <si>
    <t>-709398146</t>
  </si>
  <si>
    <t>113107152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</si>
  <si>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</si>
  <si>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-583694083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</si>
  <si>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</si>
  <si>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</si>
  <si>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-1540308945</t>
  </si>
  <si>
    <t>113107312</t>
  </si>
  <si>
    <t>Odstranění podkladů nebo krytů strojně plochy jednotlivě do 50 m2 s přemístěním hmot na skládku na vzdálenost do 3 m nebo s naložením na dopravní prostředek z kameniva těženého, o tl. vrstvy přes 100 do 200 mm</t>
  </si>
  <si>
    <t>169934736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</si>
  <si>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</si>
  <si>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</si>
  <si>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-1846289050</t>
  </si>
  <si>
    <t>113204111</t>
  </si>
  <si>
    <t>Vytrhání obrub  s vybouráním lože, s přemístěním hmot na skládku na vzdálenost do 3 m nebo s naložením na dopravní prostředek záhonových</t>
  </si>
  <si>
    <t>1200375718</t>
  </si>
  <si>
    <t>1336220965</t>
  </si>
  <si>
    <t>-696447332</t>
  </si>
  <si>
    <t>1659444102</t>
  </si>
  <si>
    <t>875312221</t>
  </si>
  <si>
    <t>-1003984931</t>
  </si>
  <si>
    <t>181301101R</t>
  </si>
  <si>
    <t>Rozprostření a urovnání ornice v rovině nebo ve svahu sklonu do 1:5 při souvislé ploše do 500 m2, tl. vrstvy do 100 mm</t>
  </si>
  <si>
    <t>-5426745</t>
  </si>
  <si>
    <t>12</t>
  </si>
  <si>
    <t>10364100</t>
  </si>
  <si>
    <t>zemina pro terénní úpravy - tříděná</t>
  </si>
  <si>
    <t>825952606</t>
  </si>
  <si>
    <t>564750111</t>
  </si>
  <si>
    <t>Podklad nebo kryt z kameniva hrubého drceného  vel. 16-32 mm s rozprostřením a zhutněním, po zhutnění tl. 150 mm</t>
  </si>
  <si>
    <t>115067309</t>
  </si>
  <si>
    <t>13</t>
  </si>
  <si>
    <t>566301111</t>
  </si>
  <si>
    <t>Úprava dosavadního krytu z kameniva drceného jako podklad pro nový kryt  s vyrovnáním profilu v příčném i podélném směru, s vlhčením a zhutněním, s doplněním kamenivem drceným, jeho rozprostřením a zhutněním, v množství přes 0,04 do 0,06 m3/m2</t>
  </si>
  <si>
    <t>846109184</t>
  </si>
  <si>
    <t>567124111</t>
  </si>
  <si>
    <t>Podklad ze směsi stmelené cementem SC bez dilatačních spár, s rozprostřením a zhutněním SC C 20/25 (PB I), po zhutnění tl. 150 mm</t>
  </si>
  <si>
    <t>248753405</t>
  </si>
  <si>
    <t>572340112</t>
  </si>
  <si>
    <t>Vyspravení krytu komunikací po překopech inženýrských sítí plochy do 15 m2 asfaltovým betonem ACO (AB), po zhutnění tl. přes 50 do 70 mm</t>
  </si>
  <si>
    <t>-1631776833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</si>
  <si>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</si>
  <si>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</si>
  <si>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-2142016418</t>
  </si>
  <si>
    <t>59245018</t>
  </si>
  <si>
    <t>dlažba skladebná betonová 200x100x60mm přírodní</t>
  </si>
  <si>
    <t>-1739774044</t>
  </si>
  <si>
    <t>596211220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</si>
  <si>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B, pro plochy do 50 m2</t>
  </si>
  <si>
    <t>-1920380720</t>
  </si>
  <si>
    <t>59245005</t>
  </si>
  <si>
    <t>dlažba skladebná betonová 200x100x80mm barevná</t>
  </si>
  <si>
    <t>29172877</t>
  </si>
  <si>
    <t>59245006</t>
  </si>
  <si>
    <t>dlažba skladebná betonová pro nevidomé 200x100x60mm barevná</t>
  </si>
  <si>
    <t>-13185716</t>
  </si>
  <si>
    <t>-279779488</t>
  </si>
  <si>
    <t>-1488231314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</si>
  <si>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</si>
  <si>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</si>
  <si>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1769066867</t>
  </si>
  <si>
    <t>59217016</t>
  </si>
  <si>
    <t>obrubník betonový chodníkový 1000x80x250mm</t>
  </si>
  <si>
    <t>1802156196</t>
  </si>
  <si>
    <t>20</t>
  </si>
  <si>
    <t>242991817</t>
  </si>
  <si>
    <t>-1128711294</t>
  </si>
  <si>
    <t>933618399</t>
  </si>
  <si>
    <t>919735112</t>
  </si>
  <si>
    <t>Řezání stávajícího živičného krytu nebo podkladu  hloubky přes 50 do 100 mm</t>
  </si>
  <si>
    <t>1914921997</t>
  </si>
  <si>
    <t>1723386894</t>
  </si>
  <si>
    <t>1627860405</t>
  </si>
  <si>
    <t>777953025</t>
  </si>
  <si>
    <t>997221845</t>
  </si>
  <si>
    <t>Poplatek za uložení stavebního odpadu na skládce (skládkovné) asfaltového bez obsahu dehtu zatříděného do Katalogu odpadů pod kódem 170 302</t>
  </si>
  <si>
    <t>304735856</t>
  </si>
  <si>
    <t>-146841939</t>
  </si>
  <si>
    <t>1083789691</t>
  </si>
  <si>
    <t>683193960</t>
  </si>
  <si>
    <t>29</t>
  </si>
  <si>
    <t>-278838173</t>
  </si>
  <si>
    <t>674440627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</si>
</sst>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54" t="s">
        <v>14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19"/>
      <c r="AQ5" s="19"/>
      <c r="AR5" s="17"/>
      <c r="BE5" s="233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56" t="s">
        <v>17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19"/>
      <c r="AQ6" s="19"/>
      <c r="AR6" s="17"/>
      <c r="BE6" s="234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34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34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34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34"/>
      <c r="BS10" s="14" t="s">
        <v>6</v>
      </c>
    </row>
    <row r="11" spans="2:71" s="1" customFormat="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34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34"/>
      <c r="BS12" s="14" t="s">
        <v>6</v>
      </c>
    </row>
    <row r="13" spans="2:71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34"/>
      <c r="BS13" s="14" t="s">
        <v>6</v>
      </c>
    </row>
    <row r="14" spans="2:71" ht="12.75">
      <c r="B14" s="18"/>
      <c r="C14" s="19"/>
      <c r="D14" s="19"/>
      <c r="E14" s="257" t="s">
        <v>29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34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34"/>
      <c r="BS15" s="14" t="s">
        <v>4</v>
      </c>
    </row>
    <row r="16" spans="2:71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34"/>
      <c r="BS16" s="14" t="s">
        <v>4</v>
      </c>
    </row>
    <row r="17" spans="2:71" s="1" customFormat="1" ht="18.4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34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34"/>
      <c r="BS18" s="14" t="s">
        <v>6</v>
      </c>
    </row>
    <row r="19" spans="2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34"/>
      <c r="BS19" s="14" t="s">
        <v>6</v>
      </c>
    </row>
    <row r="20" spans="2:71" s="1" customFormat="1" ht="18.4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34"/>
      <c r="BS20" s="14" t="s">
        <v>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34"/>
    </row>
    <row r="22" spans="2:57" s="1" customFormat="1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34"/>
    </row>
    <row r="23" spans="2:57" s="1" customFormat="1" ht="16.5" customHeight="1">
      <c r="B23" s="18"/>
      <c r="C23" s="19"/>
      <c r="D23" s="19"/>
      <c r="E23" s="259" t="s">
        <v>1</v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19"/>
      <c r="AP23" s="19"/>
      <c r="AQ23" s="19"/>
      <c r="AR23" s="17"/>
      <c r="BE23" s="234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34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34"/>
    </row>
    <row r="26" spans="1:57" s="2" customFormat="1" ht="25.9" customHeight="1">
      <c r="A26" s="31"/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6">
        <f>ROUND(AG94,2)</f>
        <v>0</v>
      </c>
      <c r="AL26" s="237"/>
      <c r="AM26" s="237"/>
      <c r="AN26" s="237"/>
      <c r="AO26" s="237"/>
      <c r="AP26" s="33"/>
      <c r="AQ26" s="33"/>
      <c r="AR26" s="36"/>
      <c r="BE26" s="234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34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0" t="s">
        <v>36</v>
      </c>
      <c r="M28" s="260"/>
      <c r="N28" s="260"/>
      <c r="O28" s="260"/>
      <c r="P28" s="260"/>
      <c r="Q28" s="33"/>
      <c r="R28" s="33"/>
      <c r="S28" s="33"/>
      <c r="T28" s="33"/>
      <c r="U28" s="33"/>
      <c r="V28" s="33"/>
      <c r="W28" s="260" t="s">
        <v>37</v>
      </c>
      <c r="X28" s="260"/>
      <c r="Y28" s="260"/>
      <c r="Z28" s="260"/>
      <c r="AA28" s="260"/>
      <c r="AB28" s="260"/>
      <c r="AC28" s="260"/>
      <c r="AD28" s="260"/>
      <c r="AE28" s="260"/>
      <c r="AF28" s="33"/>
      <c r="AG28" s="33"/>
      <c r="AH28" s="33"/>
      <c r="AI28" s="33"/>
      <c r="AJ28" s="33"/>
      <c r="AK28" s="260" t="s">
        <v>38</v>
      </c>
      <c r="AL28" s="260"/>
      <c r="AM28" s="260"/>
      <c r="AN28" s="260"/>
      <c r="AO28" s="260"/>
      <c r="AP28" s="33"/>
      <c r="AQ28" s="33"/>
      <c r="AR28" s="36"/>
      <c r="BE28" s="234"/>
    </row>
    <row r="29" spans="2:57" s="3" customFormat="1" ht="14.45" customHeight="1">
      <c r="B29" s="37"/>
      <c r="C29" s="38"/>
      <c r="D29" s="26" t="s">
        <v>39</v>
      </c>
      <c r="E29" s="38"/>
      <c r="F29" s="26" t="s">
        <v>40</v>
      </c>
      <c r="G29" s="38"/>
      <c r="H29" s="38"/>
      <c r="I29" s="38"/>
      <c r="J29" s="38"/>
      <c r="K29" s="38"/>
      <c r="L29" s="261">
        <v>0.21</v>
      </c>
      <c r="M29" s="232"/>
      <c r="N29" s="232"/>
      <c r="O29" s="232"/>
      <c r="P29" s="232"/>
      <c r="Q29" s="38"/>
      <c r="R29" s="38"/>
      <c r="S29" s="38"/>
      <c r="T29" s="38"/>
      <c r="U29" s="38"/>
      <c r="V29" s="38"/>
      <c r="W29" s="231">
        <f>ROUND(AZ94,2)</f>
        <v>0</v>
      </c>
      <c r="X29" s="232"/>
      <c r="Y29" s="232"/>
      <c r="Z29" s="232"/>
      <c r="AA29" s="232"/>
      <c r="AB29" s="232"/>
      <c r="AC29" s="232"/>
      <c r="AD29" s="232"/>
      <c r="AE29" s="232"/>
      <c r="AF29" s="38"/>
      <c r="AG29" s="38"/>
      <c r="AH29" s="38"/>
      <c r="AI29" s="38"/>
      <c r="AJ29" s="38"/>
      <c r="AK29" s="231">
        <f>ROUND(AV94,2)</f>
        <v>0</v>
      </c>
      <c r="AL29" s="232"/>
      <c r="AM29" s="232"/>
      <c r="AN29" s="232"/>
      <c r="AO29" s="232"/>
      <c r="AP29" s="38"/>
      <c r="AQ29" s="38"/>
      <c r="AR29" s="39"/>
      <c r="BE29" s="235"/>
    </row>
    <row r="30" spans="2:57" s="3" customFormat="1" ht="14.45" customHeight="1">
      <c r="B30" s="37"/>
      <c r="C30" s="38"/>
      <c r="D30" s="38"/>
      <c r="E30" s="38"/>
      <c r="F30" s="26" t="s">
        <v>41</v>
      </c>
      <c r="G30" s="38"/>
      <c r="H30" s="38"/>
      <c r="I30" s="38"/>
      <c r="J30" s="38"/>
      <c r="K30" s="38"/>
      <c r="L30" s="261">
        <v>0.15</v>
      </c>
      <c r="M30" s="232"/>
      <c r="N30" s="232"/>
      <c r="O30" s="232"/>
      <c r="P30" s="232"/>
      <c r="Q30" s="38"/>
      <c r="R30" s="38"/>
      <c r="S30" s="38"/>
      <c r="T30" s="38"/>
      <c r="U30" s="38"/>
      <c r="V30" s="38"/>
      <c r="W30" s="231">
        <f>ROUND(BA94,2)</f>
        <v>0</v>
      </c>
      <c r="X30" s="232"/>
      <c r="Y30" s="232"/>
      <c r="Z30" s="232"/>
      <c r="AA30" s="232"/>
      <c r="AB30" s="232"/>
      <c r="AC30" s="232"/>
      <c r="AD30" s="232"/>
      <c r="AE30" s="232"/>
      <c r="AF30" s="38"/>
      <c r="AG30" s="38"/>
      <c r="AH30" s="38"/>
      <c r="AI30" s="38"/>
      <c r="AJ30" s="38"/>
      <c r="AK30" s="231">
        <f>ROUND(AW94,2)</f>
        <v>0</v>
      </c>
      <c r="AL30" s="232"/>
      <c r="AM30" s="232"/>
      <c r="AN30" s="232"/>
      <c r="AO30" s="232"/>
      <c r="AP30" s="38"/>
      <c r="AQ30" s="38"/>
      <c r="AR30" s="39"/>
      <c r="BE30" s="235"/>
    </row>
    <row r="31" spans="2:57" s="3" customFormat="1" ht="14.45" customHeight="1" hidden="1">
      <c r="B31" s="37"/>
      <c r="C31" s="38"/>
      <c r="D31" s="38"/>
      <c r="E31" s="38"/>
      <c r="F31" s="26" t="s">
        <v>42</v>
      </c>
      <c r="G31" s="38"/>
      <c r="H31" s="38"/>
      <c r="I31" s="38"/>
      <c r="J31" s="38"/>
      <c r="K31" s="38"/>
      <c r="L31" s="261">
        <v>0.21</v>
      </c>
      <c r="M31" s="232"/>
      <c r="N31" s="232"/>
      <c r="O31" s="232"/>
      <c r="P31" s="232"/>
      <c r="Q31" s="38"/>
      <c r="R31" s="38"/>
      <c r="S31" s="38"/>
      <c r="T31" s="38"/>
      <c r="U31" s="38"/>
      <c r="V31" s="38"/>
      <c r="W31" s="231">
        <f>ROUND(BB94,2)</f>
        <v>0</v>
      </c>
      <c r="X31" s="232"/>
      <c r="Y31" s="232"/>
      <c r="Z31" s="232"/>
      <c r="AA31" s="232"/>
      <c r="AB31" s="232"/>
      <c r="AC31" s="232"/>
      <c r="AD31" s="232"/>
      <c r="AE31" s="232"/>
      <c r="AF31" s="38"/>
      <c r="AG31" s="38"/>
      <c r="AH31" s="38"/>
      <c r="AI31" s="38"/>
      <c r="AJ31" s="38"/>
      <c r="AK31" s="231">
        <v>0</v>
      </c>
      <c r="AL31" s="232"/>
      <c r="AM31" s="232"/>
      <c r="AN31" s="232"/>
      <c r="AO31" s="232"/>
      <c r="AP31" s="38"/>
      <c r="AQ31" s="38"/>
      <c r="AR31" s="39"/>
      <c r="BE31" s="235"/>
    </row>
    <row r="32" spans="2:57" s="3" customFormat="1" ht="14.45" customHeight="1" hidden="1">
      <c r="B32" s="37"/>
      <c r="C32" s="38"/>
      <c r="D32" s="38"/>
      <c r="E32" s="38"/>
      <c r="F32" s="26" t="s">
        <v>43</v>
      </c>
      <c r="G32" s="38"/>
      <c r="H32" s="38"/>
      <c r="I32" s="38"/>
      <c r="J32" s="38"/>
      <c r="K32" s="38"/>
      <c r="L32" s="261">
        <v>0.15</v>
      </c>
      <c r="M32" s="232"/>
      <c r="N32" s="232"/>
      <c r="O32" s="232"/>
      <c r="P32" s="232"/>
      <c r="Q32" s="38"/>
      <c r="R32" s="38"/>
      <c r="S32" s="38"/>
      <c r="T32" s="38"/>
      <c r="U32" s="38"/>
      <c r="V32" s="38"/>
      <c r="W32" s="231">
        <f>ROUND(BC94,2)</f>
        <v>0</v>
      </c>
      <c r="X32" s="232"/>
      <c r="Y32" s="232"/>
      <c r="Z32" s="232"/>
      <c r="AA32" s="232"/>
      <c r="AB32" s="232"/>
      <c r="AC32" s="232"/>
      <c r="AD32" s="232"/>
      <c r="AE32" s="232"/>
      <c r="AF32" s="38"/>
      <c r="AG32" s="38"/>
      <c r="AH32" s="38"/>
      <c r="AI32" s="38"/>
      <c r="AJ32" s="38"/>
      <c r="AK32" s="231">
        <v>0</v>
      </c>
      <c r="AL32" s="232"/>
      <c r="AM32" s="232"/>
      <c r="AN32" s="232"/>
      <c r="AO32" s="232"/>
      <c r="AP32" s="38"/>
      <c r="AQ32" s="38"/>
      <c r="AR32" s="39"/>
      <c r="BE32" s="235"/>
    </row>
    <row r="33" spans="2:57" s="3" customFormat="1" ht="14.45" customHeight="1" hidden="1">
      <c r="B33" s="37"/>
      <c r="C33" s="38"/>
      <c r="D33" s="38"/>
      <c r="E33" s="38"/>
      <c r="F33" s="26" t="s">
        <v>44</v>
      </c>
      <c r="G33" s="38"/>
      <c r="H33" s="38"/>
      <c r="I33" s="38"/>
      <c r="J33" s="38"/>
      <c r="K33" s="38"/>
      <c r="L33" s="261">
        <v>0</v>
      </c>
      <c r="M33" s="232"/>
      <c r="N33" s="232"/>
      <c r="O33" s="232"/>
      <c r="P33" s="232"/>
      <c r="Q33" s="38"/>
      <c r="R33" s="38"/>
      <c r="S33" s="38"/>
      <c r="T33" s="38"/>
      <c r="U33" s="38"/>
      <c r="V33" s="38"/>
      <c r="W33" s="231">
        <f>ROUND(BD94,2)</f>
        <v>0</v>
      </c>
      <c r="X33" s="232"/>
      <c r="Y33" s="232"/>
      <c r="Z33" s="232"/>
      <c r="AA33" s="232"/>
      <c r="AB33" s="232"/>
      <c r="AC33" s="232"/>
      <c r="AD33" s="232"/>
      <c r="AE33" s="232"/>
      <c r="AF33" s="38"/>
      <c r="AG33" s="38"/>
      <c r="AH33" s="38"/>
      <c r="AI33" s="38"/>
      <c r="AJ33" s="38"/>
      <c r="AK33" s="231">
        <v>0</v>
      </c>
      <c r="AL33" s="232"/>
      <c r="AM33" s="232"/>
      <c r="AN33" s="232"/>
      <c r="AO33" s="232"/>
      <c r="AP33" s="38"/>
      <c r="AQ33" s="38"/>
      <c r="AR33" s="39"/>
      <c r="BE33" s="235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34"/>
    </row>
    <row r="35" spans="1:57" s="2" customFormat="1" ht="25.9" customHeight="1">
      <c r="A35" s="31"/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38" t="s">
        <v>47</v>
      </c>
      <c r="Y35" s="239"/>
      <c r="Z35" s="239"/>
      <c r="AA35" s="239"/>
      <c r="AB35" s="239"/>
      <c r="AC35" s="42"/>
      <c r="AD35" s="42"/>
      <c r="AE35" s="42"/>
      <c r="AF35" s="42"/>
      <c r="AG35" s="42"/>
      <c r="AH35" s="42"/>
      <c r="AI35" s="42"/>
      <c r="AJ35" s="42"/>
      <c r="AK35" s="240">
        <f>SUM(AK26:AK33)</f>
        <v>0</v>
      </c>
      <c r="AL35" s="239"/>
      <c r="AM35" s="239"/>
      <c r="AN35" s="239"/>
      <c r="AO35" s="241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49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50</v>
      </c>
      <c r="AI60" s="35"/>
      <c r="AJ60" s="35"/>
      <c r="AK60" s="35"/>
      <c r="AL60" s="35"/>
      <c r="AM60" s="49" t="s">
        <v>51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53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50</v>
      </c>
      <c r="AI75" s="35"/>
      <c r="AJ75" s="35"/>
      <c r="AK75" s="35"/>
      <c r="AL75" s="35"/>
      <c r="AM75" s="49" t="s">
        <v>51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2019_01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51" t="str">
        <f>K6</f>
        <v>Benešov - oprava MK ulice Pražská</v>
      </c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53" t="str">
        <f>IF(AN8="","",AN8)</f>
        <v>21. 6. 2019</v>
      </c>
      <c r="AN87" s="253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Město Benešov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49" t="str">
        <f>IF(E17="","",E17)</f>
        <v xml:space="preserve"> </v>
      </c>
      <c r="AN89" s="250"/>
      <c r="AO89" s="250"/>
      <c r="AP89" s="250"/>
      <c r="AQ89" s="33"/>
      <c r="AR89" s="36"/>
      <c r="AS89" s="243" t="s">
        <v>55</v>
      </c>
      <c r="AT89" s="244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49" t="str">
        <f>IF(E20="","",E20)</f>
        <v xml:space="preserve">Tichovský </v>
      </c>
      <c r="AN90" s="250"/>
      <c r="AO90" s="250"/>
      <c r="AP90" s="250"/>
      <c r="AQ90" s="33"/>
      <c r="AR90" s="36"/>
      <c r="AS90" s="245"/>
      <c r="AT90" s="246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47"/>
      <c r="AT91" s="248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62" t="s">
        <v>56</v>
      </c>
      <c r="D92" s="263"/>
      <c r="E92" s="263"/>
      <c r="F92" s="263"/>
      <c r="G92" s="263"/>
      <c r="H92" s="70"/>
      <c r="I92" s="264" t="s">
        <v>57</v>
      </c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5" t="s">
        <v>58</v>
      </c>
      <c r="AH92" s="263"/>
      <c r="AI92" s="263"/>
      <c r="AJ92" s="263"/>
      <c r="AK92" s="263"/>
      <c r="AL92" s="263"/>
      <c r="AM92" s="263"/>
      <c r="AN92" s="264" t="s">
        <v>59</v>
      </c>
      <c r="AO92" s="263"/>
      <c r="AP92" s="266"/>
      <c r="AQ92" s="71" t="s">
        <v>60</v>
      </c>
      <c r="AR92" s="36"/>
      <c r="AS92" s="72" t="s">
        <v>61</v>
      </c>
      <c r="AT92" s="73" t="s">
        <v>62</v>
      </c>
      <c r="AU92" s="73" t="s">
        <v>63</v>
      </c>
      <c r="AV92" s="73" t="s">
        <v>64</v>
      </c>
      <c r="AW92" s="73" t="s">
        <v>65</v>
      </c>
      <c r="AX92" s="73" t="s">
        <v>66</v>
      </c>
      <c r="AY92" s="73" t="s">
        <v>67</v>
      </c>
      <c r="AZ92" s="73" t="s">
        <v>68</v>
      </c>
      <c r="BA92" s="73" t="s">
        <v>69</v>
      </c>
      <c r="BB92" s="73" t="s">
        <v>70</v>
      </c>
      <c r="BC92" s="73" t="s">
        <v>71</v>
      </c>
      <c r="BD92" s="74" t="s">
        <v>72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73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70">
        <f>ROUND(SUM(AG95:AG96),2)</f>
        <v>0</v>
      </c>
      <c r="AH94" s="270"/>
      <c r="AI94" s="270"/>
      <c r="AJ94" s="270"/>
      <c r="AK94" s="270"/>
      <c r="AL94" s="270"/>
      <c r="AM94" s="270"/>
      <c r="AN94" s="271">
        <f>SUM(AG94,AT94)</f>
        <v>0</v>
      </c>
      <c r="AO94" s="271"/>
      <c r="AP94" s="271"/>
      <c r="AQ94" s="82" t="s">
        <v>1</v>
      </c>
      <c r="AR94" s="83"/>
      <c r="AS94" s="84">
        <f>ROUND(SUM(AS95:AS96),2)</f>
        <v>0</v>
      </c>
      <c r="AT94" s="85">
        <f>ROUND(SUM(AV94:AW94),2)</f>
        <v>0</v>
      </c>
      <c r="AU94" s="86">
        <f>ROUND(SUM(AU95:AU96),5)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ROUND(SUM(AZ95:AZ96),2)</f>
        <v>0</v>
      </c>
      <c r="BA94" s="85">
        <f>ROUND(SUM(BA95:BA96),2)</f>
        <v>0</v>
      </c>
      <c r="BB94" s="85">
        <f>ROUND(SUM(BB95:BB96),2)</f>
        <v>0</v>
      </c>
      <c r="BC94" s="85">
        <f>ROUND(SUM(BC95:BC96),2)</f>
        <v>0</v>
      </c>
      <c r="BD94" s="87">
        <f>ROUND(SUM(BD95:BD96),2)</f>
        <v>0</v>
      </c>
      <c r="BS94" s="88" t="s">
        <v>74</v>
      </c>
      <c r="BT94" s="88" t="s">
        <v>75</v>
      </c>
      <c r="BU94" s="89" t="s">
        <v>76</v>
      </c>
      <c r="BV94" s="88" t="s">
        <v>77</v>
      </c>
      <c r="BW94" s="88" t="s">
        <v>5</v>
      </c>
      <c r="BX94" s="88" t="s">
        <v>78</v>
      </c>
      <c r="CL94" s="88" t="s">
        <v>1</v>
      </c>
    </row>
    <row r="95" spans="1:91" s="7" customFormat="1" ht="40.5" customHeight="1">
      <c r="A95" s="90" t="s">
        <v>79</v>
      </c>
      <c r="B95" s="91"/>
      <c r="C95" s="92"/>
      <c r="D95" s="269" t="s">
        <v>80</v>
      </c>
      <c r="E95" s="269"/>
      <c r="F95" s="269"/>
      <c r="G95" s="269"/>
      <c r="H95" s="269"/>
      <c r="I95" s="93"/>
      <c r="J95" s="269" t="s">
        <v>81</v>
      </c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7">
        <f>'01 - Benešov ul. Pražská ...'!J30</f>
        <v>0</v>
      </c>
      <c r="AH95" s="268"/>
      <c r="AI95" s="268"/>
      <c r="AJ95" s="268"/>
      <c r="AK95" s="268"/>
      <c r="AL95" s="268"/>
      <c r="AM95" s="268"/>
      <c r="AN95" s="267">
        <f>SUM(AG95,AT95)</f>
        <v>0</v>
      </c>
      <c r="AO95" s="268"/>
      <c r="AP95" s="268"/>
      <c r="AQ95" s="94" t="s">
        <v>82</v>
      </c>
      <c r="AR95" s="95"/>
      <c r="AS95" s="96">
        <v>0</v>
      </c>
      <c r="AT95" s="97">
        <f>ROUND(SUM(AV95:AW95),2)</f>
        <v>0</v>
      </c>
      <c r="AU95" s="98">
        <f>'01 - Benešov ul. Pražská ...'!P124</f>
        <v>0</v>
      </c>
      <c r="AV95" s="97">
        <f>'01 - Benešov ul. Pražská ...'!J33</f>
        <v>0</v>
      </c>
      <c r="AW95" s="97">
        <f>'01 - Benešov ul. Pražská ...'!J34</f>
        <v>0</v>
      </c>
      <c r="AX95" s="97">
        <f>'01 - Benešov ul. Pražská ...'!J35</f>
        <v>0</v>
      </c>
      <c r="AY95" s="97">
        <f>'01 - Benešov ul. Pražská ...'!J36</f>
        <v>0</v>
      </c>
      <c r="AZ95" s="97">
        <f>'01 - Benešov ul. Pražská ...'!F33</f>
        <v>0</v>
      </c>
      <c r="BA95" s="97">
        <f>'01 - Benešov ul. Pražská ...'!F34</f>
        <v>0</v>
      </c>
      <c r="BB95" s="97">
        <f>'01 - Benešov ul. Pražská ...'!F35</f>
        <v>0</v>
      </c>
      <c r="BC95" s="97">
        <f>'01 - Benešov ul. Pražská ...'!F36</f>
        <v>0</v>
      </c>
      <c r="BD95" s="99">
        <f>'01 - Benešov ul. Pražská ...'!F37</f>
        <v>0</v>
      </c>
      <c r="BT95" s="100" t="s">
        <v>83</v>
      </c>
      <c r="BV95" s="100" t="s">
        <v>77</v>
      </c>
      <c r="BW95" s="100" t="s">
        <v>84</v>
      </c>
      <c r="BX95" s="100" t="s">
        <v>5</v>
      </c>
      <c r="CL95" s="100" t="s">
        <v>1</v>
      </c>
      <c r="CM95" s="100" t="s">
        <v>85</v>
      </c>
    </row>
    <row r="96" spans="1:91" s="7" customFormat="1" ht="40.5" customHeight="1">
      <c r="A96" s="90" t="s">
        <v>79</v>
      </c>
      <c r="B96" s="91"/>
      <c r="C96" s="92"/>
      <c r="D96" s="269" t="s">
        <v>86</v>
      </c>
      <c r="E96" s="269"/>
      <c r="F96" s="269"/>
      <c r="G96" s="269"/>
      <c r="H96" s="269"/>
      <c r="I96" s="93"/>
      <c r="J96" s="269" t="s">
        <v>87</v>
      </c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7">
        <f>'02 - Benešov ul. Pražská ...'!J30</f>
        <v>0</v>
      </c>
      <c r="AH96" s="268"/>
      <c r="AI96" s="268"/>
      <c r="AJ96" s="268"/>
      <c r="AK96" s="268"/>
      <c r="AL96" s="268"/>
      <c r="AM96" s="268"/>
      <c r="AN96" s="267">
        <f>SUM(AG96,AT96)</f>
        <v>0</v>
      </c>
      <c r="AO96" s="268"/>
      <c r="AP96" s="268"/>
      <c r="AQ96" s="94" t="s">
        <v>82</v>
      </c>
      <c r="AR96" s="95"/>
      <c r="AS96" s="101">
        <v>0</v>
      </c>
      <c r="AT96" s="102">
        <f>ROUND(SUM(AV96:AW96),2)</f>
        <v>0</v>
      </c>
      <c r="AU96" s="103">
        <f>'02 - Benešov ul. Pražská ...'!P124</f>
        <v>0</v>
      </c>
      <c r="AV96" s="102">
        <f>'02 - Benešov ul. Pražská ...'!J33</f>
        <v>0</v>
      </c>
      <c r="AW96" s="102">
        <f>'02 - Benešov ul. Pražská ...'!J34</f>
        <v>0</v>
      </c>
      <c r="AX96" s="102">
        <f>'02 - Benešov ul. Pražská ...'!J35</f>
        <v>0</v>
      </c>
      <c r="AY96" s="102">
        <f>'02 - Benešov ul. Pražská ...'!J36</f>
        <v>0</v>
      </c>
      <c r="AZ96" s="102">
        <f>'02 - Benešov ul. Pražská ...'!F33</f>
        <v>0</v>
      </c>
      <c r="BA96" s="102">
        <f>'02 - Benešov ul. Pražská ...'!F34</f>
        <v>0</v>
      </c>
      <c r="BB96" s="102">
        <f>'02 - Benešov ul. Pražská ...'!F35</f>
        <v>0</v>
      </c>
      <c r="BC96" s="102">
        <f>'02 - Benešov ul. Pražská ...'!F36</f>
        <v>0</v>
      </c>
      <c r="BD96" s="104">
        <f>'02 - Benešov ul. Pražská ...'!F37</f>
        <v>0</v>
      </c>
      <c r="BT96" s="100" t="s">
        <v>83</v>
      </c>
      <c r="BV96" s="100" t="s">
        <v>77</v>
      </c>
      <c r="BW96" s="100" t="s">
        <v>88</v>
      </c>
      <c r="BX96" s="100" t="s">
        <v>5</v>
      </c>
      <c r="CL96" s="100" t="s">
        <v>1</v>
      </c>
      <c r="CM96" s="100" t="s">
        <v>85</v>
      </c>
    </row>
    <row r="97" spans="1:57" s="2" customFormat="1" ht="30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s="2" customFormat="1" ht="6.95" customHeight="1">
      <c r="A98" s="31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36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</sheetData>
  <sheetProtection algorithmName="SHA-512" hashValue="UeJs5lJKv7g3PrcB3rk2wpgvkADK2v0wXBtDCTnleIJYAaCw9Mk0yqA9kX/X+mnOrd723QujnsBQnnO5EnqPvg==" saltValue="NJAEG7GoiwT+9Fbgoi6afUBpaCHIK9maY8j+5JdeNMcXo3ax+MsC5M5FJtPCYfYI/mmK8DK81HnlDl9V2fycfg==" spinCount="100000" sheet="1" objects="1" scenarios="1" formatColumns="0" formatRows="0"/>
  <mergeCells count="46">
    <mergeCell ref="AN96:AP96"/>
    <mergeCell ref="AG96:AM96"/>
    <mergeCell ref="D96:H96"/>
    <mergeCell ref="J96:AF96"/>
    <mergeCell ref="AG94:AM94"/>
    <mergeCell ref="AN94:AP94"/>
    <mergeCell ref="AG92:AM92"/>
    <mergeCell ref="AN92:AP92"/>
    <mergeCell ref="AN95:AP95"/>
    <mergeCell ref="AG95:AM95"/>
    <mergeCell ref="D95:H95"/>
    <mergeCell ref="J95:AF95"/>
    <mergeCell ref="L30:P30"/>
    <mergeCell ref="L31:P31"/>
    <mergeCell ref="L32:P32"/>
    <mergeCell ref="L33:P33"/>
    <mergeCell ref="C92:G92"/>
    <mergeCell ref="I92:AF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1 - Benešov ul. Pražská ...'!C2" display="/"/>
    <hyperlink ref="A96" location="'02 - Benešov ul. Pražská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5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4" t="s">
        <v>84</v>
      </c>
    </row>
    <row r="3" spans="2:46" s="1" customFormat="1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85</v>
      </c>
    </row>
    <row r="4" spans="2:46" s="1" customFormat="1" ht="24.95" customHeight="1">
      <c r="B4" s="17"/>
      <c r="D4" s="109" t="s">
        <v>89</v>
      </c>
      <c r="I4" s="105"/>
      <c r="L4" s="17"/>
      <c r="M4" s="110" t="s">
        <v>10</v>
      </c>
      <c r="AT4" s="14" t="s">
        <v>4</v>
      </c>
    </row>
    <row r="5" spans="2:12" s="1" customFormat="1" ht="6.95" customHeight="1">
      <c r="B5" s="17"/>
      <c r="I5" s="105"/>
      <c r="L5" s="17"/>
    </row>
    <row r="6" spans="2:12" s="1" customFormat="1" ht="12" customHeight="1">
      <c r="B6" s="17"/>
      <c r="D6" s="111" t="s">
        <v>16</v>
      </c>
      <c r="I6" s="105"/>
      <c r="L6" s="17"/>
    </row>
    <row r="7" spans="2:12" s="1" customFormat="1" ht="16.5" customHeight="1">
      <c r="B7" s="17"/>
      <c r="E7" s="272" t="str">
        <f>'Rekapitulace stavby'!K6</f>
        <v>Benešov - oprava MK ulice Pražská</v>
      </c>
      <c r="F7" s="273"/>
      <c r="G7" s="273"/>
      <c r="H7" s="273"/>
      <c r="I7" s="105"/>
      <c r="L7" s="17"/>
    </row>
    <row r="8" spans="1:31" s="2" customFormat="1" ht="12" customHeight="1">
      <c r="A8" s="31"/>
      <c r="B8" s="36"/>
      <c r="C8" s="31"/>
      <c r="D8" s="111" t="s">
        <v>90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27" customHeight="1">
      <c r="A9" s="31"/>
      <c r="B9" s="36"/>
      <c r="C9" s="31"/>
      <c r="D9" s="31"/>
      <c r="E9" s="274" t="s">
        <v>91</v>
      </c>
      <c r="F9" s="275"/>
      <c r="G9" s="275"/>
      <c r="H9" s="275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 t="str">
        <f>'Rekapitulace stavby'!AN8</f>
        <v>21. 6. 2019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3" t="str">
        <f>IF('Rekapitulace stavby'!E11="","",'Rekapitulace stavby'!E11)</f>
        <v>Město Benešov</v>
      </c>
      <c r="F15" s="31"/>
      <c r="G15" s="31"/>
      <c r="H15" s="31"/>
      <c r="I15" s="114" t="s">
        <v>27</v>
      </c>
      <c r="J15" s="113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1" t="s">
        <v>28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76" t="str">
        <f>'Rekapitulace stavby'!E14</f>
        <v>Vyplň údaj</v>
      </c>
      <c r="F18" s="277"/>
      <c r="G18" s="277"/>
      <c r="H18" s="277"/>
      <c r="I18" s="114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1" t="s">
        <v>30</v>
      </c>
      <c r="E20" s="31"/>
      <c r="F20" s="31"/>
      <c r="G20" s="31"/>
      <c r="H20" s="31"/>
      <c r="I20" s="114" t="s">
        <v>25</v>
      </c>
      <c r="J20" s="113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3" t="str">
        <f>IF('Rekapitulace stavby'!E17="","",'Rekapitulace stavby'!E17)</f>
        <v xml:space="preserve"> </v>
      </c>
      <c r="F21" s="31"/>
      <c r="G21" s="31"/>
      <c r="H21" s="31"/>
      <c r="I21" s="114" t="s">
        <v>27</v>
      </c>
      <c r="J21" s="113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1" t="s">
        <v>32</v>
      </c>
      <c r="E23" s="31"/>
      <c r="F23" s="31"/>
      <c r="G23" s="31"/>
      <c r="H23" s="31"/>
      <c r="I23" s="114" t="s">
        <v>25</v>
      </c>
      <c r="J23" s="113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3" t="str">
        <f>IF('Rekapitulace stavby'!E20="","",'Rekapitulace stavby'!E20)</f>
        <v xml:space="preserve">Tichovský </v>
      </c>
      <c r="F24" s="31"/>
      <c r="G24" s="31"/>
      <c r="H24" s="31"/>
      <c r="I24" s="114" t="s">
        <v>27</v>
      </c>
      <c r="J24" s="113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1" t="s">
        <v>34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78" t="s">
        <v>1</v>
      </c>
      <c r="F27" s="278"/>
      <c r="G27" s="278"/>
      <c r="H27" s="278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2" t="s">
        <v>35</v>
      </c>
      <c r="E30" s="31"/>
      <c r="F30" s="31"/>
      <c r="G30" s="31"/>
      <c r="H30" s="31"/>
      <c r="I30" s="112"/>
      <c r="J30" s="123">
        <f>ROUND(J124,2)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4" t="s">
        <v>37</v>
      </c>
      <c r="G32" s="31"/>
      <c r="H32" s="31"/>
      <c r="I32" s="125" t="s">
        <v>36</v>
      </c>
      <c r="J32" s="124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6" t="s">
        <v>39</v>
      </c>
      <c r="E33" s="111" t="s">
        <v>40</v>
      </c>
      <c r="F33" s="127">
        <f>ROUND((SUM(BE124:BE188)),2)</f>
        <v>0</v>
      </c>
      <c r="G33" s="31"/>
      <c r="H33" s="31"/>
      <c r="I33" s="128">
        <v>0.21</v>
      </c>
      <c r="J33" s="127">
        <f>ROUND(((SUM(BE124:BE188))*I33),2)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11" t="s">
        <v>41</v>
      </c>
      <c r="F34" s="127">
        <f>ROUND((SUM(BF124:BF188)),2)</f>
        <v>0</v>
      </c>
      <c r="G34" s="31"/>
      <c r="H34" s="31"/>
      <c r="I34" s="128">
        <v>0.15</v>
      </c>
      <c r="J34" s="127">
        <f>ROUND(((SUM(BF124:BF188))*I34),2)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11" t="s">
        <v>42</v>
      </c>
      <c r="F35" s="127">
        <f>ROUND((SUM(BG124:BG188)),2)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11" t="s">
        <v>43</v>
      </c>
      <c r="F36" s="127">
        <f>ROUND((SUM(BH124:BH188)),2)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1" t="s">
        <v>44</v>
      </c>
      <c r="F37" s="127">
        <f>ROUND((SUM(BI124:BI188)),2)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9"/>
      <c r="D39" s="130" t="s">
        <v>45</v>
      </c>
      <c r="E39" s="131"/>
      <c r="F39" s="131"/>
      <c r="G39" s="132" t="s">
        <v>46</v>
      </c>
      <c r="H39" s="133" t="s">
        <v>47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I41" s="105"/>
      <c r="L41" s="17"/>
    </row>
    <row r="42" spans="2:12" s="1" customFormat="1" ht="14.45" customHeight="1">
      <c r="B42" s="17"/>
      <c r="I42" s="105"/>
      <c r="L42" s="17"/>
    </row>
    <row r="43" spans="2:12" s="1" customFormat="1" ht="14.45" customHeight="1">
      <c r="B43" s="17"/>
      <c r="I43" s="105"/>
      <c r="L43" s="17"/>
    </row>
    <row r="44" spans="2:12" s="1" customFormat="1" ht="14.45" customHeight="1">
      <c r="B44" s="17"/>
      <c r="I44" s="105"/>
      <c r="L44" s="17"/>
    </row>
    <row r="45" spans="2:12" s="1" customFormat="1" ht="14.45" customHeight="1">
      <c r="B45" s="17"/>
      <c r="I45" s="105"/>
      <c r="L45" s="17"/>
    </row>
    <row r="46" spans="2:12" s="1" customFormat="1" ht="14.45" customHeight="1">
      <c r="B46" s="17"/>
      <c r="I46" s="105"/>
      <c r="L46" s="17"/>
    </row>
    <row r="47" spans="2:12" s="1" customFormat="1" ht="14.45" customHeight="1">
      <c r="B47" s="17"/>
      <c r="I47" s="105"/>
      <c r="L47" s="17"/>
    </row>
    <row r="48" spans="2:12" s="1" customFormat="1" ht="14.45" customHeight="1">
      <c r="B48" s="17"/>
      <c r="I48" s="105"/>
      <c r="L48" s="17"/>
    </row>
    <row r="49" spans="2:12" s="1" customFormat="1" ht="14.45" customHeight="1">
      <c r="B49" s="17"/>
      <c r="I49" s="105"/>
      <c r="L49" s="17"/>
    </row>
    <row r="50" spans="2:12" s="2" customFormat="1" ht="14.45" customHeight="1">
      <c r="B50" s="48"/>
      <c r="D50" s="137" t="s">
        <v>48</v>
      </c>
      <c r="E50" s="138"/>
      <c r="F50" s="138"/>
      <c r="G50" s="137" t="s">
        <v>49</v>
      </c>
      <c r="H50" s="138"/>
      <c r="I50" s="139"/>
      <c r="J50" s="138"/>
      <c r="K50" s="138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40" t="s">
        <v>50</v>
      </c>
      <c r="E61" s="141"/>
      <c r="F61" s="142" t="s">
        <v>51</v>
      </c>
      <c r="G61" s="140" t="s">
        <v>50</v>
      </c>
      <c r="H61" s="141"/>
      <c r="I61" s="143"/>
      <c r="J61" s="144" t="s">
        <v>51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7" t="s">
        <v>52</v>
      </c>
      <c r="E65" s="145"/>
      <c r="F65" s="145"/>
      <c r="G65" s="137" t="s">
        <v>53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40" t="s">
        <v>50</v>
      </c>
      <c r="E76" s="141"/>
      <c r="F76" s="142" t="s">
        <v>51</v>
      </c>
      <c r="G76" s="140" t="s">
        <v>50</v>
      </c>
      <c r="H76" s="141"/>
      <c r="I76" s="143"/>
      <c r="J76" s="144" t="s">
        <v>51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92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9" t="str">
        <f>E7</f>
        <v>Benešov - oprava MK ulice Pražská</v>
      </c>
      <c r="F85" s="280"/>
      <c r="G85" s="280"/>
      <c r="H85" s="280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90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27" customHeight="1">
      <c r="A87" s="31"/>
      <c r="B87" s="32"/>
      <c r="C87" s="33"/>
      <c r="D87" s="33"/>
      <c r="E87" s="251" t="str">
        <f>E9</f>
        <v xml:space="preserve">01 - Benešov ul. Pražská od kruhové křižovatky u OD Hvězda k podchodu ČD - komunikace </v>
      </c>
      <c r="F87" s="281"/>
      <c r="G87" s="281"/>
      <c r="H87" s="281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114" t="s">
        <v>22</v>
      </c>
      <c r="J89" s="63" t="str">
        <f>IF(J12="","",J12)</f>
        <v>21. 6. 2019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Město Benešov</v>
      </c>
      <c r="G91" s="33"/>
      <c r="H91" s="33"/>
      <c r="I91" s="114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4" t="s">
        <v>32</v>
      </c>
      <c r="J92" s="29" t="str">
        <f>E24</f>
        <v xml:space="preserve">Tichovský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53" t="s">
        <v>93</v>
      </c>
      <c r="D94" s="154"/>
      <c r="E94" s="154"/>
      <c r="F94" s="154"/>
      <c r="G94" s="154"/>
      <c r="H94" s="154"/>
      <c r="I94" s="155"/>
      <c r="J94" s="156" t="s">
        <v>94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7" t="s">
        <v>95</v>
      </c>
      <c r="D96" s="33"/>
      <c r="E96" s="33"/>
      <c r="F96" s="33"/>
      <c r="G96" s="33"/>
      <c r="H96" s="33"/>
      <c r="I96" s="112"/>
      <c r="J96" s="81">
        <f>J124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96</v>
      </c>
    </row>
    <row r="97" spans="2:12" s="9" customFormat="1" ht="24.95" customHeight="1">
      <c r="B97" s="158"/>
      <c r="C97" s="159"/>
      <c r="D97" s="160" t="s">
        <v>97</v>
      </c>
      <c r="E97" s="161"/>
      <c r="F97" s="161"/>
      <c r="G97" s="161"/>
      <c r="H97" s="161"/>
      <c r="I97" s="162"/>
      <c r="J97" s="163">
        <f>J125</f>
        <v>0</v>
      </c>
      <c r="K97" s="159"/>
      <c r="L97" s="164"/>
    </row>
    <row r="98" spans="2:12" s="10" customFormat="1" ht="19.9" customHeight="1">
      <c r="B98" s="165"/>
      <c r="C98" s="166"/>
      <c r="D98" s="167" t="s">
        <v>98</v>
      </c>
      <c r="E98" s="168"/>
      <c r="F98" s="168"/>
      <c r="G98" s="168"/>
      <c r="H98" s="168"/>
      <c r="I98" s="169"/>
      <c r="J98" s="170">
        <f>J126</f>
        <v>0</v>
      </c>
      <c r="K98" s="166"/>
      <c r="L98" s="171"/>
    </row>
    <row r="99" spans="2:12" s="10" customFormat="1" ht="19.9" customHeight="1">
      <c r="B99" s="165"/>
      <c r="C99" s="166"/>
      <c r="D99" s="167" t="s">
        <v>99</v>
      </c>
      <c r="E99" s="168"/>
      <c r="F99" s="168"/>
      <c r="G99" s="168"/>
      <c r="H99" s="168"/>
      <c r="I99" s="169"/>
      <c r="J99" s="170">
        <f>J141</f>
        <v>0</v>
      </c>
      <c r="K99" s="166"/>
      <c r="L99" s="171"/>
    </row>
    <row r="100" spans="2:12" s="10" customFormat="1" ht="19.9" customHeight="1">
      <c r="B100" s="165"/>
      <c r="C100" s="166"/>
      <c r="D100" s="167" t="s">
        <v>100</v>
      </c>
      <c r="E100" s="168"/>
      <c r="F100" s="168"/>
      <c r="G100" s="168"/>
      <c r="H100" s="168"/>
      <c r="I100" s="169"/>
      <c r="J100" s="170">
        <f>J149</f>
        <v>0</v>
      </c>
      <c r="K100" s="166"/>
      <c r="L100" s="171"/>
    </row>
    <row r="101" spans="2:12" s="10" customFormat="1" ht="19.9" customHeight="1">
      <c r="B101" s="165"/>
      <c r="C101" s="166"/>
      <c r="D101" s="167" t="s">
        <v>101</v>
      </c>
      <c r="E101" s="168"/>
      <c r="F101" s="168"/>
      <c r="G101" s="168"/>
      <c r="H101" s="168"/>
      <c r="I101" s="169"/>
      <c r="J101" s="170">
        <f>J153</f>
        <v>0</v>
      </c>
      <c r="K101" s="166"/>
      <c r="L101" s="171"/>
    </row>
    <row r="102" spans="2:12" s="10" customFormat="1" ht="19.9" customHeight="1">
      <c r="B102" s="165"/>
      <c r="C102" s="166"/>
      <c r="D102" s="167" t="s">
        <v>102</v>
      </c>
      <c r="E102" s="168"/>
      <c r="F102" s="168"/>
      <c r="G102" s="168"/>
      <c r="H102" s="168"/>
      <c r="I102" s="169"/>
      <c r="J102" s="170">
        <f>J176</f>
        <v>0</v>
      </c>
      <c r="K102" s="166"/>
      <c r="L102" s="171"/>
    </row>
    <row r="103" spans="2:12" s="10" customFormat="1" ht="19.9" customHeight="1">
      <c r="B103" s="165"/>
      <c r="C103" s="166"/>
      <c r="D103" s="167" t="s">
        <v>103</v>
      </c>
      <c r="E103" s="168"/>
      <c r="F103" s="168"/>
      <c r="G103" s="168"/>
      <c r="H103" s="168"/>
      <c r="I103" s="169"/>
      <c r="J103" s="170">
        <f>J183</f>
        <v>0</v>
      </c>
      <c r="K103" s="166"/>
      <c r="L103" s="171"/>
    </row>
    <row r="104" spans="2:12" s="9" customFormat="1" ht="24.95" customHeight="1">
      <c r="B104" s="158"/>
      <c r="C104" s="159"/>
      <c r="D104" s="160" t="s">
        <v>104</v>
      </c>
      <c r="E104" s="161"/>
      <c r="F104" s="161"/>
      <c r="G104" s="161"/>
      <c r="H104" s="161"/>
      <c r="I104" s="162"/>
      <c r="J104" s="163">
        <f>J185</f>
        <v>0</v>
      </c>
      <c r="K104" s="159"/>
      <c r="L104" s="164"/>
    </row>
    <row r="105" spans="1:31" s="2" customFormat="1" ht="21.75" customHeight="1">
      <c r="A105" s="31"/>
      <c r="B105" s="32"/>
      <c r="C105" s="33"/>
      <c r="D105" s="33"/>
      <c r="E105" s="33"/>
      <c r="F105" s="33"/>
      <c r="G105" s="33"/>
      <c r="H105" s="33"/>
      <c r="I105" s="112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51"/>
      <c r="C106" s="52"/>
      <c r="D106" s="52"/>
      <c r="E106" s="52"/>
      <c r="F106" s="52"/>
      <c r="G106" s="52"/>
      <c r="H106" s="52"/>
      <c r="I106" s="149"/>
      <c r="J106" s="52"/>
      <c r="K106" s="52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10" spans="1:31" s="2" customFormat="1" ht="6.95" customHeight="1">
      <c r="A110" s="31"/>
      <c r="B110" s="53"/>
      <c r="C110" s="54"/>
      <c r="D110" s="54"/>
      <c r="E110" s="54"/>
      <c r="F110" s="54"/>
      <c r="G110" s="54"/>
      <c r="H110" s="54"/>
      <c r="I110" s="152"/>
      <c r="J110" s="54"/>
      <c r="K110" s="54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4.95" customHeight="1">
      <c r="A111" s="31"/>
      <c r="B111" s="32"/>
      <c r="C111" s="20" t="s">
        <v>105</v>
      </c>
      <c r="D111" s="33"/>
      <c r="E111" s="33"/>
      <c r="F111" s="33"/>
      <c r="G111" s="33"/>
      <c r="H111" s="33"/>
      <c r="I111" s="112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112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16</v>
      </c>
      <c r="D113" s="33"/>
      <c r="E113" s="33"/>
      <c r="F113" s="33"/>
      <c r="G113" s="33"/>
      <c r="H113" s="33"/>
      <c r="I113" s="112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6.5" customHeight="1">
      <c r="A114" s="31"/>
      <c r="B114" s="32"/>
      <c r="C114" s="33"/>
      <c r="D114" s="33"/>
      <c r="E114" s="279" t="str">
        <f>E7</f>
        <v>Benešov - oprava MK ulice Pražská</v>
      </c>
      <c r="F114" s="280"/>
      <c r="G114" s="280"/>
      <c r="H114" s="280"/>
      <c r="I114" s="112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90</v>
      </c>
      <c r="D115" s="33"/>
      <c r="E115" s="33"/>
      <c r="F115" s="33"/>
      <c r="G115" s="33"/>
      <c r="H115" s="33"/>
      <c r="I115" s="112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27" customHeight="1">
      <c r="A116" s="31"/>
      <c r="B116" s="32"/>
      <c r="C116" s="33"/>
      <c r="D116" s="33"/>
      <c r="E116" s="251" t="str">
        <f>E9</f>
        <v xml:space="preserve">01 - Benešov ul. Pražská od kruhové křižovatky u OD Hvězda k podchodu ČD - komunikace </v>
      </c>
      <c r="F116" s="281"/>
      <c r="G116" s="281"/>
      <c r="H116" s="281"/>
      <c r="I116" s="112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112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20</v>
      </c>
      <c r="D118" s="33"/>
      <c r="E118" s="33"/>
      <c r="F118" s="24" t="str">
        <f>F12</f>
        <v xml:space="preserve"> </v>
      </c>
      <c r="G118" s="33"/>
      <c r="H118" s="33"/>
      <c r="I118" s="114" t="s">
        <v>22</v>
      </c>
      <c r="J118" s="63" t="str">
        <f>IF(J12="","",J12)</f>
        <v>21. 6. 2019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112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6" t="s">
        <v>24</v>
      </c>
      <c r="D120" s="33"/>
      <c r="E120" s="33"/>
      <c r="F120" s="24" t="str">
        <f>E15</f>
        <v>Město Benešov</v>
      </c>
      <c r="G120" s="33"/>
      <c r="H120" s="33"/>
      <c r="I120" s="114" t="s">
        <v>30</v>
      </c>
      <c r="J120" s="29" t="str">
        <f>E21</f>
        <v xml:space="preserve"> 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2" customHeight="1">
      <c r="A121" s="31"/>
      <c r="B121" s="32"/>
      <c r="C121" s="26" t="s">
        <v>28</v>
      </c>
      <c r="D121" s="33"/>
      <c r="E121" s="33"/>
      <c r="F121" s="24" t="str">
        <f>IF(E18="","",E18)</f>
        <v>Vyplň údaj</v>
      </c>
      <c r="G121" s="33"/>
      <c r="H121" s="33"/>
      <c r="I121" s="114" t="s">
        <v>32</v>
      </c>
      <c r="J121" s="29" t="str">
        <f>E24</f>
        <v xml:space="preserve">Tichovský 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0.35" customHeight="1">
      <c r="A122" s="31"/>
      <c r="B122" s="32"/>
      <c r="C122" s="33"/>
      <c r="D122" s="33"/>
      <c r="E122" s="33"/>
      <c r="F122" s="33"/>
      <c r="G122" s="33"/>
      <c r="H122" s="33"/>
      <c r="I122" s="112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11" customFormat="1" ht="29.25" customHeight="1">
      <c r="A123" s="172"/>
      <c r="B123" s="173"/>
      <c r="C123" s="174" t="s">
        <v>106</v>
      </c>
      <c r="D123" s="175" t="s">
        <v>60</v>
      </c>
      <c r="E123" s="175" t="s">
        <v>56</v>
      </c>
      <c r="F123" s="175" t="s">
        <v>57</v>
      </c>
      <c r="G123" s="175" t="s">
        <v>107</v>
      </c>
      <c r="H123" s="175" t="s">
        <v>108</v>
      </c>
      <c r="I123" s="176" t="s">
        <v>109</v>
      </c>
      <c r="J123" s="177" t="s">
        <v>94</v>
      </c>
      <c r="K123" s="178" t="s">
        <v>110</v>
      </c>
      <c r="L123" s="179"/>
      <c r="M123" s="72" t="s">
        <v>1</v>
      </c>
      <c r="N123" s="73" t="s">
        <v>39</v>
      </c>
      <c r="O123" s="73" t="s">
        <v>111</v>
      </c>
      <c r="P123" s="73" t="s">
        <v>112</v>
      </c>
      <c r="Q123" s="73" t="s">
        <v>113</v>
      </c>
      <c r="R123" s="73" t="s">
        <v>114</v>
      </c>
      <c r="S123" s="73" t="s">
        <v>115</v>
      </c>
      <c r="T123" s="74" t="s">
        <v>116</v>
      </c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</row>
    <row r="124" spans="1:63" s="2" customFormat="1" ht="22.9" customHeight="1">
      <c r="A124" s="31"/>
      <c r="B124" s="32"/>
      <c r="C124" s="79" t="s">
        <v>117</v>
      </c>
      <c r="D124" s="33"/>
      <c r="E124" s="33"/>
      <c r="F124" s="33"/>
      <c r="G124" s="33"/>
      <c r="H124" s="33"/>
      <c r="I124" s="112"/>
      <c r="J124" s="180">
        <f>BK124</f>
        <v>0</v>
      </c>
      <c r="K124" s="33"/>
      <c r="L124" s="36"/>
      <c r="M124" s="75"/>
      <c r="N124" s="181"/>
      <c r="O124" s="76"/>
      <c r="P124" s="182">
        <f>P125+P185</f>
        <v>0</v>
      </c>
      <c r="Q124" s="76"/>
      <c r="R124" s="182">
        <f>R125+R185</f>
        <v>474.39528142000006</v>
      </c>
      <c r="S124" s="76"/>
      <c r="T124" s="183">
        <f>T125+T185</f>
        <v>1377.2523999999999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4" t="s">
        <v>74</v>
      </c>
      <c r="AU124" s="14" t="s">
        <v>96</v>
      </c>
      <c r="BK124" s="184">
        <f>BK125+BK185</f>
        <v>0</v>
      </c>
    </row>
    <row r="125" spans="2:63" s="12" customFormat="1" ht="25.9" customHeight="1">
      <c r="B125" s="185"/>
      <c r="C125" s="186"/>
      <c r="D125" s="187" t="s">
        <v>74</v>
      </c>
      <c r="E125" s="188" t="s">
        <v>118</v>
      </c>
      <c r="F125" s="188" t="s">
        <v>119</v>
      </c>
      <c r="G125" s="186"/>
      <c r="H125" s="186"/>
      <c r="I125" s="189"/>
      <c r="J125" s="190">
        <f>BK125</f>
        <v>0</v>
      </c>
      <c r="K125" s="186"/>
      <c r="L125" s="191"/>
      <c r="M125" s="192"/>
      <c r="N125" s="193"/>
      <c r="O125" s="193"/>
      <c r="P125" s="194">
        <f>P126+P141+P149+P153+P176+P183</f>
        <v>0</v>
      </c>
      <c r="Q125" s="193"/>
      <c r="R125" s="194">
        <f>R126+R141+R149+R153+R176+R183</f>
        <v>474.39528142000006</v>
      </c>
      <c r="S125" s="193"/>
      <c r="T125" s="195">
        <f>T126+T141+T149+T153+T176+T183</f>
        <v>1377.2523999999999</v>
      </c>
      <c r="AR125" s="196" t="s">
        <v>83</v>
      </c>
      <c r="AT125" s="197" t="s">
        <v>74</v>
      </c>
      <c r="AU125" s="197" t="s">
        <v>75</v>
      </c>
      <c r="AY125" s="196" t="s">
        <v>120</v>
      </c>
      <c r="BK125" s="198">
        <f>BK126+BK141+BK149+BK153+BK176+BK183</f>
        <v>0</v>
      </c>
    </row>
    <row r="126" spans="2:63" s="12" customFormat="1" ht="22.9" customHeight="1">
      <c r="B126" s="185"/>
      <c r="C126" s="186"/>
      <c r="D126" s="187" t="s">
        <v>74</v>
      </c>
      <c r="E126" s="199" t="s">
        <v>83</v>
      </c>
      <c r="F126" s="199" t="s">
        <v>121</v>
      </c>
      <c r="G126" s="186"/>
      <c r="H126" s="186"/>
      <c r="I126" s="189"/>
      <c r="J126" s="200">
        <f>BK126</f>
        <v>0</v>
      </c>
      <c r="K126" s="186"/>
      <c r="L126" s="191"/>
      <c r="M126" s="192"/>
      <c r="N126" s="193"/>
      <c r="O126" s="193"/>
      <c r="P126" s="194">
        <f>SUM(P127:P140)</f>
        <v>0</v>
      </c>
      <c r="Q126" s="193"/>
      <c r="R126" s="194">
        <f>SUM(R127:R140)</f>
        <v>0.5483399999999999</v>
      </c>
      <c r="S126" s="193"/>
      <c r="T126" s="195">
        <f>SUM(T127:T140)</f>
        <v>1377.2523999999999</v>
      </c>
      <c r="AR126" s="196" t="s">
        <v>83</v>
      </c>
      <c r="AT126" s="197" t="s">
        <v>74</v>
      </c>
      <c r="AU126" s="197" t="s">
        <v>83</v>
      </c>
      <c r="AY126" s="196" t="s">
        <v>120</v>
      </c>
      <c r="BK126" s="198">
        <f>SUM(BK127:BK140)</f>
        <v>0</v>
      </c>
    </row>
    <row r="127" spans="1:65" s="2" customFormat="1" ht="60" customHeight="1">
      <c r="A127" s="31"/>
      <c r="B127" s="32"/>
      <c r="C127" s="201" t="s">
        <v>83</v>
      </c>
      <c r="D127" s="201" t="s">
        <v>122</v>
      </c>
      <c r="E127" s="202" t="s">
        <v>123</v>
      </c>
      <c r="F127" s="203" t="s">
        <v>124</v>
      </c>
      <c r="G127" s="204" t="s">
        <v>125</v>
      </c>
      <c r="H127" s="205">
        <v>7</v>
      </c>
      <c r="I127" s="206"/>
      <c r="J127" s="207">
        <f aca="true" t="shared" si="0" ref="J127:J140">ROUND(I127*H127,2)</f>
        <v>0</v>
      </c>
      <c r="K127" s="208"/>
      <c r="L127" s="36"/>
      <c r="M127" s="209" t="s">
        <v>1</v>
      </c>
      <c r="N127" s="210" t="s">
        <v>40</v>
      </c>
      <c r="O127" s="68"/>
      <c r="P127" s="211">
        <f aca="true" t="shared" si="1" ref="P127:P140">O127*H127</f>
        <v>0</v>
      </c>
      <c r="Q127" s="211">
        <v>0</v>
      </c>
      <c r="R127" s="211">
        <f aca="true" t="shared" si="2" ref="R127:R140">Q127*H127</f>
        <v>0</v>
      </c>
      <c r="S127" s="211">
        <v>0.417</v>
      </c>
      <c r="T127" s="212">
        <f aca="true" t="shared" si="3" ref="T127:T140">S127*H127</f>
        <v>2.919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3" t="s">
        <v>126</v>
      </c>
      <c r="AT127" s="213" t="s">
        <v>122</v>
      </c>
      <c r="AU127" s="213" t="s">
        <v>85</v>
      </c>
      <c r="AY127" s="14" t="s">
        <v>120</v>
      </c>
      <c r="BE127" s="214">
        <f aca="true" t="shared" si="4" ref="BE127:BE140">IF(N127="základní",J127,0)</f>
        <v>0</v>
      </c>
      <c r="BF127" s="214">
        <f aca="true" t="shared" si="5" ref="BF127:BF140">IF(N127="snížená",J127,0)</f>
        <v>0</v>
      </c>
      <c r="BG127" s="214">
        <f aca="true" t="shared" si="6" ref="BG127:BG140">IF(N127="zákl. přenesená",J127,0)</f>
        <v>0</v>
      </c>
      <c r="BH127" s="214">
        <f aca="true" t="shared" si="7" ref="BH127:BH140">IF(N127="sníž. přenesená",J127,0)</f>
        <v>0</v>
      </c>
      <c r="BI127" s="214">
        <f aca="true" t="shared" si="8" ref="BI127:BI140">IF(N127="nulová",J127,0)</f>
        <v>0</v>
      </c>
      <c r="BJ127" s="14" t="s">
        <v>83</v>
      </c>
      <c r="BK127" s="214">
        <f aca="true" t="shared" si="9" ref="BK127:BK140">ROUND(I127*H127,2)</f>
        <v>0</v>
      </c>
      <c r="BL127" s="14" t="s">
        <v>126</v>
      </c>
      <c r="BM127" s="213" t="s">
        <v>127</v>
      </c>
    </row>
    <row r="128" spans="1:65" s="2" customFormat="1" ht="48" customHeight="1">
      <c r="A128" s="31"/>
      <c r="B128" s="32"/>
      <c r="C128" s="201" t="s">
        <v>85</v>
      </c>
      <c r="D128" s="201" t="s">
        <v>122</v>
      </c>
      <c r="E128" s="202" t="s">
        <v>128</v>
      </c>
      <c r="F128" s="203" t="s">
        <v>129</v>
      </c>
      <c r="G128" s="204" t="s">
        <v>125</v>
      </c>
      <c r="H128" s="205">
        <v>231.82</v>
      </c>
      <c r="I128" s="206"/>
      <c r="J128" s="207">
        <f t="shared" si="0"/>
        <v>0</v>
      </c>
      <c r="K128" s="208"/>
      <c r="L128" s="36"/>
      <c r="M128" s="209" t="s">
        <v>1</v>
      </c>
      <c r="N128" s="210" t="s">
        <v>40</v>
      </c>
      <c r="O128" s="68"/>
      <c r="P128" s="211">
        <f t="shared" si="1"/>
        <v>0</v>
      </c>
      <c r="Q128" s="211">
        <v>0</v>
      </c>
      <c r="R128" s="211">
        <f t="shared" si="2"/>
        <v>0</v>
      </c>
      <c r="S128" s="211">
        <v>0.22</v>
      </c>
      <c r="T128" s="212">
        <f t="shared" si="3"/>
        <v>51.0004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3" t="s">
        <v>126</v>
      </c>
      <c r="AT128" s="213" t="s">
        <v>122</v>
      </c>
      <c r="AU128" s="213" t="s">
        <v>85</v>
      </c>
      <c r="AY128" s="14" t="s">
        <v>120</v>
      </c>
      <c r="BE128" s="214">
        <f t="shared" si="4"/>
        <v>0</v>
      </c>
      <c r="BF128" s="214">
        <f t="shared" si="5"/>
        <v>0</v>
      </c>
      <c r="BG128" s="214">
        <f t="shared" si="6"/>
        <v>0</v>
      </c>
      <c r="BH128" s="214">
        <f t="shared" si="7"/>
        <v>0</v>
      </c>
      <c r="BI128" s="214">
        <f t="shared" si="8"/>
        <v>0</v>
      </c>
      <c r="BJ128" s="14" t="s">
        <v>83</v>
      </c>
      <c r="BK128" s="214">
        <f t="shared" si="9"/>
        <v>0</v>
      </c>
      <c r="BL128" s="14" t="s">
        <v>126</v>
      </c>
      <c r="BM128" s="213" t="s">
        <v>130</v>
      </c>
    </row>
    <row r="129" spans="1:65" s="2" customFormat="1" ht="60" customHeight="1">
      <c r="A129" s="31"/>
      <c r="B129" s="32"/>
      <c r="C129" s="201" t="s">
        <v>131</v>
      </c>
      <c r="D129" s="201" t="s">
        <v>122</v>
      </c>
      <c r="E129" s="202" t="s">
        <v>132</v>
      </c>
      <c r="F129" s="203" t="s">
        <v>133</v>
      </c>
      <c r="G129" s="204" t="s">
        <v>125</v>
      </c>
      <c r="H129" s="205">
        <v>340</v>
      </c>
      <c r="I129" s="206"/>
      <c r="J129" s="207">
        <f t="shared" si="0"/>
        <v>0</v>
      </c>
      <c r="K129" s="208"/>
      <c r="L129" s="36"/>
      <c r="M129" s="209" t="s">
        <v>1</v>
      </c>
      <c r="N129" s="210" t="s">
        <v>40</v>
      </c>
      <c r="O129" s="68"/>
      <c r="P129" s="211">
        <f t="shared" si="1"/>
        <v>0</v>
      </c>
      <c r="Q129" s="211">
        <v>0</v>
      </c>
      <c r="R129" s="211">
        <f t="shared" si="2"/>
        <v>0</v>
      </c>
      <c r="S129" s="211">
        <v>0.17</v>
      </c>
      <c r="T129" s="212">
        <f t="shared" si="3"/>
        <v>57.800000000000004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3" t="s">
        <v>126</v>
      </c>
      <c r="AT129" s="213" t="s">
        <v>122</v>
      </c>
      <c r="AU129" s="213" t="s">
        <v>85</v>
      </c>
      <c r="AY129" s="14" t="s">
        <v>120</v>
      </c>
      <c r="BE129" s="214">
        <f t="shared" si="4"/>
        <v>0</v>
      </c>
      <c r="BF129" s="214">
        <f t="shared" si="5"/>
        <v>0</v>
      </c>
      <c r="BG129" s="214">
        <f t="shared" si="6"/>
        <v>0</v>
      </c>
      <c r="BH129" s="214">
        <f t="shared" si="7"/>
        <v>0</v>
      </c>
      <c r="BI129" s="214">
        <f t="shared" si="8"/>
        <v>0</v>
      </c>
      <c r="BJ129" s="14" t="s">
        <v>83</v>
      </c>
      <c r="BK129" s="214">
        <f t="shared" si="9"/>
        <v>0</v>
      </c>
      <c r="BL129" s="14" t="s">
        <v>126</v>
      </c>
      <c r="BM129" s="213" t="s">
        <v>134</v>
      </c>
    </row>
    <row r="130" spans="1:65" s="2" customFormat="1" ht="60" customHeight="1">
      <c r="A130" s="31"/>
      <c r="B130" s="32"/>
      <c r="C130" s="201" t="s">
        <v>135</v>
      </c>
      <c r="D130" s="201" t="s">
        <v>122</v>
      </c>
      <c r="E130" s="202" t="s">
        <v>136</v>
      </c>
      <c r="F130" s="203" t="s">
        <v>137</v>
      </c>
      <c r="G130" s="204" t="s">
        <v>125</v>
      </c>
      <c r="H130" s="205">
        <v>210.9</v>
      </c>
      <c r="I130" s="206"/>
      <c r="J130" s="207">
        <f t="shared" si="0"/>
        <v>0</v>
      </c>
      <c r="K130" s="208"/>
      <c r="L130" s="36"/>
      <c r="M130" s="209" t="s">
        <v>1</v>
      </c>
      <c r="N130" s="210" t="s">
        <v>40</v>
      </c>
      <c r="O130" s="68"/>
      <c r="P130" s="211">
        <f t="shared" si="1"/>
        <v>0</v>
      </c>
      <c r="Q130" s="211">
        <v>0</v>
      </c>
      <c r="R130" s="211">
        <f t="shared" si="2"/>
        <v>0</v>
      </c>
      <c r="S130" s="211">
        <v>0.44</v>
      </c>
      <c r="T130" s="212">
        <f t="shared" si="3"/>
        <v>92.796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3" t="s">
        <v>126</v>
      </c>
      <c r="AT130" s="213" t="s">
        <v>122</v>
      </c>
      <c r="AU130" s="213" t="s">
        <v>85</v>
      </c>
      <c r="AY130" s="14" t="s">
        <v>120</v>
      </c>
      <c r="BE130" s="214">
        <f t="shared" si="4"/>
        <v>0</v>
      </c>
      <c r="BF130" s="214">
        <f t="shared" si="5"/>
        <v>0</v>
      </c>
      <c r="BG130" s="214">
        <f t="shared" si="6"/>
        <v>0</v>
      </c>
      <c r="BH130" s="214">
        <f t="shared" si="7"/>
        <v>0</v>
      </c>
      <c r="BI130" s="214">
        <f t="shared" si="8"/>
        <v>0</v>
      </c>
      <c r="BJ130" s="14" t="s">
        <v>83</v>
      </c>
      <c r="BK130" s="214">
        <f t="shared" si="9"/>
        <v>0</v>
      </c>
      <c r="BL130" s="14" t="s">
        <v>126</v>
      </c>
      <c r="BM130" s="213" t="s">
        <v>138</v>
      </c>
    </row>
    <row r="131" spans="1:65" s="2" customFormat="1" ht="48" customHeight="1">
      <c r="A131" s="31"/>
      <c r="B131" s="32"/>
      <c r="C131" s="201" t="s">
        <v>126</v>
      </c>
      <c r="D131" s="201" t="s">
        <v>122</v>
      </c>
      <c r="E131" s="202" t="s">
        <v>139</v>
      </c>
      <c r="F131" s="203" t="s">
        <v>140</v>
      </c>
      <c r="G131" s="204" t="s">
        <v>125</v>
      </c>
      <c r="H131" s="205">
        <v>51.12</v>
      </c>
      <c r="I131" s="206"/>
      <c r="J131" s="207">
        <f t="shared" si="0"/>
        <v>0</v>
      </c>
      <c r="K131" s="208"/>
      <c r="L131" s="36"/>
      <c r="M131" s="209" t="s">
        <v>1</v>
      </c>
      <c r="N131" s="210" t="s">
        <v>40</v>
      </c>
      <c r="O131" s="68"/>
      <c r="P131" s="211">
        <f t="shared" si="1"/>
        <v>0</v>
      </c>
      <c r="Q131" s="211">
        <v>0</v>
      </c>
      <c r="R131" s="211">
        <f t="shared" si="2"/>
        <v>0</v>
      </c>
      <c r="S131" s="211">
        <v>0.325</v>
      </c>
      <c r="T131" s="212">
        <f t="shared" si="3"/>
        <v>16.614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3" t="s">
        <v>126</v>
      </c>
      <c r="AT131" s="213" t="s">
        <v>122</v>
      </c>
      <c r="AU131" s="213" t="s">
        <v>85</v>
      </c>
      <c r="AY131" s="14" t="s">
        <v>120</v>
      </c>
      <c r="BE131" s="214">
        <f t="shared" si="4"/>
        <v>0</v>
      </c>
      <c r="BF131" s="214">
        <f t="shared" si="5"/>
        <v>0</v>
      </c>
      <c r="BG131" s="214">
        <f t="shared" si="6"/>
        <v>0</v>
      </c>
      <c r="BH131" s="214">
        <f t="shared" si="7"/>
        <v>0</v>
      </c>
      <c r="BI131" s="214">
        <f t="shared" si="8"/>
        <v>0</v>
      </c>
      <c r="BJ131" s="14" t="s">
        <v>83</v>
      </c>
      <c r="BK131" s="214">
        <f t="shared" si="9"/>
        <v>0</v>
      </c>
      <c r="BL131" s="14" t="s">
        <v>126</v>
      </c>
      <c r="BM131" s="213" t="s">
        <v>141</v>
      </c>
    </row>
    <row r="132" spans="1:65" s="2" customFormat="1" ht="48" customHeight="1">
      <c r="A132" s="31"/>
      <c r="B132" s="32"/>
      <c r="C132" s="201" t="s">
        <v>142</v>
      </c>
      <c r="D132" s="201" t="s">
        <v>122</v>
      </c>
      <c r="E132" s="202" t="s">
        <v>143</v>
      </c>
      <c r="F132" s="203" t="s">
        <v>144</v>
      </c>
      <c r="G132" s="204" t="s">
        <v>125</v>
      </c>
      <c r="H132" s="205">
        <v>4218</v>
      </c>
      <c r="I132" s="206"/>
      <c r="J132" s="207">
        <f t="shared" si="0"/>
        <v>0</v>
      </c>
      <c r="K132" s="208"/>
      <c r="L132" s="36"/>
      <c r="M132" s="209" t="s">
        <v>1</v>
      </c>
      <c r="N132" s="210" t="s">
        <v>40</v>
      </c>
      <c r="O132" s="68"/>
      <c r="P132" s="211">
        <f t="shared" si="1"/>
        <v>0</v>
      </c>
      <c r="Q132" s="211">
        <v>0.00013</v>
      </c>
      <c r="R132" s="211">
        <f t="shared" si="2"/>
        <v>0.5483399999999999</v>
      </c>
      <c r="S132" s="211">
        <v>0.256</v>
      </c>
      <c r="T132" s="212">
        <f t="shared" si="3"/>
        <v>1079.808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3" t="s">
        <v>126</v>
      </c>
      <c r="AT132" s="213" t="s">
        <v>122</v>
      </c>
      <c r="AU132" s="213" t="s">
        <v>85</v>
      </c>
      <c r="AY132" s="14" t="s">
        <v>120</v>
      </c>
      <c r="BE132" s="214">
        <f t="shared" si="4"/>
        <v>0</v>
      </c>
      <c r="BF132" s="214">
        <f t="shared" si="5"/>
        <v>0</v>
      </c>
      <c r="BG132" s="214">
        <f t="shared" si="6"/>
        <v>0</v>
      </c>
      <c r="BH132" s="214">
        <f t="shared" si="7"/>
        <v>0</v>
      </c>
      <c r="BI132" s="214">
        <f t="shared" si="8"/>
        <v>0</v>
      </c>
      <c r="BJ132" s="14" t="s">
        <v>83</v>
      </c>
      <c r="BK132" s="214">
        <f t="shared" si="9"/>
        <v>0</v>
      </c>
      <c r="BL132" s="14" t="s">
        <v>126</v>
      </c>
      <c r="BM132" s="213" t="s">
        <v>145</v>
      </c>
    </row>
    <row r="133" spans="1:65" s="2" customFormat="1" ht="36" customHeight="1">
      <c r="A133" s="31"/>
      <c r="B133" s="32"/>
      <c r="C133" s="201" t="s">
        <v>146</v>
      </c>
      <c r="D133" s="201" t="s">
        <v>122</v>
      </c>
      <c r="E133" s="202" t="s">
        <v>147</v>
      </c>
      <c r="F133" s="203" t="s">
        <v>148</v>
      </c>
      <c r="G133" s="204" t="s">
        <v>149</v>
      </c>
      <c r="H133" s="205">
        <v>113</v>
      </c>
      <c r="I133" s="206"/>
      <c r="J133" s="207">
        <f t="shared" si="0"/>
        <v>0</v>
      </c>
      <c r="K133" s="208"/>
      <c r="L133" s="36"/>
      <c r="M133" s="209" t="s">
        <v>1</v>
      </c>
      <c r="N133" s="210" t="s">
        <v>40</v>
      </c>
      <c r="O133" s="68"/>
      <c r="P133" s="211">
        <f t="shared" si="1"/>
        <v>0</v>
      </c>
      <c r="Q133" s="211">
        <v>0</v>
      </c>
      <c r="R133" s="211">
        <f t="shared" si="2"/>
        <v>0</v>
      </c>
      <c r="S133" s="211">
        <v>0.29</v>
      </c>
      <c r="T133" s="212">
        <f t="shared" si="3"/>
        <v>32.769999999999996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3" t="s">
        <v>126</v>
      </c>
      <c r="AT133" s="213" t="s">
        <v>122</v>
      </c>
      <c r="AU133" s="213" t="s">
        <v>85</v>
      </c>
      <c r="AY133" s="14" t="s">
        <v>120</v>
      </c>
      <c r="BE133" s="214">
        <f t="shared" si="4"/>
        <v>0</v>
      </c>
      <c r="BF133" s="214">
        <f t="shared" si="5"/>
        <v>0</v>
      </c>
      <c r="BG133" s="214">
        <f t="shared" si="6"/>
        <v>0</v>
      </c>
      <c r="BH133" s="214">
        <f t="shared" si="7"/>
        <v>0</v>
      </c>
      <c r="BI133" s="214">
        <f t="shared" si="8"/>
        <v>0</v>
      </c>
      <c r="BJ133" s="14" t="s">
        <v>83</v>
      </c>
      <c r="BK133" s="214">
        <f t="shared" si="9"/>
        <v>0</v>
      </c>
      <c r="BL133" s="14" t="s">
        <v>126</v>
      </c>
      <c r="BM133" s="213" t="s">
        <v>150</v>
      </c>
    </row>
    <row r="134" spans="1:65" s="2" customFormat="1" ht="48" customHeight="1">
      <c r="A134" s="31"/>
      <c r="B134" s="32"/>
      <c r="C134" s="201" t="s">
        <v>151</v>
      </c>
      <c r="D134" s="201" t="s">
        <v>122</v>
      </c>
      <c r="E134" s="202" t="s">
        <v>152</v>
      </c>
      <c r="F134" s="203" t="s">
        <v>153</v>
      </c>
      <c r="G134" s="204" t="s">
        <v>149</v>
      </c>
      <c r="H134" s="205">
        <v>204</v>
      </c>
      <c r="I134" s="206"/>
      <c r="J134" s="207">
        <f t="shared" si="0"/>
        <v>0</v>
      </c>
      <c r="K134" s="208"/>
      <c r="L134" s="36"/>
      <c r="M134" s="209" t="s">
        <v>1</v>
      </c>
      <c r="N134" s="210" t="s">
        <v>40</v>
      </c>
      <c r="O134" s="68"/>
      <c r="P134" s="211">
        <f t="shared" si="1"/>
        <v>0</v>
      </c>
      <c r="Q134" s="211">
        <v>0</v>
      </c>
      <c r="R134" s="211">
        <f t="shared" si="2"/>
        <v>0</v>
      </c>
      <c r="S134" s="211">
        <v>0.205</v>
      </c>
      <c r="T134" s="212">
        <f t="shared" si="3"/>
        <v>41.82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3" t="s">
        <v>126</v>
      </c>
      <c r="AT134" s="213" t="s">
        <v>122</v>
      </c>
      <c r="AU134" s="213" t="s">
        <v>85</v>
      </c>
      <c r="AY134" s="14" t="s">
        <v>120</v>
      </c>
      <c r="BE134" s="214">
        <f t="shared" si="4"/>
        <v>0</v>
      </c>
      <c r="BF134" s="214">
        <f t="shared" si="5"/>
        <v>0</v>
      </c>
      <c r="BG134" s="214">
        <f t="shared" si="6"/>
        <v>0</v>
      </c>
      <c r="BH134" s="214">
        <f t="shared" si="7"/>
        <v>0</v>
      </c>
      <c r="BI134" s="214">
        <f t="shared" si="8"/>
        <v>0</v>
      </c>
      <c r="BJ134" s="14" t="s">
        <v>83</v>
      </c>
      <c r="BK134" s="214">
        <f t="shared" si="9"/>
        <v>0</v>
      </c>
      <c r="BL134" s="14" t="s">
        <v>126</v>
      </c>
      <c r="BM134" s="213" t="s">
        <v>154</v>
      </c>
    </row>
    <row r="135" spans="1:65" s="2" customFormat="1" ht="36" customHeight="1">
      <c r="A135" s="31"/>
      <c r="B135" s="32"/>
      <c r="C135" s="201" t="s">
        <v>155</v>
      </c>
      <c r="D135" s="201" t="s">
        <v>122</v>
      </c>
      <c r="E135" s="202" t="s">
        <v>156</v>
      </c>
      <c r="F135" s="203" t="s">
        <v>157</v>
      </c>
      <c r="G135" s="204" t="s">
        <v>149</v>
      </c>
      <c r="H135" s="205">
        <v>15</v>
      </c>
      <c r="I135" s="206"/>
      <c r="J135" s="207">
        <f t="shared" si="0"/>
        <v>0</v>
      </c>
      <c r="K135" s="208"/>
      <c r="L135" s="36"/>
      <c r="M135" s="209" t="s">
        <v>1</v>
      </c>
      <c r="N135" s="210" t="s">
        <v>40</v>
      </c>
      <c r="O135" s="68"/>
      <c r="P135" s="211">
        <f t="shared" si="1"/>
        <v>0</v>
      </c>
      <c r="Q135" s="211">
        <v>0</v>
      </c>
      <c r="R135" s="211">
        <f t="shared" si="2"/>
        <v>0</v>
      </c>
      <c r="S135" s="211">
        <v>0.115</v>
      </c>
      <c r="T135" s="212">
        <f t="shared" si="3"/>
        <v>1.725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3" t="s">
        <v>126</v>
      </c>
      <c r="AT135" s="213" t="s">
        <v>122</v>
      </c>
      <c r="AU135" s="213" t="s">
        <v>85</v>
      </c>
      <c r="AY135" s="14" t="s">
        <v>120</v>
      </c>
      <c r="BE135" s="214">
        <f t="shared" si="4"/>
        <v>0</v>
      </c>
      <c r="BF135" s="214">
        <f t="shared" si="5"/>
        <v>0</v>
      </c>
      <c r="BG135" s="214">
        <f t="shared" si="6"/>
        <v>0</v>
      </c>
      <c r="BH135" s="214">
        <f t="shared" si="7"/>
        <v>0</v>
      </c>
      <c r="BI135" s="214">
        <f t="shared" si="8"/>
        <v>0</v>
      </c>
      <c r="BJ135" s="14" t="s">
        <v>83</v>
      </c>
      <c r="BK135" s="214">
        <f t="shared" si="9"/>
        <v>0</v>
      </c>
      <c r="BL135" s="14" t="s">
        <v>126</v>
      </c>
      <c r="BM135" s="213" t="s">
        <v>158</v>
      </c>
    </row>
    <row r="136" spans="1:65" s="2" customFormat="1" ht="48" customHeight="1">
      <c r="A136" s="31"/>
      <c r="B136" s="32"/>
      <c r="C136" s="201" t="s">
        <v>159</v>
      </c>
      <c r="D136" s="201" t="s">
        <v>122</v>
      </c>
      <c r="E136" s="202" t="s">
        <v>160</v>
      </c>
      <c r="F136" s="203" t="s">
        <v>161</v>
      </c>
      <c r="G136" s="204" t="s">
        <v>162</v>
      </c>
      <c r="H136" s="205">
        <v>24.9</v>
      </c>
      <c r="I136" s="206"/>
      <c r="J136" s="207">
        <f t="shared" si="0"/>
        <v>0</v>
      </c>
      <c r="K136" s="208"/>
      <c r="L136" s="36"/>
      <c r="M136" s="209" t="s">
        <v>1</v>
      </c>
      <c r="N136" s="210" t="s">
        <v>40</v>
      </c>
      <c r="O136" s="68"/>
      <c r="P136" s="211">
        <f t="shared" si="1"/>
        <v>0</v>
      </c>
      <c r="Q136" s="211">
        <v>0</v>
      </c>
      <c r="R136" s="211">
        <f t="shared" si="2"/>
        <v>0</v>
      </c>
      <c r="S136" s="211">
        <v>0</v>
      </c>
      <c r="T136" s="212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3" t="s">
        <v>126</v>
      </c>
      <c r="AT136" s="213" t="s">
        <v>122</v>
      </c>
      <c r="AU136" s="213" t="s">
        <v>85</v>
      </c>
      <c r="AY136" s="14" t="s">
        <v>120</v>
      </c>
      <c r="BE136" s="214">
        <f t="shared" si="4"/>
        <v>0</v>
      </c>
      <c r="BF136" s="214">
        <f t="shared" si="5"/>
        <v>0</v>
      </c>
      <c r="BG136" s="214">
        <f t="shared" si="6"/>
        <v>0</v>
      </c>
      <c r="BH136" s="214">
        <f t="shared" si="7"/>
        <v>0</v>
      </c>
      <c r="BI136" s="214">
        <f t="shared" si="8"/>
        <v>0</v>
      </c>
      <c r="BJ136" s="14" t="s">
        <v>83</v>
      </c>
      <c r="BK136" s="214">
        <f t="shared" si="9"/>
        <v>0</v>
      </c>
      <c r="BL136" s="14" t="s">
        <v>126</v>
      </c>
      <c r="BM136" s="213" t="s">
        <v>163</v>
      </c>
    </row>
    <row r="137" spans="1:65" s="2" customFormat="1" ht="48" customHeight="1">
      <c r="A137" s="31"/>
      <c r="B137" s="32"/>
      <c r="C137" s="201" t="s">
        <v>164</v>
      </c>
      <c r="D137" s="201" t="s">
        <v>122</v>
      </c>
      <c r="E137" s="202" t="s">
        <v>165</v>
      </c>
      <c r="F137" s="203" t="s">
        <v>166</v>
      </c>
      <c r="G137" s="204" t="s">
        <v>162</v>
      </c>
      <c r="H137" s="205">
        <v>24.9</v>
      </c>
      <c r="I137" s="206"/>
      <c r="J137" s="207">
        <f t="shared" si="0"/>
        <v>0</v>
      </c>
      <c r="K137" s="208"/>
      <c r="L137" s="36"/>
      <c r="M137" s="209" t="s">
        <v>1</v>
      </c>
      <c r="N137" s="210" t="s">
        <v>40</v>
      </c>
      <c r="O137" s="68"/>
      <c r="P137" s="211">
        <f t="shared" si="1"/>
        <v>0</v>
      </c>
      <c r="Q137" s="211">
        <v>0</v>
      </c>
      <c r="R137" s="211">
        <f t="shared" si="2"/>
        <v>0</v>
      </c>
      <c r="S137" s="211">
        <v>0</v>
      </c>
      <c r="T137" s="212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3" t="s">
        <v>126</v>
      </c>
      <c r="AT137" s="213" t="s">
        <v>122</v>
      </c>
      <c r="AU137" s="213" t="s">
        <v>85</v>
      </c>
      <c r="AY137" s="14" t="s">
        <v>120</v>
      </c>
      <c r="BE137" s="214">
        <f t="shared" si="4"/>
        <v>0</v>
      </c>
      <c r="BF137" s="214">
        <f t="shared" si="5"/>
        <v>0</v>
      </c>
      <c r="BG137" s="214">
        <f t="shared" si="6"/>
        <v>0</v>
      </c>
      <c r="BH137" s="214">
        <f t="shared" si="7"/>
        <v>0</v>
      </c>
      <c r="BI137" s="214">
        <f t="shared" si="8"/>
        <v>0</v>
      </c>
      <c r="BJ137" s="14" t="s">
        <v>83</v>
      </c>
      <c r="BK137" s="214">
        <f t="shared" si="9"/>
        <v>0</v>
      </c>
      <c r="BL137" s="14" t="s">
        <v>126</v>
      </c>
      <c r="BM137" s="213" t="s">
        <v>167</v>
      </c>
    </row>
    <row r="138" spans="1:65" s="2" customFormat="1" ht="16.5" customHeight="1">
      <c r="A138" s="31"/>
      <c r="B138" s="32"/>
      <c r="C138" s="201" t="s">
        <v>168</v>
      </c>
      <c r="D138" s="201" t="s">
        <v>122</v>
      </c>
      <c r="E138" s="202" t="s">
        <v>169</v>
      </c>
      <c r="F138" s="203" t="s">
        <v>170</v>
      </c>
      <c r="G138" s="204" t="s">
        <v>162</v>
      </c>
      <c r="H138" s="205">
        <v>24.9</v>
      </c>
      <c r="I138" s="206"/>
      <c r="J138" s="207">
        <f t="shared" si="0"/>
        <v>0</v>
      </c>
      <c r="K138" s="208"/>
      <c r="L138" s="36"/>
      <c r="M138" s="209" t="s">
        <v>1</v>
      </c>
      <c r="N138" s="210" t="s">
        <v>40</v>
      </c>
      <c r="O138" s="68"/>
      <c r="P138" s="211">
        <f t="shared" si="1"/>
        <v>0</v>
      </c>
      <c r="Q138" s="211">
        <v>0</v>
      </c>
      <c r="R138" s="211">
        <f t="shared" si="2"/>
        <v>0</v>
      </c>
      <c r="S138" s="211">
        <v>0</v>
      </c>
      <c r="T138" s="212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3" t="s">
        <v>126</v>
      </c>
      <c r="AT138" s="213" t="s">
        <v>122</v>
      </c>
      <c r="AU138" s="213" t="s">
        <v>85</v>
      </c>
      <c r="AY138" s="14" t="s">
        <v>120</v>
      </c>
      <c r="BE138" s="214">
        <f t="shared" si="4"/>
        <v>0</v>
      </c>
      <c r="BF138" s="214">
        <f t="shared" si="5"/>
        <v>0</v>
      </c>
      <c r="BG138" s="214">
        <f t="shared" si="6"/>
        <v>0</v>
      </c>
      <c r="BH138" s="214">
        <f t="shared" si="7"/>
        <v>0</v>
      </c>
      <c r="BI138" s="214">
        <f t="shared" si="8"/>
        <v>0</v>
      </c>
      <c r="BJ138" s="14" t="s">
        <v>83</v>
      </c>
      <c r="BK138" s="214">
        <f t="shared" si="9"/>
        <v>0</v>
      </c>
      <c r="BL138" s="14" t="s">
        <v>126</v>
      </c>
      <c r="BM138" s="213" t="s">
        <v>171</v>
      </c>
    </row>
    <row r="139" spans="1:65" s="2" customFormat="1" ht="36" customHeight="1">
      <c r="A139" s="31"/>
      <c r="B139" s="32"/>
      <c r="C139" s="201" t="s">
        <v>172</v>
      </c>
      <c r="D139" s="201" t="s">
        <v>122</v>
      </c>
      <c r="E139" s="202" t="s">
        <v>173</v>
      </c>
      <c r="F139" s="203" t="s">
        <v>174</v>
      </c>
      <c r="G139" s="204" t="s">
        <v>175</v>
      </c>
      <c r="H139" s="205">
        <v>62.25</v>
      </c>
      <c r="I139" s="206"/>
      <c r="J139" s="207">
        <f t="shared" si="0"/>
        <v>0</v>
      </c>
      <c r="K139" s="208"/>
      <c r="L139" s="36"/>
      <c r="M139" s="209" t="s">
        <v>1</v>
      </c>
      <c r="N139" s="210" t="s">
        <v>40</v>
      </c>
      <c r="O139" s="68"/>
      <c r="P139" s="211">
        <f t="shared" si="1"/>
        <v>0</v>
      </c>
      <c r="Q139" s="211">
        <v>0</v>
      </c>
      <c r="R139" s="211">
        <f t="shared" si="2"/>
        <v>0</v>
      </c>
      <c r="S139" s="211">
        <v>0</v>
      </c>
      <c r="T139" s="212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3" t="s">
        <v>126</v>
      </c>
      <c r="AT139" s="213" t="s">
        <v>122</v>
      </c>
      <c r="AU139" s="213" t="s">
        <v>85</v>
      </c>
      <c r="AY139" s="14" t="s">
        <v>120</v>
      </c>
      <c r="BE139" s="214">
        <f t="shared" si="4"/>
        <v>0</v>
      </c>
      <c r="BF139" s="214">
        <f t="shared" si="5"/>
        <v>0</v>
      </c>
      <c r="BG139" s="214">
        <f t="shared" si="6"/>
        <v>0</v>
      </c>
      <c r="BH139" s="214">
        <f t="shared" si="7"/>
        <v>0</v>
      </c>
      <c r="BI139" s="214">
        <f t="shared" si="8"/>
        <v>0</v>
      </c>
      <c r="BJ139" s="14" t="s">
        <v>83</v>
      </c>
      <c r="BK139" s="214">
        <f t="shared" si="9"/>
        <v>0</v>
      </c>
      <c r="BL139" s="14" t="s">
        <v>126</v>
      </c>
      <c r="BM139" s="213" t="s">
        <v>176</v>
      </c>
    </row>
    <row r="140" spans="1:65" s="2" customFormat="1" ht="24" customHeight="1">
      <c r="A140" s="31"/>
      <c r="B140" s="32"/>
      <c r="C140" s="201" t="s">
        <v>177</v>
      </c>
      <c r="D140" s="201" t="s">
        <v>122</v>
      </c>
      <c r="E140" s="202" t="s">
        <v>178</v>
      </c>
      <c r="F140" s="203" t="s">
        <v>179</v>
      </c>
      <c r="G140" s="204" t="s">
        <v>125</v>
      </c>
      <c r="H140" s="205">
        <v>622.94</v>
      </c>
      <c r="I140" s="206"/>
      <c r="J140" s="207">
        <f t="shared" si="0"/>
        <v>0</v>
      </c>
      <c r="K140" s="208"/>
      <c r="L140" s="36"/>
      <c r="M140" s="209" t="s">
        <v>1</v>
      </c>
      <c r="N140" s="210" t="s">
        <v>40</v>
      </c>
      <c r="O140" s="68"/>
      <c r="P140" s="211">
        <f t="shared" si="1"/>
        <v>0</v>
      </c>
      <c r="Q140" s="211">
        <v>0</v>
      </c>
      <c r="R140" s="211">
        <f t="shared" si="2"/>
        <v>0</v>
      </c>
      <c r="S140" s="211">
        <v>0</v>
      </c>
      <c r="T140" s="212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3" t="s">
        <v>126</v>
      </c>
      <c r="AT140" s="213" t="s">
        <v>122</v>
      </c>
      <c r="AU140" s="213" t="s">
        <v>85</v>
      </c>
      <c r="AY140" s="14" t="s">
        <v>120</v>
      </c>
      <c r="BE140" s="214">
        <f t="shared" si="4"/>
        <v>0</v>
      </c>
      <c r="BF140" s="214">
        <f t="shared" si="5"/>
        <v>0</v>
      </c>
      <c r="BG140" s="214">
        <f t="shared" si="6"/>
        <v>0</v>
      </c>
      <c r="BH140" s="214">
        <f t="shared" si="7"/>
        <v>0</v>
      </c>
      <c r="BI140" s="214">
        <f t="shared" si="8"/>
        <v>0</v>
      </c>
      <c r="BJ140" s="14" t="s">
        <v>83</v>
      </c>
      <c r="BK140" s="214">
        <f t="shared" si="9"/>
        <v>0</v>
      </c>
      <c r="BL140" s="14" t="s">
        <v>126</v>
      </c>
      <c r="BM140" s="213" t="s">
        <v>180</v>
      </c>
    </row>
    <row r="141" spans="2:63" s="12" customFormat="1" ht="22.9" customHeight="1">
      <c r="B141" s="185"/>
      <c r="C141" s="186"/>
      <c r="D141" s="187" t="s">
        <v>74</v>
      </c>
      <c r="E141" s="199" t="s">
        <v>142</v>
      </c>
      <c r="F141" s="199" t="s">
        <v>181</v>
      </c>
      <c r="G141" s="186"/>
      <c r="H141" s="186"/>
      <c r="I141" s="189"/>
      <c r="J141" s="200">
        <f>BK141</f>
        <v>0</v>
      </c>
      <c r="K141" s="186"/>
      <c r="L141" s="191"/>
      <c r="M141" s="192"/>
      <c r="N141" s="193"/>
      <c r="O141" s="193"/>
      <c r="P141" s="194">
        <f>SUM(P142:P148)</f>
        <v>0</v>
      </c>
      <c r="Q141" s="193"/>
      <c r="R141" s="194">
        <f>SUM(R142:R148)</f>
        <v>223.22997000000004</v>
      </c>
      <c r="S141" s="193"/>
      <c r="T141" s="195">
        <f>SUM(T142:T148)</f>
        <v>0</v>
      </c>
      <c r="AR141" s="196" t="s">
        <v>83</v>
      </c>
      <c r="AT141" s="197" t="s">
        <v>74</v>
      </c>
      <c r="AU141" s="197" t="s">
        <v>83</v>
      </c>
      <c r="AY141" s="196" t="s">
        <v>120</v>
      </c>
      <c r="BK141" s="198">
        <f>SUM(BK142:BK148)</f>
        <v>0</v>
      </c>
    </row>
    <row r="142" spans="1:65" s="2" customFormat="1" ht="36" customHeight="1">
      <c r="A142" s="31"/>
      <c r="B142" s="32"/>
      <c r="C142" s="201" t="s">
        <v>182</v>
      </c>
      <c r="D142" s="201" t="s">
        <v>122</v>
      </c>
      <c r="E142" s="202" t="s">
        <v>183</v>
      </c>
      <c r="F142" s="203" t="s">
        <v>184</v>
      </c>
      <c r="G142" s="204" t="s">
        <v>125</v>
      </c>
      <c r="H142" s="205">
        <v>340</v>
      </c>
      <c r="I142" s="206"/>
      <c r="J142" s="207">
        <f aca="true" t="shared" si="10" ref="J142:J148">ROUND(I142*H142,2)</f>
        <v>0</v>
      </c>
      <c r="K142" s="208"/>
      <c r="L142" s="36"/>
      <c r="M142" s="209" t="s">
        <v>1</v>
      </c>
      <c r="N142" s="210" t="s">
        <v>40</v>
      </c>
      <c r="O142" s="68"/>
      <c r="P142" s="211">
        <f aca="true" t="shared" si="11" ref="P142:P148">O142*H142</f>
        <v>0</v>
      </c>
      <c r="Q142" s="211">
        <v>0.25008</v>
      </c>
      <c r="R142" s="211">
        <f aca="true" t="shared" si="12" ref="R142:R148">Q142*H142</f>
        <v>85.02720000000001</v>
      </c>
      <c r="S142" s="211">
        <v>0</v>
      </c>
      <c r="T142" s="212">
        <f aca="true" t="shared" si="13" ref="T142:T148"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3" t="s">
        <v>126</v>
      </c>
      <c r="AT142" s="213" t="s">
        <v>122</v>
      </c>
      <c r="AU142" s="213" t="s">
        <v>85</v>
      </c>
      <c r="AY142" s="14" t="s">
        <v>120</v>
      </c>
      <c r="BE142" s="214">
        <f aca="true" t="shared" si="14" ref="BE142:BE148">IF(N142="základní",J142,0)</f>
        <v>0</v>
      </c>
      <c r="BF142" s="214">
        <f aca="true" t="shared" si="15" ref="BF142:BF148">IF(N142="snížená",J142,0)</f>
        <v>0</v>
      </c>
      <c r="BG142" s="214">
        <f aca="true" t="shared" si="16" ref="BG142:BG148">IF(N142="zákl. přenesená",J142,0)</f>
        <v>0</v>
      </c>
      <c r="BH142" s="214">
        <f aca="true" t="shared" si="17" ref="BH142:BH148">IF(N142="sníž. přenesená",J142,0)</f>
        <v>0</v>
      </c>
      <c r="BI142" s="214">
        <f aca="true" t="shared" si="18" ref="BI142:BI148">IF(N142="nulová",J142,0)</f>
        <v>0</v>
      </c>
      <c r="BJ142" s="14" t="s">
        <v>83</v>
      </c>
      <c r="BK142" s="214">
        <f aca="true" t="shared" si="19" ref="BK142:BK148">ROUND(I142*H142,2)</f>
        <v>0</v>
      </c>
      <c r="BL142" s="14" t="s">
        <v>126</v>
      </c>
      <c r="BM142" s="213" t="s">
        <v>185</v>
      </c>
    </row>
    <row r="143" spans="1:65" s="2" customFormat="1" ht="36" customHeight="1">
      <c r="A143" s="31"/>
      <c r="B143" s="32"/>
      <c r="C143" s="201" t="s">
        <v>186</v>
      </c>
      <c r="D143" s="201" t="s">
        <v>122</v>
      </c>
      <c r="E143" s="202" t="s">
        <v>187</v>
      </c>
      <c r="F143" s="203" t="s">
        <v>188</v>
      </c>
      <c r="G143" s="204" t="s">
        <v>125</v>
      </c>
      <c r="H143" s="205">
        <v>4218</v>
      </c>
      <c r="I143" s="206"/>
      <c r="J143" s="207">
        <f t="shared" si="10"/>
        <v>0</v>
      </c>
      <c r="K143" s="208"/>
      <c r="L143" s="36"/>
      <c r="M143" s="209" t="s">
        <v>1</v>
      </c>
      <c r="N143" s="210" t="s">
        <v>40</v>
      </c>
      <c r="O143" s="68"/>
      <c r="P143" s="211">
        <f t="shared" si="11"/>
        <v>0</v>
      </c>
      <c r="Q143" s="211">
        <v>0</v>
      </c>
      <c r="R143" s="211">
        <f t="shared" si="12"/>
        <v>0</v>
      </c>
      <c r="S143" s="211">
        <v>0</v>
      </c>
      <c r="T143" s="212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3" t="s">
        <v>126</v>
      </c>
      <c r="AT143" s="213" t="s">
        <v>122</v>
      </c>
      <c r="AU143" s="213" t="s">
        <v>85</v>
      </c>
      <c r="AY143" s="14" t="s">
        <v>120</v>
      </c>
      <c r="BE143" s="214">
        <f t="shared" si="14"/>
        <v>0</v>
      </c>
      <c r="BF143" s="214">
        <f t="shared" si="15"/>
        <v>0</v>
      </c>
      <c r="BG143" s="214">
        <f t="shared" si="16"/>
        <v>0</v>
      </c>
      <c r="BH143" s="214">
        <f t="shared" si="17"/>
        <v>0</v>
      </c>
      <c r="BI143" s="214">
        <f t="shared" si="18"/>
        <v>0</v>
      </c>
      <c r="BJ143" s="14" t="s">
        <v>83</v>
      </c>
      <c r="BK143" s="214">
        <f t="shared" si="19"/>
        <v>0</v>
      </c>
      <c r="BL143" s="14" t="s">
        <v>126</v>
      </c>
      <c r="BM143" s="213" t="s">
        <v>189</v>
      </c>
    </row>
    <row r="144" spans="1:65" s="2" customFormat="1" ht="36" customHeight="1">
      <c r="A144" s="31"/>
      <c r="B144" s="32"/>
      <c r="C144" s="201" t="s">
        <v>8</v>
      </c>
      <c r="D144" s="201" t="s">
        <v>122</v>
      </c>
      <c r="E144" s="202" t="s">
        <v>190</v>
      </c>
      <c r="F144" s="203" t="s">
        <v>191</v>
      </c>
      <c r="G144" s="204" t="s">
        <v>125</v>
      </c>
      <c r="H144" s="205">
        <v>210.9</v>
      </c>
      <c r="I144" s="206"/>
      <c r="J144" s="207">
        <f t="shared" si="10"/>
        <v>0</v>
      </c>
      <c r="K144" s="208"/>
      <c r="L144" s="36"/>
      <c r="M144" s="209" t="s">
        <v>1</v>
      </c>
      <c r="N144" s="210" t="s">
        <v>40</v>
      </c>
      <c r="O144" s="68"/>
      <c r="P144" s="211">
        <f t="shared" si="11"/>
        <v>0</v>
      </c>
      <c r="Q144" s="211">
        <v>0.27994</v>
      </c>
      <c r="R144" s="211">
        <f t="shared" si="12"/>
        <v>59.03934600000001</v>
      </c>
      <c r="S144" s="211">
        <v>0</v>
      </c>
      <c r="T144" s="212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3" t="s">
        <v>126</v>
      </c>
      <c r="AT144" s="213" t="s">
        <v>122</v>
      </c>
      <c r="AU144" s="213" t="s">
        <v>85</v>
      </c>
      <c r="AY144" s="14" t="s">
        <v>120</v>
      </c>
      <c r="BE144" s="214">
        <f t="shared" si="14"/>
        <v>0</v>
      </c>
      <c r="BF144" s="214">
        <f t="shared" si="15"/>
        <v>0</v>
      </c>
      <c r="BG144" s="214">
        <f t="shared" si="16"/>
        <v>0</v>
      </c>
      <c r="BH144" s="214">
        <f t="shared" si="17"/>
        <v>0</v>
      </c>
      <c r="BI144" s="214">
        <f t="shared" si="18"/>
        <v>0</v>
      </c>
      <c r="BJ144" s="14" t="s">
        <v>83</v>
      </c>
      <c r="BK144" s="214">
        <f t="shared" si="19"/>
        <v>0</v>
      </c>
      <c r="BL144" s="14" t="s">
        <v>126</v>
      </c>
      <c r="BM144" s="213" t="s">
        <v>192</v>
      </c>
    </row>
    <row r="145" spans="1:65" s="2" customFormat="1" ht="36" customHeight="1">
      <c r="A145" s="31"/>
      <c r="B145" s="32"/>
      <c r="C145" s="201" t="s">
        <v>193</v>
      </c>
      <c r="D145" s="201" t="s">
        <v>122</v>
      </c>
      <c r="E145" s="202" t="s">
        <v>194</v>
      </c>
      <c r="F145" s="203" t="s">
        <v>195</v>
      </c>
      <c r="G145" s="204" t="s">
        <v>125</v>
      </c>
      <c r="H145" s="205">
        <v>210.9</v>
      </c>
      <c r="I145" s="206"/>
      <c r="J145" s="207">
        <f t="shared" si="10"/>
        <v>0</v>
      </c>
      <c r="K145" s="208"/>
      <c r="L145" s="36"/>
      <c r="M145" s="209" t="s">
        <v>1</v>
      </c>
      <c r="N145" s="210" t="s">
        <v>40</v>
      </c>
      <c r="O145" s="68"/>
      <c r="P145" s="211">
        <f t="shared" si="11"/>
        <v>0</v>
      </c>
      <c r="Q145" s="211">
        <v>0.37536</v>
      </c>
      <c r="R145" s="211">
        <f t="shared" si="12"/>
        <v>79.163424</v>
      </c>
      <c r="S145" s="211">
        <v>0</v>
      </c>
      <c r="T145" s="212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3" t="s">
        <v>126</v>
      </c>
      <c r="AT145" s="213" t="s">
        <v>122</v>
      </c>
      <c r="AU145" s="213" t="s">
        <v>85</v>
      </c>
      <c r="AY145" s="14" t="s">
        <v>120</v>
      </c>
      <c r="BE145" s="214">
        <f t="shared" si="14"/>
        <v>0</v>
      </c>
      <c r="BF145" s="214">
        <f t="shared" si="15"/>
        <v>0</v>
      </c>
      <c r="BG145" s="214">
        <f t="shared" si="16"/>
        <v>0</v>
      </c>
      <c r="BH145" s="214">
        <f t="shared" si="17"/>
        <v>0</v>
      </c>
      <c r="BI145" s="214">
        <f t="shared" si="18"/>
        <v>0</v>
      </c>
      <c r="BJ145" s="14" t="s">
        <v>83</v>
      </c>
      <c r="BK145" s="214">
        <f t="shared" si="19"/>
        <v>0</v>
      </c>
      <c r="BL145" s="14" t="s">
        <v>126</v>
      </c>
      <c r="BM145" s="213" t="s">
        <v>196</v>
      </c>
    </row>
    <row r="146" spans="1:65" s="2" customFormat="1" ht="24" customHeight="1">
      <c r="A146" s="31"/>
      <c r="B146" s="32"/>
      <c r="C146" s="201" t="s">
        <v>197</v>
      </c>
      <c r="D146" s="201" t="s">
        <v>122</v>
      </c>
      <c r="E146" s="202" t="s">
        <v>198</v>
      </c>
      <c r="F146" s="203" t="s">
        <v>199</v>
      </c>
      <c r="G146" s="204" t="s">
        <v>125</v>
      </c>
      <c r="H146" s="205">
        <v>4218</v>
      </c>
      <c r="I146" s="206"/>
      <c r="J146" s="207">
        <f t="shared" si="10"/>
        <v>0</v>
      </c>
      <c r="K146" s="208"/>
      <c r="L146" s="36"/>
      <c r="M146" s="209" t="s">
        <v>1</v>
      </c>
      <c r="N146" s="210" t="s">
        <v>40</v>
      </c>
      <c r="O146" s="68"/>
      <c r="P146" s="211">
        <f t="shared" si="11"/>
        <v>0</v>
      </c>
      <c r="Q146" s="211">
        <v>0</v>
      </c>
      <c r="R146" s="211">
        <f t="shared" si="12"/>
        <v>0</v>
      </c>
      <c r="S146" s="211">
        <v>0</v>
      </c>
      <c r="T146" s="212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3" t="s">
        <v>126</v>
      </c>
      <c r="AT146" s="213" t="s">
        <v>122</v>
      </c>
      <c r="AU146" s="213" t="s">
        <v>85</v>
      </c>
      <c r="AY146" s="14" t="s">
        <v>120</v>
      </c>
      <c r="BE146" s="214">
        <f t="shared" si="14"/>
        <v>0</v>
      </c>
      <c r="BF146" s="214">
        <f t="shared" si="15"/>
        <v>0</v>
      </c>
      <c r="BG146" s="214">
        <f t="shared" si="16"/>
        <v>0</v>
      </c>
      <c r="BH146" s="214">
        <f t="shared" si="17"/>
        <v>0</v>
      </c>
      <c r="BI146" s="214">
        <f t="shared" si="18"/>
        <v>0</v>
      </c>
      <c r="BJ146" s="14" t="s">
        <v>83</v>
      </c>
      <c r="BK146" s="214">
        <f t="shared" si="19"/>
        <v>0</v>
      </c>
      <c r="BL146" s="14" t="s">
        <v>126</v>
      </c>
      <c r="BM146" s="213" t="s">
        <v>200</v>
      </c>
    </row>
    <row r="147" spans="1:65" s="2" customFormat="1" ht="24" customHeight="1">
      <c r="A147" s="31"/>
      <c r="B147" s="32"/>
      <c r="C147" s="201" t="s">
        <v>201</v>
      </c>
      <c r="D147" s="201" t="s">
        <v>122</v>
      </c>
      <c r="E147" s="202" t="s">
        <v>202</v>
      </c>
      <c r="F147" s="203" t="s">
        <v>203</v>
      </c>
      <c r="G147" s="204" t="s">
        <v>125</v>
      </c>
      <c r="H147" s="205">
        <v>4218</v>
      </c>
      <c r="I147" s="206"/>
      <c r="J147" s="207">
        <f t="shared" si="10"/>
        <v>0</v>
      </c>
      <c r="K147" s="208"/>
      <c r="L147" s="36"/>
      <c r="M147" s="209" t="s">
        <v>1</v>
      </c>
      <c r="N147" s="210" t="s">
        <v>40</v>
      </c>
      <c r="O147" s="68"/>
      <c r="P147" s="211">
        <f t="shared" si="11"/>
        <v>0</v>
      </c>
      <c r="Q147" s="211">
        <v>0</v>
      </c>
      <c r="R147" s="211">
        <f t="shared" si="12"/>
        <v>0</v>
      </c>
      <c r="S147" s="211">
        <v>0</v>
      </c>
      <c r="T147" s="212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3" t="s">
        <v>126</v>
      </c>
      <c r="AT147" s="213" t="s">
        <v>122</v>
      </c>
      <c r="AU147" s="213" t="s">
        <v>85</v>
      </c>
      <c r="AY147" s="14" t="s">
        <v>120</v>
      </c>
      <c r="BE147" s="214">
        <f t="shared" si="14"/>
        <v>0</v>
      </c>
      <c r="BF147" s="214">
        <f t="shared" si="15"/>
        <v>0</v>
      </c>
      <c r="BG147" s="214">
        <f t="shared" si="16"/>
        <v>0</v>
      </c>
      <c r="BH147" s="214">
        <f t="shared" si="17"/>
        <v>0</v>
      </c>
      <c r="BI147" s="214">
        <f t="shared" si="18"/>
        <v>0</v>
      </c>
      <c r="BJ147" s="14" t="s">
        <v>83</v>
      </c>
      <c r="BK147" s="214">
        <f t="shared" si="19"/>
        <v>0</v>
      </c>
      <c r="BL147" s="14" t="s">
        <v>126</v>
      </c>
      <c r="BM147" s="213" t="s">
        <v>204</v>
      </c>
    </row>
    <row r="148" spans="1:65" s="2" customFormat="1" ht="36" customHeight="1">
      <c r="A148" s="31"/>
      <c r="B148" s="32"/>
      <c r="C148" s="201" t="s">
        <v>205</v>
      </c>
      <c r="D148" s="201" t="s">
        <v>122</v>
      </c>
      <c r="E148" s="202" t="s">
        <v>206</v>
      </c>
      <c r="F148" s="203" t="s">
        <v>207</v>
      </c>
      <c r="G148" s="204" t="s">
        <v>125</v>
      </c>
      <c r="H148" s="205">
        <v>4218</v>
      </c>
      <c r="I148" s="206"/>
      <c r="J148" s="207">
        <f t="shared" si="10"/>
        <v>0</v>
      </c>
      <c r="K148" s="208"/>
      <c r="L148" s="36"/>
      <c r="M148" s="209" t="s">
        <v>1</v>
      </c>
      <c r="N148" s="210" t="s">
        <v>40</v>
      </c>
      <c r="O148" s="68"/>
      <c r="P148" s="211">
        <f t="shared" si="11"/>
        <v>0</v>
      </c>
      <c r="Q148" s="211">
        <v>0</v>
      </c>
      <c r="R148" s="211">
        <f t="shared" si="12"/>
        <v>0</v>
      </c>
      <c r="S148" s="211">
        <v>0</v>
      </c>
      <c r="T148" s="212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3" t="s">
        <v>126</v>
      </c>
      <c r="AT148" s="213" t="s">
        <v>122</v>
      </c>
      <c r="AU148" s="213" t="s">
        <v>85</v>
      </c>
      <c r="AY148" s="14" t="s">
        <v>120</v>
      </c>
      <c r="BE148" s="214">
        <f t="shared" si="14"/>
        <v>0</v>
      </c>
      <c r="BF148" s="214">
        <f t="shared" si="15"/>
        <v>0</v>
      </c>
      <c r="BG148" s="214">
        <f t="shared" si="16"/>
        <v>0</v>
      </c>
      <c r="BH148" s="214">
        <f t="shared" si="17"/>
        <v>0</v>
      </c>
      <c r="BI148" s="214">
        <f t="shared" si="18"/>
        <v>0</v>
      </c>
      <c r="BJ148" s="14" t="s">
        <v>83</v>
      </c>
      <c r="BK148" s="214">
        <f t="shared" si="19"/>
        <v>0</v>
      </c>
      <c r="BL148" s="14" t="s">
        <v>126</v>
      </c>
      <c r="BM148" s="213" t="s">
        <v>208</v>
      </c>
    </row>
    <row r="149" spans="2:63" s="12" customFormat="1" ht="22.9" customHeight="1">
      <c r="B149" s="185"/>
      <c r="C149" s="186"/>
      <c r="D149" s="187" t="s">
        <v>74</v>
      </c>
      <c r="E149" s="199" t="s">
        <v>164</v>
      </c>
      <c r="F149" s="199" t="s">
        <v>209</v>
      </c>
      <c r="G149" s="186"/>
      <c r="H149" s="186"/>
      <c r="I149" s="189"/>
      <c r="J149" s="200">
        <f>BK149</f>
        <v>0</v>
      </c>
      <c r="K149" s="186"/>
      <c r="L149" s="191"/>
      <c r="M149" s="192"/>
      <c r="N149" s="193"/>
      <c r="O149" s="193"/>
      <c r="P149" s="194">
        <f>SUM(P150:P152)</f>
        <v>0</v>
      </c>
      <c r="Q149" s="193"/>
      <c r="R149" s="194">
        <f>SUM(R150:R152)</f>
        <v>21.14936</v>
      </c>
      <c r="S149" s="193"/>
      <c r="T149" s="195">
        <f>SUM(T150:T152)</f>
        <v>0</v>
      </c>
      <c r="AR149" s="196" t="s">
        <v>83</v>
      </c>
      <c r="AT149" s="197" t="s">
        <v>74</v>
      </c>
      <c r="AU149" s="197" t="s">
        <v>83</v>
      </c>
      <c r="AY149" s="196" t="s">
        <v>120</v>
      </c>
      <c r="BK149" s="198">
        <f>SUM(BK150:BK152)</f>
        <v>0</v>
      </c>
    </row>
    <row r="150" spans="1:65" s="2" customFormat="1" ht="24" customHeight="1">
      <c r="A150" s="31"/>
      <c r="B150" s="32"/>
      <c r="C150" s="201" t="s">
        <v>210</v>
      </c>
      <c r="D150" s="201" t="s">
        <v>122</v>
      </c>
      <c r="E150" s="202" t="s">
        <v>211</v>
      </c>
      <c r="F150" s="203" t="s">
        <v>212</v>
      </c>
      <c r="G150" s="204" t="s">
        <v>213</v>
      </c>
      <c r="H150" s="205">
        <v>12</v>
      </c>
      <c r="I150" s="206"/>
      <c r="J150" s="207">
        <f>ROUND(I150*H150,2)</f>
        <v>0</v>
      </c>
      <c r="K150" s="208"/>
      <c r="L150" s="36"/>
      <c r="M150" s="209" t="s">
        <v>1</v>
      </c>
      <c r="N150" s="210" t="s">
        <v>40</v>
      </c>
      <c r="O150" s="68"/>
      <c r="P150" s="211">
        <f>O150*H150</f>
        <v>0</v>
      </c>
      <c r="Q150" s="211">
        <v>0.42368</v>
      </c>
      <c r="R150" s="211">
        <f>Q150*H150</f>
        <v>5.08416</v>
      </c>
      <c r="S150" s="211">
        <v>0</v>
      </c>
      <c r="T150" s="212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3" t="s">
        <v>126</v>
      </c>
      <c r="AT150" s="213" t="s">
        <v>122</v>
      </c>
      <c r="AU150" s="213" t="s">
        <v>85</v>
      </c>
      <c r="AY150" s="14" t="s">
        <v>120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14" t="s">
        <v>83</v>
      </c>
      <c r="BK150" s="214">
        <f>ROUND(I150*H150,2)</f>
        <v>0</v>
      </c>
      <c r="BL150" s="14" t="s">
        <v>126</v>
      </c>
      <c r="BM150" s="213" t="s">
        <v>214</v>
      </c>
    </row>
    <row r="151" spans="1:65" s="2" customFormat="1" ht="24" customHeight="1">
      <c r="A151" s="31"/>
      <c r="B151" s="32"/>
      <c r="C151" s="201" t="s">
        <v>215</v>
      </c>
      <c r="D151" s="201" t="s">
        <v>122</v>
      </c>
      <c r="E151" s="202" t="s">
        <v>216</v>
      </c>
      <c r="F151" s="203" t="s">
        <v>217</v>
      </c>
      <c r="G151" s="204" t="s">
        <v>213</v>
      </c>
      <c r="H151" s="205">
        <v>16</v>
      </c>
      <c r="I151" s="206"/>
      <c r="J151" s="207">
        <f>ROUND(I151*H151,2)</f>
        <v>0</v>
      </c>
      <c r="K151" s="208"/>
      <c r="L151" s="36"/>
      <c r="M151" s="209" t="s">
        <v>1</v>
      </c>
      <c r="N151" s="210" t="s">
        <v>40</v>
      </c>
      <c r="O151" s="68"/>
      <c r="P151" s="211">
        <f>O151*H151</f>
        <v>0</v>
      </c>
      <c r="Q151" s="211">
        <v>0.4208</v>
      </c>
      <c r="R151" s="211">
        <f>Q151*H151</f>
        <v>6.7328</v>
      </c>
      <c r="S151" s="211">
        <v>0</v>
      </c>
      <c r="T151" s="212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3" t="s">
        <v>126</v>
      </c>
      <c r="AT151" s="213" t="s">
        <v>122</v>
      </c>
      <c r="AU151" s="213" t="s">
        <v>85</v>
      </c>
      <c r="AY151" s="14" t="s">
        <v>120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4" t="s">
        <v>83</v>
      </c>
      <c r="BK151" s="214">
        <f>ROUND(I151*H151,2)</f>
        <v>0</v>
      </c>
      <c r="BL151" s="14" t="s">
        <v>126</v>
      </c>
      <c r="BM151" s="213" t="s">
        <v>218</v>
      </c>
    </row>
    <row r="152" spans="1:65" s="2" customFormat="1" ht="36" customHeight="1">
      <c r="A152" s="31"/>
      <c r="B152" s="32"/>
      <c r="C152" s="201" t="s">
        <v>219</v>
      </c>
      <c r="D152" s="201" t="s">
        <v>122</v>
      </c>
      <c r="E152" s="202" t="s">
        <v>220</v>
      </c>
      <c r="F152" s="203" t="s">
        <v>221</v>
      </c>
      <c r="G152" s="204" t="s">
        <v>213</v>
      </c>
      <c r="H152" s="205">
        <v>30</v>
      </c>
      <c r="I152" s="206"/>
      <c r="J152" s="207">
        <f>ROUND(I152*H152,2)</f>
        <v>0</v>
      </c>
      <c r="K152" s="208"/>
      <c r="L152" s="36"/>
      <c r="M152" s="209" t="s">
        <v>1</v>
      </c>
      <c r="N152" s="210" t="s">
        <v>40</v>
      </c>
      <c r="O152" s="68"/>
      <c r="P152" s="211">
        <f>O152*H152</f>
        <v>0</v>
      </c>
      <c r="Q152" s="211">
        <v>0.31108</v>
      </c>
      <c r="R152" s="211">
        <f>Q152*H152</f>
        <v>9.3324</v>
      </c>
      <c r="S152" s="211">
        <v>0</v>
      </c>
      <c r="T152" s="212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3" t="s">
        <v>126</v>
      </c>
      <c r="AT152" s="213" t="s">
        <v>122</v>
      </c>
      <c r="AU152" s="213" t="s">
        <v>85</v>
      </c>
      <c r="AY152" s="14" t="s">
        <v>120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4" t="s">
        <v>83</v>
      </c>
      <c r="BK152" s="214">
        <f>ROUND(I152*H152,2)</f>
        <v>0</v>
      </c>
      <c r="BL152" s="14" t="s">
        <v>126</v>
      </c>
      <c r="BM152" s="213" t="s">
        <v>222</v>
      </c>
    </row>
    <row r="153" spans="2:63" s="12" customFormat="1" ht="22.9" customHeight="1">
      <c r="B153" s="185"/>
      <c r="C153" s="186"/>
      <c r="D153" s="187" t="s">
        <v>74</v>
      </c>
      <c r="E153" s="199" t="s">
        <v>168</v>
      </c>
      <c r="F153" s="199" t="s">
        <v>223</v>
      </c>
      <c r="G153" s="186"/>
      <c r="H153" s="186"/>
      <c r="I153" s="189"/>
      <c r="J153" s="200">
        <f>BK153</f>
        <v>0</v>
      </c>
      <c r="K153" s="186"/>
      <c r="L153" s="191"/>
      <c r="M153" s="192"/>
      <c r="N153" s="193"/>
      <c r="O153" s="193"/>
      <c r="P153" s="194">
        <f>SUM(P154:P175)</f>
        <v>0</v>
      </c>
      <c r="Q153" s="193"/>
      <c r="R153" s="194">
        <f>SUM(R154:R175)</f>
        <v>229.46761142</v>
      </c>
      <c r="S153" s="193"/>
      <c r="T153" s="195">
        <f>SUM(T154:T175)</f>
        <v>0</v>
      </c>
      <c r="AR153" s="196" t="s">
        <v>83</v>
      </c>
      <c r="AT153" s="197" t="s">
        <v>74</v>
      </c>
      <c r="AU153" s="197" t="s">
        <v>83</v>
      </c>
      <c r="AY153" s="196" t="s">
        <v>120</v>
      </c>
      <c r="BK153" s="198">
        <f>SUM(BK154:BK175)</f>
        <v>0</v>
      </c>
    </row>
    <row r="154" spans="1:65" s="2" customFormat="1" ht="24" customHeight="1">
      <c r="A154" s="31"/>
      <c r="B154" s="32"/>
      <c r="C154" s="201" t="s">
        <v>224</v>
      </c>
      <c r="D154" s="201" t="s">
        <v>122</v>
      </c>
      <c r="E154" s="202" t="s">
        <v>225</v>
      </c>
      <c r="F154" s="203" t="s">
        <v>226</v>
      </c>
      <c r="G154" s="204" t="s">
        <v>149</v>
      </c>
      <c r="H154" s="205">
        <v>35</v>
      </c>
      <c r="I154" s="206"/>
      <c r="J154" s="207">
        <f aca="true" t="shared" si="20" ref="J154:J175">ROUND(I154*H154,2)</f>
        <v>0</v>
      </c>
      <c r="K154" s="208"/>
      <c r="L154" s="36"/>
      <c r="M154" s="209" t="s">
        <v>1</v>
      </c>
      <c r="N154" s="210" t="s">
        <v>40</v>
      </c>
      <c r="O154" s="68"/>
      <c r="P154" s="211">
        <f aca="true" t="shared" si="21" ref="P154:P175">O154*H154</f>
        <v>0</v>
      </c>
      <c r="Q154" s="211">
        <v>0.00011</v>
      </c>
      <c r="R154" s="211">
        <f aca="true" t="shared" si="22" ref="R154:R175">Q154*H154</f>
        <v>0.00385</v>
      </c>
      <c r="S154" s="211">
        <v>0</v>
      </c>
      <c r="T154" s="212">
        <f aca="true" t="shared" si="23" ref="T154:T175"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3" t="s">
        <v>126</v>
      </c>
      <c r="AT154" s="213" t="s">
        <v>122</v>
      </c>
      <c r="AU154" s="213" t="s">
        <v>85</v>
      </c>
      <c r="AY154" s="14" t="s">
        <v>120</v>
      </c>
      <c r="BE154" s="214">
        <f aca="true" t="shared" si="24" ref="BE154:BE175">IF(N154="základní",J154,0)</f>
        <v>0</v>
      </c>
      <c r="BF154" s="214">
        <f aca="true" t="shared" si="25" ref="BF154:BF175">IF(N154="snížená",J154,0)</f>
        <v>0</v>
      </c>
      <c r="BG154" s="214">
        <f aca="true" t="shared" si="26" ref="BG154:BG175">IF(N154="zákl. přenesená",J154,0)</f>
        <v>0</v>
      </c>
      <c r="BH154" s="214">
        <f aca="true" t="shared" si="27" ref="BH154:BH175">IF(N154="sníž. přenesená",J154,0)</f>
        <v>0</v>
      </c>
      <c r="BI154" s="214">
        <f aca="true" t="shared" si="28" ref="BI154:BI175">IF(N154="nulová",J154,0)</f>
        <v>0</v>
      </c>
      <c r="BJ154" s="14" t="s">
        <v>83</v>
      </c>
      <c r="BK154" s="214">
        <f aca="true" t="shared" si="29" ref="BK154:BK175">ROUND(I154*H154,2)</f>
        <v>0</v>
      </c>
      <c r="BL154" s="14" t="s">
        <v>126</v>
      </c>
      <c r="BM154" s="213" t="s">
        <v>227</v>
      </c>
    </row>
    <row r="155" spans="1:65" s="2" customFormat="1" ht="24" customHeight="1">
      <c r="A155" s="31"/>
      <c r="B155" s="32"/>
      <c r="C155" s="201" t="s">
        <v>228</v>
      </c>
      <c r="D155" s="201" t="s">
        <v>122</v>
      </c>
      <c r="E155" s="202" t="s">
        <v>229</v>
      </c>
      <c r="F155" s="203" t="s">
        <v>230</v>
      </c>
      <c r="G155" s="204" t="s">
        <v>149</v>
      </c>
      <c r="H155" s="205">
        <v>35</v>
      </c>
      <c r="I155" s="206"/>
      <c r="J155" s="207">
        <f t="shared" si="20"/>
        <v>0</v>
      </c>
      <c r="K155" s="208"/>
      <c r="L155" s="36"/>
      <c r="M155" s="209" t="s">
        <v>1</v>
      </c>
      <c r="N155" s="210" t="s">
        <v>40</v>
      </c>
      <c r="O155" s="68"/>
      <c r="P155" s="211">
        <f t="shared" si="21"/>
        <v>0</v>
      </c>
      <c r="Q155" s="211">
        <v>0.00011</v>
      </c>
      <c r="R155" s="211">
        <f t="shared" si="22"/>
        <v>0.00385</v>
      </c>
      <c r="S155" s="211">
        <v>0</v>
      </c>
      <c r="T155" s="212">
        <f t="shared" si="2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3" t="s">
        <v>126</v>
      </c>
      <c r="AT155" s="213" t="s">
        <v>122</v>
      </c>
      <c r="AU155" s="213" t="s">
        <v>85</v>
      </c>
      <c r="AY155" s="14" t="s">
        <v>120</v>
      </c>
      <c r="BE155" s="214">
        <f t="shared" si="24"/>
        <v>0</v>
      </c>
      <c r="BF155" s="214">
        <f t="shared" si="25"/>
        <v>0</v>
      </c>
      <c r="BG155" s="214">
        <f t="shared" si="26"/>
        <v>0</v>
      </c>
      <c r="BH155" s="214">
        <f t="shared" si="27"/>
        <v>0</v>
      </c>
      <c r="BI155" s="214">
        <f t="shared" si="28"/>
        <v>0</v>
      </c>
      <c r="BJ155" s="14" t="s">
        <v>83</v>
      </c>
      <c r="BK155" s="214">
        <f t="shared" si="29"/>
        <v>0</v>
      </c>
      <c r="BL155" s="14" t="s">
        <v>126</v>
      </c>
      <c r="BM155" s="213" t="s">
        <v>231</v>
      </c>
    </row>
    <row r="156" spans="1:65" s="2" customFormat="1" ht="24" customHeight="1">
      <c r="A156" s="31"/>
      <c r="B156" s="32"/>
      <c r="C156" s="201" t="s">
        <v>232</v>
      </c>
      <c r="D156" s="201" t="s">
        <v>122</v>
      </c>
      <c r="E156" s="202" t="s">
        <v>233</v>
      </c>
      <c r="F156" s="203" t="s">
        <v>234</v>
      </c>
      <c r="G156" s="204" t="s">
        <v>149</v>
      </c>
      <c r="H156" s="205">
        <v>106.8</v>
      </c>
      <c r="I156" s="206"/>
      <c r="J156" s="207">
        <f t="shared" si="20"/>
        <v>0</v>
      </c>
      <c r="K156" s="208"/>
      <c r="L156" s="36"/>
      <c r="M156" s="209" t="s">
        <v>1</v>
      </c>
      <c r="N156" s="210" t="s">
        <v>40</v>
      </c>
      <c r="O156" s="68"/>
      <c r="P156" s="211">
        <f t="shared" si="21"/>
        <v>0</v>
      </c>
      <c r="Q156" s="211">
        <v>0.00021</v>
      </c>
      <c r="R156" s="211">
        <f t="shared" si="22"/>
        <v>0.022428</v>
      </c>
      <c r="S156" s="211">
        <v>0</v>
      </c>
      <c r="T156" s="212">
        <f t="shared" si="2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3" t="s">
        <v>126</v>
      </c>
      <c r="AT156" s="213" t="s">
        <v>122</v>
      </c>
      <c r="AU156" s="213" t="s">
        <v>85</v>
      </c>
      <c r="AY156" s="14" t="s">
        <v>120</v>
      </c>
      <c r="BE156" s="214">
        <f t="shared" si="24"/>
        <v>0</v>
      </c>
      <c r="BF156" s="214">
        <f t="shared" si="25"/>
        <v>0</v>
      </c>
      <c r="BG156" s="214">
        <f t="shared" si="26"/>
        <v>0</v>
      </c>
      <c r="BH156" s="214">
        <f t="shared" si="27"/>
        <v>0</v>
      </c>
      <c r="BI156" s="214">
        <f t="shared" si="28"/>
        <v>0</v>
      </c>
      <c r="BJ156" s="14" t="s">
        <v>83</v>
      </c>
      <c r="BK156" s="214">
        <f t="shared" si="29"/>
        <v>0</v>
      </c>
      <c r="BL156" s="14" t="s">
        <v>126</v>
      </c>
      <c r="BM156" s="213" t="s">
        <v>235</v>
      </c>
    </row>
    <row r="157" spans="1:65" s="2" customFormat="1" ht="24" customHeight="1">
      <c r="A157" s="31"/>
      <c r="B157" s="32"/>
      <c r="C157" s="201" t="s">
        <v>236</v>
      </c>
      <c r="D157" s="201" t="s">
        <v>122</v>
      </c>
      <c r="E157" s="202" t="s">
        <v>237</v>
      </c>
      <c r="F157" s="203" t="s">
        <v>238</v>
      </c>
      <c r="G157" s="204" t="s">
        <v>125</v>
      </c>
      <c r="H157" s="205">
        <v>139.75</v>
      </c>
      <c r="I157" s="206"/>
      <c r="J157" s="207">
        <f t="shared" si="20"/>
        <v>0</v>
      </c>
      <c r="K157" s="208"/>
      <c r="L157" s="36"/>
      <c r="M157" s="209" t="s">
        <v>1</v>
      </c>
      <c r="N157" s="210" t="s">
        <v>40</v>
      </c>
      <c r="O157" s="68"/>
      <c r="P157" s="211">
        <f t="shared" si="21"/>
        <v>0</v>
      </c>
      <c r="Q157" s="211">
        <v>0.00085</v>
      </c>
      <c r="R157" s="211">
        <f t="shared" si="22"/>
        <v>0.11878749999999999</v>
      </c>
      <c r="S157" s="211">
        <v>0</v>
      </c>
      <c r="T157" s="212">
        <f t="shared" si="2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3" t="s">
        <v>126</v>
      </c>
      <c r="AT157" s="213" t="s">
        <v>122</v>
      </c>
      <c r="AU157" s="213" t="s">
        <v>85</v>
      </c>
      <c r="AY157" s="14" t="s">
        <v>120</v>
      </c>
      <c r="BE157" s="214">
        <f t="shared" si="24"/>
        <v>0</v>
      </c>
      <c r="BF157" s="214">
        <f t="shared" si="25"/>
        <v>0</v>
      </c>
      <c r="BG157" s="214">
        <f t="shared" si="26"/>
        <v>0</v>
      </c>
      <c r="BH157" s="214">
        <f t="shared" si="27"/>
        <v>0</v>
      </c>
      <c r="BI157" s="214">
        <f t="shared" si="28"/>
        <v>0</v>
      </c>
      <c r="BJ157" s="14" t="s">
        <v>83</v>
      </c>
      <c r="BK157" s="214">
        <f t="shared" si="29"/>
        <v>0</v>
      </c>
      <c r="BL157" s="14" t="s">
        <v>126</v>
      </c>
      <c r="BM157" s="213" t="s">
        <v>239</v>
      </c>
    </row>
    <row r="158" spans="1:65" s="2" customFormat="1" ht="24" customHeight="1">
      <c r="A158" s="31"/>
      <c r="B158" s="32"/>
      <c r="C158" s="201" t="s">
        <v>240</v>
      </c>
      <c r="D158" s="201" t="s">
        <v>122</v>
      </c>
      <c r="E158" s="202" t="s">
        <v>241</v>
      </c>
      <c r="F158" s="203" t="s">
        <v>242</v>
      </c>
      <c r="G158" s="204" t="s">
        <v>149</v>
      </c>
      <c r="H158" s="205">
        <v>35</v>
      </c>
      <c r="I158" s="206"/>
      <c r="J158" s="207">
        <f t="shared" si="20"/>
        <v>0</v>
      </c>
      <c r="K158" s="208"/>
      <c r="L158" s="36"/>
      <c r="M158" s="209" t="s">
        <v>1</v>
      </c>
      <c r="N158" s="210" t="s">
        <v>40</v>
      </c>
      <c r="O158" s="68"/>
      <c r="P158" s="211">
        <f t="shared" si="21"/>
        <v>0</v>
      </c>
      <c r="Q158" s="211">
        <v>0.00033</v>
      </c>
      <c r="R158" s="211">
        <f t="shared" si="22"/>
        <v>0.01155</v>
      </c>
      <c r="S158" s="211">
        <v>0</v>
      </c>
      <c r="T158" s="212">
        <f t="shared" si="2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3" t="s">
        <v>126</v>
      </c>
      <c r="AT158" s="213" t="s">
        <v>122</v>
      </c>
      <c r="AU158" s="213" t="s">
        <v>85</v>
      </c>
      <c r="AY158" s="14" t="s">
        <v>120</v>
      </c>
      <c r="BE158" s="214">
        <f t="shared" si="24"/>
        <v>0</v>
      </c>
      <c r="BF158" s="214">
        <f t="shared" si="25"/>
        <v>0</v>
      </c>
      <c r="BG158" s="214">
        <f t="shared" si="26"/>
        <v>0</v>
      </c>
      <c r="BH158" s="214">
        <f t="shared" si="27"/>
        <v>0</v>
      </c>
      <c r="BI158" s="214">
        <f t="shared" si="28"/>
        <v>0</v>
      </c>
      <c r="BJ158" s="14" t="s">
        <v>83</v>
      </c>
      <c r="BK158" s="214">
        <f t="shared" si="29"/>
        <v>0</v>
      </c>
      <c r="BL158" s="14" t="s">
        <v>126</v>
      </c>
      <c r="BM158" s="213" t="s">
        <v>243</v>
      </c>
    </row>
    <row r="159" spans="1:65" s="2" customFormat="1" ht="24" customHeight="1">
      <c r="A159" s="31"/>
      <c r="B159" s="32"/>
      <c r="C159" s="201" t="s">
        <v>244</v>
      </c>
      <c r="D159" s="201" t="s">
        <v>122</v>
      </c>
      <c r="E159" s="202" t="s">
        <v>245</v>
      </c>
      <c r="F159" s="203" t="s">
        <v>246</v>
      </c>
      <c r="G159" s="204" t="s">
        <v>149</v>
      </c>
      <c r="H159" s="205">
        <v>106.8</v>
      </c>
      <c r="I159" s="206"/>
      <c r="J159" s="207">
        <f t="shared" si="20"/>
        <v>0</v>
      </c>
      <c r="K159" s="208"/>
      <c r="L159" s="36"/>
      <c r="M159" s="209" t="s">
        <v>1</v>
      </c>
      <c r="N159" s="210" t="s">
        <v>40</v>
      </c>
      <c r="O159" s="68"/>
      <c r="P159" s="211">
        <f t="shared" si="21"/>
        <v>0</v>
      </c>
      <c r="Q159" s="211">
        <v>0.00065</v>
      </c>
      <c r="R159" s="211">
        <f t="shared" si="22"/>
        <v>0.06942</v>
      </c>
      <c r="S159" s="211">
        <v>0</v>
      </c>
      <c r="T159" s="212">
        <f t="shared" si="2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3" t="s">
        <v>126</v>
      </c>
      <c r="AT159" s="213" t="s">
        <v>122</v>
      </c>
      <c r="AU159" s="213" t="s">
        <v>85</v>
      </c>
      <c r="AY159" s="14" t="s">
        <v>120</v>
      </c>
      <c r="BE159" s="214">
        <f t="shared" si="24"/>
        <v>0</v>
      </c>
      <c r="BF159" s="214">
        <f t="shared" si="25"/>
        <v>0</v>
      </c>
      <c r="BG159" s="214">
        <f t="shared" si="26"/>
        <v>0</v>
      </c>
      <c r="BH159" s="214">
        <f t="shared" si="27"/>
        <v>0</v>
      </c>
      <c r="BI159" s="214">
        <f t="shared" si="28"/>
        <v>0</v>
      </c>
      <c r="BJ159" s="14" t="s">
        <v>83</v>
      </c>
      <c r="BK159" s="214">
        <f t="shared" si="29"/>
        <v>0</v>
      </c>
      <c r="BL159" s="14" t="s">
        <v>126</v>
      </c>
      <c r="BM159" s="213" t="s">
        <v>247</v>
      </c>
    </row>
    <row r="160" spans="1:65" s="2" customFormat="1" ht="36" customHeight="1">
      <c r="A160" s="31"/>
      <c r="B160" s="32"/>
      <c r="C160" s="201" t="s">
        <v>248</v>
      </c>
      <c r="D160" s="201" t="s">
        <v>122</v>
      </c>
      <c r="E160" s="202" t="s">
        <v>249</v>
      </c>
      <c r="F160" s="203" t="s">
        <v>250</v>
      </c>
      <c r="G160" s="204" t="s">
        <v>125</v>
      </c>
      <c r="H160" s="205">
        <v>139.75</v>
      </c>
      <c r="I160" s="206"/>
      <c r="J160" s="207">
        <f t="shared" si="20"/>
        <v>0</v>
      </c>
      <c r="K160" s="208"/>
      <c r="L160" s="36"/>
      <c r="M160" s="209" t="s">
        <v>1</v>
      </c>
      <c r="N160" s="210" t="s">
        <v>40</v>
      </c>
      <c r="O160" s="68"/>
      <c r="P160" s="211">
        <f t="shared" si="21"/>
        <v>0</v>
      </c>
      <c r="Q160" s="211">
        <v>0.0026</v>
      </c>
      <c r="R160" s="211">
        <f t="shared" si="22"/>
        <v>0.36335</v>
      </c>
      <c r="S160" s="211">
        <v>0</v>
      </c>
      <c r="T160" s="212">
        <f t="shared" si="2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3" t="s">
        <v>126</v>
      </c>
      <c r="AT160" s="213" t="s">
        <v>122</v>
      </c>
      <c r="AU160" s="213" t="s">
        <v>85</v>
      </c>
      <c r="AY160" s="14" t="s">
        <v>120</v>
      </c>
      <c r="BE160" s="214">
        <f t="shared" si="24"/>
        <v>0</v>
      </c>
      <c r="BF160" s="214">
        <f t="shared" si="25"/>
        <v>0</v>
      </c>
      <c r="BG160" s="214">
        <f t="shared" si="26"/>
        <v>0</v>
      </c>
      <c r="BH160" s="214">
        <f t="shared" si="27"/>
        <v>0</v>
      </c>
      <c r="BI160" s="214">
        <f t="shared" si="28"/>
        <v>0</v>
      </c>
      <c r="BJ160" s="14" t="s">
        <v>83</v>
      </c>
      <c r="BK160" s="214">
        <f t="shared" si="29"/>
        <v>0</v>
      </c>
      <c r="BL160" s="14" t="s">
        <v>126</v>
      </c>
      <c r="BM160" s="213" t="s">
        <v>251</v>
      </c>
    </row>
    <row r="161" spans="1:65" s="2" customFormat="1" ht="24" customHeight="1">
      <c r="A161" s="31"/>
      <c r="B161" s="32"/>
      <c r="C161" s="201" t="s">
        <v>252</v>
      </c>
      <c r="D161" s="201" t="s">
        <v>122</v>
      </c>
      <c r="E161" s="202" t="s">
        <v>253</v>
      </c>
      <c r="F161" s="203" t="s">
        <v>254</v>
      </c>
      <c r="G161" s="204" t="s">
        <v>149</v>
      </c>
      <c r="H161" s="205">
        <v>290.4</v>
      </c>
      <c r="I161" s="206"/>
      <c r="J161" s="207">
        <f t="shared" si="20"/>
        <v>0</v>
      </c>
      <c r="K161" s="208"/>
      <c r="L161" s="36"/>
      <c r="M161" s="209" t="s">
        <v>1</v>
      </c>
      <c r="N161" s="210" t="s">
        <v>40</v>
      </c>
      <c r="O161" s="68"/>
      <c r="P161" s="211">
        <f t="shared" si="21"/>
        <v>0</v>
      </c>
      <c r="Q161" s="211">
        <v>0.00014</v>
      </c>
      <c r="R161" s="211">
        <f t="shared" si="22"/>
        <v>0.04065599999999999</v>
      </c>
      <c r="S161" s="211">
        <v>0</v>
      </c>
      <c r="T161" s="212">
        <f t="shared" si="2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3" t="s">
        <v>126</v>
      </c>
      <c r="AT161" s="213" t="s">
        <v>122</v>
      </c>
      <c r="AU161" s="213" t="s">
        <v>85</v>
      </c>
      <c r="AY161" s="14" t="s">
        <v>120</v>
      </c>
      <c r="BE161" s="214">
        <f t="shared" si="24"/>
        <v>0</v>
      </c>
      <c r="BF161" s="214">
        <f t="shared" si="25"/>
        <v>0</v>
      </c>
      <c r="BG161" s="214">
        <f t="shared" si="26"/>
        <v>0</v>
      </c>
      <c r="BH161" s="214">
        <f t="shared" si="27"/>
        <v>0</v>
      </c>
      <c r="BI161" s="214">
        <f t="shared" si="28"/>
        <v>0</v>
      </c>
      <c r="BJ161" s="14" t="s">
        <v>83</v>
      </c>
      <c r="BK161" s="214">
        <f t="shared" si="29"/>
        <v>0</v>
      </c>
      <c r="BL161" s="14" t="s">
        <v>126</v>
      </c>
      <c r="BM161" s="213" t="s">
        <v>255</v>
      </c>
    </row>
    <row r="162" spans="1:65" s="2" customFormat="1" ht="36" customHeight="1">
      <c r="A162" s="31"/>
      <c r="B162" s="32"/>
      <c r="C162" s="201" t="s">
        <v>256</v>
      </c>
      <c r="D162" s="201" t="s">
        <v>122</v>
      </c>
      <c r="E162" s="202" t="s">
        <v>257</v>
      </c>
      <c r="F162" s="203" t="s">
        <v>258</v>
      </c>
      <c r="G162" s="204" t="s">
        <v>149</v>
      </c>
      <c r="H162" s="205">
        <v>176.8</v>
      </c>
      <c r="I162" s="206"/>
      <c r="J162" s="207">
        <f t="shared" si="20"/>
        <v>0</v>
      </c>
      <c r="K162" s="208"/>
      <c r="L162" s="36"/>
      <c r="M162" s="209" t="s">
        <v>1</v>
      </c>
      <c r="N162" s="210" t="s">
        <v>40</v>
      </c>
      <c r="O162" s="68"/>
      <c r="P162" s="211">
        <f t="shared" si="21"/>
        <v>0</v>
      </c>
      <c r="Q162" s="211">
        <v>0</v>
      </c>
      <c r="R162" s="211">
        <f t="shared" si="22"/>
        <v>0</v>
      </c>
      <c r="S162" s="211">
        <v>0</v>
      </c>
      <c r="T162" s="212">
        <f t="shared" si="2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3" t="s">
        <v>126</v>
      </c>
      <c r="AT162" s="213" t="s">
        <v>122</v>
      </c>
      <c r="AU162" s="213" t="s">
        <v>85</v>
      </c>
      <c r="AY162" s="14" t="s">
        <v>120</v>
      </c>
      <c r="BE162" s="214">
        <f t="shared" si="24"/>
        <v>0</v>
      </c>
      <c r="BF162" s="214">
        <f t="shared" si="25"/>
        <v>0</v>
      </c>
      <c r="BG162" s="214">
        <f t="shared" si="26"/>
        <v>0</v>
      </c>
      <c r="BH162" s="214">
        <f t="shared" si="27"/>
        <v>0</v>
      </c>
      <c r="BI162" s="214">
        <f t="shared" si="28"/>
        <v>0</v>
      </c>
      <c r="BJ162" s="14" t="s">
        <v>83</v>
      </c>
      <c r="BK162" s="214">
        <f t="shared" si="29"/>
        <v>0</v>
      </c>
      <c r="BL162" s="14" t="s">
        <v>126</v>
      </c>
      <c r="BM162" s="213" t="s">
        <v>259</v>
      </c>
    </row>
    <row r="163" spans="1:65" s="2" customFormat="1" ht="36" customHeight="1">
      <c r="A163" s="31"/>
      <c r="B163" s="32"/>
      <c r="C163" s="201" t="s">
        <v>260</v>
      </c>
      <c r="D163" s="201" t="s">
        <v>122</v>
      </c>
      <c r="E163" s="202" t="s">
        <v>261</v>
      </c>
      <c r="F163" s="203" t="s">
        <v>262</v>
      </c>
      <c r="G163" s="204" t="s">
        <v>125</v>
      </c>
      <c r="H163" s="205">
        <v>139.75</v>
      </c>
      <c r="I163" s="206"/>
      <c r="J163" s="207">
        <f t="shared" si="20"/>
        <v>0</v>
      </c>
      <c r="K163" s="208"/>
      <c r="L163" s="36"/>
      <c r="M163" s="209" t="s">
        <v>1</v>
      </c>
      <c r="N163" s="210" t="s">
        <v>40</v>
      </c>
      <c r="O163" s="68"/>
      <c r="P163" s="211">
        <f t="shared" si="21"/>
        <v>0</v>
      </c>
      <c r="Q163" s="211">
        <v>1E-05</v>
      </c>
      <c r="R163" s="211">
        <f t="shared" si="22"/>
        <v>0.0013975</v>
      </c>
      <c r="S163" s="211">
        <v>0</v>
      </c>
      <c r="T163" s="212">
        <f t="shared" si="2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3" t="s">
        <v>126</v>
      </c>
      <c r="AT163" s="213" t="s">
        <v>122</v>
      </c>
      <c r="AU163" s="213" t="s">
        <v>85</v>
      </c>
      <c r="AY163" s="14" t="s">
        <v>120</v>
      </c>
      <c r="BE163" s="214">
        <f t="shared" si="24"/>
        <v>0</v>
      </c>
      <c r="BF163" s="214">
        <f t="shared" si="25"/>
        <v>0</v>
      </c>
      <c r="BG163" s="214">
        <f t="shared" si="26"/>
        <v>0</v>
      </c>
      <c r="BH163" s="214">
        <f t="shared" si="27"/>
        <v>0</v>
      </c>
      <c r="BI163" s="214">
        <f t="shared" si="28"/>
        <v>0</v>
      </c>
      <c r="BJ163" s="14" t="s">
        <v>83</v>
      </c>
      <c r="BK163" s="214">
        <f t="shared" si="29"/>
        <v>0</v>
      </c>
      <c r="BL163" s="14" t="s">
        <v>126</v>
      </c>
      <c r="BM163" s="213" t="s">
        <v>263</v>
      </c>
    </row>
    <row r="164" spans="1:65" s="2" customFormat="1" ht="48" customHeight="1">
      <c r="A164" s="31"/>
      <c r="B164" s="32"/>
      <c r="C164" s="201" t="s">
        <v>264</v>
      </c>
      <c r="D164" s="201" t="s">
        <v>122</v>
      </c>
      <c r="E164" s="202" t="s">
        <v>265</v>
      </c>
      <c r="F164" s="203" t="s">
        <v>266</v>
      </c>
      <c r="G164" s="204" t="s">
        <v>149</v>
      </c>
      <c r="H164" s="205">
        <v>204</v>
      </c>
      <c r="I164" s="206"/>
      <c r="J164" s="207">
        <f t="shared" si="20"/>
        <v>0</v>
      </c>
      <c r="K164" s="208"/>
      <c r="L164" s="36"/>
      <c r="M164" s="209" t="s">
        <v>1</v>
      </c>
      <c r="N164" s="210" t="s">
        <v>40</v>
      </c>
      <c r="O164" s="68"/>
      <c r="P164" s="211">
        <f t="shared" si="21"/>
        <v>0</v>
      </c>
      <c r="Q164" s="211">
        <v>0.1554</v>
      </c>
      <c r="R164" s="211">
        <f t="shared" si="22"/>
        <v>31.701600000000003</v>
      </c>
      <c r="S164" s="211">
        <v>0</v>
      </c>
      <c r="T164" s="212">
        <f t="shared" si="2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3" t="s">
        <v>126</v>
      </c>
      <c r="AT164" s="213" t="s">
        <v>122</v>
      </c>
      <c r="AU164" s="213" t="s">
        <v>85</v>
      </c>
      <c r="AY164" s="14" t="s">
        <v>120</v>
      </c>
      <c r="BE164" s="214">
        <f t="shared" si="24"/>
        <v>0</v>
      </c>
      <c r="BF164" s="214">
        <f t="shared" si="25"/>
        <v>0</v>
      </c>
      <c r="BG164" s="214">
        <f t="shared" si="26"/>
        <v>0</v>
      </c>
      <c r="BH164" s="214">
        <f t="shared" si="27"/>
        <v>0</v>
      </c>
      <c r="BI164" s="214">
        <f t="shared" si="28"/>
        <v>0</v>
      </c>
      <c r="BJ164" s="14" t="s">
        <v>83</v>
      </c>
      <c r="BK164" s="214">
        <f t="shared" si="29"/>
        <v>0</v>
      </c>
      <c r="BL164" s="14" t="s">
        <v>126</v>
      </c>
      <c r="BM164" s="213" t="s">
        <v>267</v>
      </c>
    </row>
    <row r="165" spans="1:65" s="2" customFormat="1" ht="24" customHeight="1">
      <c r="A165" s="31"/>
      <c r="B165" s="32"/>
      <c r="C165" s="215" t="s">
        <v>268</v>
      </c>
      <c r="D165" s="215" t="s">
        <v>269</v>
      </c>
      <c r="E165" s="216" t="s">
        <v>270</v>
      </c>
      <c r="F165" s="217" t="s">
        <v>271</v>
      </c>
      <c r="G165" s="218" t="s">
        <v>149</v>
      </c>
      <c r="H165" s="219">
        <v>15.3</v>
      </c>
      <c r="I165" s="220"/>
      <c r="J165" s="221">
        <f t="shared" si="20"/>
        <v>0</v>
      </c>
      <c r="K165" s="222"/>
      <c r="L165" s="223"/>
      <c r="M165" s="224" t="s">
        <v>1</v>
      </c>
      <c r="N165" s="225" t="s">
        <v>40</v>
      </c>
      <c r="O165" s="68"/>
      <c r="P165" s="211">
        <f t="shared" si="21"/>
        <v>0</v>
      </c>
      <c r="Q165" s="211">
        <v>0.0483</v>
      </c>
      <c r="R165" s="211">
        <f t="shared" si="22"/>
        <v>0.73899</v>
      </c>
      <c r="S165" s="211">
        <v>0</v>
      </c>
      <c r="T165" s="212">
        <f t="shared" si="2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3" t="s">
        <v>164</v>
      </c>
      <c r="AT165" s="213" t="s">
        <v>269</v>
      </c>
      <c r="AU165" s="213" t="s">
        <v>85</v>
      </c>
      <c r="AY165" s="14" t="s">
        <v>120</v>
      </c>
      <c r="BE165" s="214">
        <f t="shared" si="24"/>
        <v>0</v>
      </c>
      <c r="BF165" s="214">
        <f t="shared" si="25"/>
        <v>0</v>
      </c>
      <c r="BG165" s="214">
        <f t="shared" si="26"/>
        <v>0</v>
      </c>
      <c r="BH165" s="214">
        <f t="shared" si="27"/>
        <v>0</v>
      </c>
      <c r="BI165" s="214">
        <f t="shared" si="28"/>
        <v>0</v>
      </c>
      <c r="BJ165" s="14" t="s">
        <v>83</v>
      </c>
      <c r="BK165" s="214">
        <f t="shared" si="29"/>
        <v>0</v>
      </c>
      <c r="BL165" s="14" t="s">
        <v>126</v>
      </c>
      <c r="BM165" s="213" t="s">
        <v>272</v>
      </c>
    </row>
    <row r="166" spans="1:65" s="2" customFormat="1" ht="16.5" customHeight="1">
      <c r="A166" s="31"/>
      <c r="B166" s="32"/>
      <c r="C166" s="215" t="s">
        <v>273</v>
      </c>
      <c r="D166" s="215" t="s">
        <v>269</v>
      </c>
      <c r="E166" s="216" t="s">
        <v>274</v>
      </c>
      <c r="F166" s="217" t="s">
        <v>275</v>
      </c>
      <c r="G166" s="218" t="s">
        <v>149</v>
      </c>
      <c r="H166" s="219">
        <v>186.66</v>
      </c>
      <c r="I166" s="220"/>
      <c r="J166" s="221">
        <f t="shared" si="20"/>
        <v>0</v>
      </c>
      <c r="K166" s="222"/>
      <c r="L166" s="223"/>
      <c r="M166" s="224" t="s">
        <v>1</v>
      </c>
      <c r="N166" s="225" t="s">
        <v>40</v>
      </c>
      <c r="O166" s="68"/>
      <c r="P166" s="211">
        <f t="shared" si="21"/>
        <v>0</v>
      </c>
      <c r="Q166" s="211">
        <v>0.081</v>
      </c>
      <c r="R166" s="211">
        <f t="shared" si="22"/>
        <v>15.11946</v>
      </c>
      <c r="S166" s="211">
        <v>0</v>
      </c>
      <c r="T166" s="212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3" t="s">
        <v>164</v>
      </c>
      <c r="AT166" s="213" t="s">
        <v>269</v>
      </c>
      <c r="AU166" s="213" t="s">
        <v>85</v>
      </c>
      <c r="AY166" s="14" t="s">
        <v>120</v>
      </c>
      <c r="BE166" s="214">
        <f t="shared" si="24"/>
        <v>0</v>
      </c>
      <c r="BF166" s="214">
        <f t="shared" si="25"/>
        <v>0</v>
      </c>
      <c r="BG166" s="214">
        <f t="shared" si="26"/>
        <v>0</v>
      </c>
      <c r="BH166" s="214">
        <f t="shared" si="27"/>
        <v>0</v>
      </c>
      <c r="BI166" s="214">
        <f t="shared" si="28"/>
        <v>0</v>
      </c>
      <c r="BJ166" s="14" t="s">
        <v>83</v>
      </c>
      <c r="BK166" s="214">
        <f t="shared" si="29"/>
        <v>0</v>
      </c>
      <c r="BL166" s="14" t="s">
        <v>126</v>
      </c>
      <c r="BM166" s="213" t="s">
        <v>276</v>
      </c>
    </row>
    <row r="167" spans="1:65" s="2" customFormat="1" ht="24" customHeight="1">
      <c r="A167" s="31"/>
      <c r="B167" s="32"/>
      <c r="C167" s="215" t="s">
        <v>277</v>
      </c>
      <c r="D167" s="215" t="s">
        <v>269</v>
      </c>
      <c r="E167" s="216" t="s">
        <v>278</v>
      </c>
      <c r="F167" s="217" t="s">
        <v>279</v>
      </c>
      <c r="G167" s="218" t="s">
        <v>149</v>
      </c>
      <c r="H167" s="219">
        <v>6.12</v>
      </c>
      <c r="I167" s="220"/>
      <c r="J167" s="221">
        <f t="shared" si="20"/>
        <v>0</v>
      </c>
      <c r="K167" s="222"/>
      <c r="L167" s="223"/>
      <c r="M167" s="224" t="s">
        <v>1</v>
      </c>
      <c r="N167" s="225" t="s">
        <v>40</v>
      </c>
      <c r="O167" s="68"/>
      <c r="P167" s="211">
        <f t="shared" si="21"/>
        <v>0</v>
      </c>
      <c r="Q167" s="211">
        <v>0.064</v>
      </c>
      <c r="R167" s="211">
        <f t="shared" si="22"/>
        <v>0.39168000000000003</v>
      </c>
      <c r="S167" s="211">
        <v>0</v>
      </c>
      <c r="T167" s="212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3" t="s">
        <v>164</v>
      </c>
      <c r="AT167" s="213" t="s">
        <v>269</v>
      </c>
      <c r="AU167" s="213" t="s">
        <v>85</v>
      </c>
      <c r="AY167" s="14" t="s">
        <v>120</v>
      </c>
      <c r="BE167" s="214">
        <f t="shared" si="24"/>
        <v>0</v>
      </c>
      <c r="BF167" s="214">
        <f t="shared" si="25"/>
        <v>0</v>
      </c>
      <c r="BG167" s="214">
        <f t="shared" si="26"/>
        <v>0</v>
      </c>
      <c r="BH167" s="214">
        <f t="shared" si="27"/>
        <v>0</v>
      </c>
      <c r="BI167" s="214">
        <f t="shared" si="28"/>
        <v>0</v>
      </c>
      <c r="BJ167" s="14" t="s">
        <v>83</v>
      </c>
      <c r="BK167" s="214">
        <f t="shared" si="29"/>
        <v>0</v>
      </c>
      <c r="BL167" s="14" t="s">
        <v>126</v>
      </c>
      <c r="BM167" s="213" t="s">
        <v>280</v>
      </c>
    </row>
    <row r="168" spans="1:65" s="2" customFormat="1" ht="16.5" customHeight="1">
      <c r="A168" s="31"/>
      <c r="B168" s="32"/>
      <c r="C168" s="215" t="s">
        <v>281</v>
      </c>
      <c r="D168" s="215" t="s">
        <v>269</v>
      </c>
      <c r="E168" s="216" t="s">
        <v>282</v>
      </c>
      <c r="F168" s="217" t="s">
        <v>283</v>
      </c>
      <c r="G168" s="218" t="s">
        <v>149</v>
      </c>
      <c r="H168" s="219">
        <v>48.05</v>
      </c>
      <c r="I168" s="220"/>
      <c r="J168" s="221">
        <f t="shared" si="20"/>
        <v>0</v>
      </c>
      <c r="K168" s="222"/>
      <c r="L168" s="223"/>
      <c r="M168" s="224" t="s">
        <v>1</v>
      </c>
      <c r="N168" s="225" t="s">
        <v>40</v>
      </c>
      <c r="O168" s="68"/>
      <c r="P168" s="211">
        <f t="shared" si="21"/>
        <v>0</v>
      </c>
      <c r="Q168" s="211">
        <v>0.125</v>
      </c>
      <c r="R168" s="211">
        <f t="shared" si="22"/>
        <v>6.00625</v>
      </c>
      <c r="S168" s="211">
        <v>0</v>
      </c>
      <c r="T168" s="212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3" t="s">
        <v>164</v>
      </c>
      <c r="AT168" s="213" t="s">
        <v>269</v>
      </c>
      <c r="AU168" s="213" t="s">
        <v>85</v>
      </c>
      <c r="AY168" s="14" t="s">
        <v>120</v>
      </c>
      <c r="BE168" s="214">
        <f t="shared" si="24"/>
        <v>0</v>
      </c>
      <c r="BF168" s="214">
        <f t="shared" si="25"/>
        <v>0</v>
      </c>
      <c r="BG168" s="214">
        <f t="shared" si="26"/>
        <v>0</v>
      </c>
      <c r="BH168" s="214">
        <f t="shared" si="27"/>
        <v>0</v>
      </c>
      <c r="BI168" s="214">
        <f t="shared" si="28"/>
        <v>0</v>
      </c>
      <c r="BJ168" s="14" t="s">
        <v>83</v>
      </c>
      <c r="BK168" s="214">
        <f t="shared" si="29"/>
        <v>0</v>
      </c>
      <c r="BL168" s="14" t="s">
        <v>126</v>
      </c>
      <c r="BM168" s="213" t="s">
        <v>284</v>
      </c>
    </row>
    <row r="169" spans="1:65" s="2" customFormat="1" ht="48" customHeight="1">
      <c r="A169" s="31"/>
      <c r="B169" s="32"/>
      <c r="C169" s="201" t="s">
        <v>285</v>
      </c>
      <c r="D169" s="201" t="s">
        <v>122</v>
      </c>
      <c r="E169" s="202" t="s">
        <v>286</v>
      </c>
      <c r="F169" s="203" t="s">
        <v>287</v>
      </c>
      <c r="G169" s="204" t="s">
        <v>149</v>
      </c>
      <c r="H169" s="205">
        <v>143</v>
      </c>
      <c r="I169" s="206"/>
      <c r="J169" s="207">
        <f t="shared" si="20"/>
        <v>0</v>
      </c>
      <c r="K169" s="208"/>
      <c r="L169" s="36"/>
      <c r="M169" s="209" t="s">
        <v>1</v>
      </c>
      <c r="N169" s="210" t="s">
        <v>40</v>
      </c>
      <c r="O169" s="68"/>
      <c r="P169" s="211">
        <f t="shared" si="21"/>
        <v>0</v>
      </c>
      <c r="Q169" s="211">
        <v>0.16849</v>
      </c>
      <c r="R169" s="211">
        <f t="shared" si="22"/>
        <v>24.09407</v>
      </c>
      <c r="S169" s="211">
        <v>0</v>
      </c>
      <c r="T169" s="212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3" t="s">
        <v>126</v>
      </c>
      <c r="AT169" s="213" t="s">
        <v>122</v>
      </c>
      <c r="AU169" s="213" t="s">
        <v>85</v>
      </c>
      <c r="AY169" s="14" t="s">
        <v>120</v>
      </c>
      <c r="BE169" s="214">
        <f t="shared" si="24"/>
        <v>0</v>
      </c>
      <c r="BF169" s="214">
        <f t="shared" si="25"/>
        <v>0</v>
      </c>
      <c r="BG169" s="214">
        <f t="shared" si="26"/>
        <v>0</v>
      </c>
      <c r="BH169" s="214">
        <f t="shared" si="27"/>
        <v>0</v>
      </c>
      <c r="BI169" s="214">
        <f t="shared" si="28"/>
        <v>0</v>
      </c>
      <c r="BJ169" s="14" t="s">
        <v>83</v>
      </c>
      <c r="BK169" s="214">
        <f t="shared" si="29"/>
        <v>0</v>
      </c>
      <c r="BL169" s="14" t="s">
        <v>126</v>
      </c>
      <c r="BM169" s="213" t="s">
        <v>288</v>
      </c>
    </row>
    <row r="170" spans="1:65" s="2" customFormat="1" ht="24" customHeight="1">
      <c r="A170" s="31"/>
      <c r="B170" s="32"/>
      <c r="C170" s="201" t="s">
        <v>289</v>
      </c>
      <c r="D170" s="201" t="s">
        <v>122</v>
      </c>
      <c r="E170" s="202" t="s">
        <v>290</v>
      </c>
      <c r="F170" s="203" t="s">
        <v>291</v>
      </c>
      <c r="G170" s="204" t="s">
        <v>162</v>
      </c>
      <c r="H170" s="205">
        <v>25.263</v>
      </c>
      <c r="I170" s="206"/>
      <c r="J170" s="207">
        <f t="shared" si="20"/>
        <v>0</v>
      </c>
      <c r="K170" s="208"/>
      <c r="L170" s="36"/>
      <c r="M170" s="209" t="s">
        <v>1</v>
      </c>
      <c r="N170" s="210" t="s">
        <v>40</v>
      </c>
      <c r="O170" s="68"/>
      <c r="P170" s="211">
        <f t="shared" si="21"/>
        <v>0</v>
      </c>
      <c r="Q170" s="211">
        <v>2.25634</v>
      </c>
      <c r="R170" s="211">
        <f t="shared" si="22"/>
        <v>57.00191742</v>
      </c>
      <c r="S170" s="211">
        <v>0</v>
      </c>
      <c r="T170" s="212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3" t="s">
        <v>126</v>
      </c>
      <c r="AT170" s="213" t="s">
        <v>122</v>
      </c>
      <c r="AU170" s="213" t="s">
        <v>85</v>
      </c>
      <c r="AY170" s="14" t="s">
        <v>120</v>
      </c>
      <c r="BE170" s="214">
        <f t="shared" si="24"/>
        <v>0</v>
      </c>
      <c r="BF170" s="214">
        <f t="shared" si="25"/>
        <v>0</v>
      </c>
      <c r="BG170" s="214">
        <f t="shared" si="26"/>
        <v>0</v>
      </c>
      <c r="BH170" s="214">
        <f t="shared" si="27"/>
        <v>0</v>
      </c>
      <c r="BI170" s="214">
        <f t="shared" si="28"/>
        <v>0</v>
      </c>
      <c r="BJ170" s="14" t="s">
        <v>83</v>
      </c>
      <c r="BK170" s="214">
        <f t="shared" si="29"/>
        <v>0</v>
      </c>
      <c r="BL170" s="14" t="s">
        <v>126</v>
      </c>
      <c r="BM170" s="213" t="s">
        <v>292</v>
      </c>
    </row>
    <row r="171" spans="1:65" s="2" customFormat="1" ht="36" customHeight="1">
      <c r="A171" s="31"/>
      <c r="B171" s="32"/>
      <c r="C171" s="201" t="s">
        <v>293</v>
      </c>
      <c r="D171" s="201" t="s">
        <v>122</v>
      </c>
      <c r="E171" s="202" t="s">
        <v>294</v>
      </c>
      <c r="F171" s="203" t="s">
        <v>295</v>
      </c>
      <c r="G171" s="204" t="s">
        <v>149</v>
      </c>
      <c r="H171" s="205">
        <v>90.7</v>
      </c>
      <c r="I171" s="206"/>
      <c r="J171" s="207">
        <f t="shared" si="20"/>
        <v>0</v>
      </c>
      <c r="K171" s="208"/>
      <c r="L171" s="36"/>
      <c r="M171" s="209" t="s">
        <v>1</v>
      </c>
      <c r="N171" s="210" t="s">
        <v>40</v>
      </c>
      <c r="O171" s="68"/>
      <c r="P171" s="211">
        <f t="shared" si="21"/>
        <v>0</v>
      </c>
      <c r="Q171" s="211">
        <v>0</v>
      </c>
      <c r="R171" s="211">
        <f t="shared" si="22"/>
        <v>0</v>
      </c>
      <c r="S171" s="211">
        <v>0</v>
      </c>
      <c r="T171" s="212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3" t="s">
        <v>126</v>
      </c>
      <c r="AT171" s="213" t="s">
        <v>122</v>
      </c>
      <c r="AU171" s="213" t="s">
        <v>85</v>
      </c>
      <c r="AY171" s="14" t="s">
        <v>120</v>
      </c>
      <c r="BE171" s="214">
        <f t="shared" si="24"/>
        <v>0</v>
      </c>
      <c r="BF171" s="214">
        <f t="shared" si="25"/>
        <v>0</v>
      </c>
      <c r="BG171" s="214">
        <f t="shared" si="26"/>
        <v>0</v>
      </c>
      <c r="BH171" s="214">
        <f t="shared" si="27"/>
        <v>0</v>
      </c>
      <c r="BI171" s="214">
        <f t="shared" si="28"/>
        <v>0</v>
      </c>
      <c r="BJ171" s="14" t="s">
        <v>83</v>
      </c>
      <c r="BK171" s="214">
        <f t="shared" si="29"/>
        <v>0</v>
      </c>
      <c r="BL171" s="14" t="s">
        <v>126</v>
      </c>
      <c r="BM171" s="213" t="s">
        <v>296</v>
      </c>
    </row>
    <row r="172" spans="1:65" s="2" customFormat="1" ht="48" customHeight="1">
      <c r="A172" s="31"/>
      <c r="B172" s="32"/>
      <c r="C172" s="201" t="s">
        <v>297</v>
      </c>
      <c r="D172" s="201" t="s">
        <v>122</v>
      </c>
      <c r="E172" s="202" t="s">
        <v>298</v>
      </c>
      <c r="F172" s="203" t="s">
        <v>299</v>
      </c>
      <c r="G172" s="204" t="s">
        <v>149</v>
      </c>
      <c r="H172" s="205">
        <v>90.7</v>
      </c>
      <c r="I172" s="206"/>
      <c r="J172" s="207">
        <f t="shared" si="20"/>
        <v>0</v>
      </c>
      <c r="K172" s="208"/>
      <c r="L172" s="36"/>
      <c r="M172" s="209" t="s">
        <v>1</v>
      </c>
      <c r="N172" s="210" t="s">
        <v>40</v>
      </c>
      <c r="O172" s="68"/>
      <c r="P172" s="211">
        <f t="shared" si="21"/>
        <v>0</v>
      </c>
      <c r="Q172" s="211">
        <v>5E-05</v>
      </c>
      <c r="R172" s="211">
        <f t="shared" si="22"/>
        <v>0.004535</v>
      </c>
      <c r="S172" s="211">
        <v>0</v>
      </c>
      <c r="T172" s="212">
        <f t="shared" si="2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3" t="s">
        <v>126</v>
      </c>
      <c r="AT172" s="213" t="s">
        <v>122</v>
      </c>
      <c r="AU172" s="213" t="s">
        <v>85</v>
      </c>
      <c r="AY172" s="14" t="s">
        <v>120</v>
      </c>
      <c r="BE172" s="214">
        <f t="shared" si="24"/>
        <v>0</v>
      </c>
      <c r="BF172" s="214">
        <f t="shared" si="25"/>
        <v>0</v>
      </c>
      <c r="BG172" s="214">
        <f t="shared" si="26"/>
        <v>0</v>
      </c>
      <c r="BH172" s="214">
        <f t="shared" si="27"/>
        <v>0</v>
      </c>
      <c r="BI172" s="214">
        <f t="shared" si="28"/>
        <v>0</v>
      </c>
      <c r="BJ172" s="14" t="s">
        <v>83</v>
      </c>
      <c r="BK172" s="214">
        <f t="shared" si="29"/>
        <v>0</v>
      </c>
      <c r="BL172" s="14" t="s">
        <v>126</v>
      </c>
      <c r="BM172" s="213" t="s">
        <v>300</v>
      </c>
    </row>
    <row r="173" spans="1:65" s="2" customFormat="1" ht="24" customHeight="1">
      <c r="A173" s="31"/>
      <c r="B173" s="32"/>
      <c r="C173" s="201" t="s">
        <v>301</v>
      </c>
      <c r="D173" s="201" t="s">
        <v>122</v>
      </c>
      <c r="E173" s="202" t="s">
        <v>302</v>
      </c>
      <c r="F173" s="203" t="s">
        <v>303</v>
      </c>
      <c r="G173" s="204" t="s">
        <v>149</v>
      </c>
      <c r="H173" s="205">
        <v>137.1</v>
      </c>
      <c r="I173" s="206"/>
      <c r="J173" s="207">
        <f t="shared" si="20"/>
        <v>0</v>
      </c>
      <c r="K173" s="208"/>
      <c r="L173" s="36"/>
      <c r="M173" s="209" t="s">
        <v>1</v>
      </c>
      <c r="N173" s="210" t="s">
        <v>40</v>
      </c>
      <c r="O173" s="68"/>
      <c r="P173" s="211">
        <f t="shared" si="21"/>
        <v>0</v>
      </c>
      <c r="Q173" s="211">
        <v>0</v>
      </c>
      <c r="R173" s="211">
        <f t="shared" si="22"/>
        <v>0</v>
      </c>
      <c r="S173" s="211">
        <v>0</v>
      </c>
      <c r="T173" s="212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3" t="s">
        <v>126</v>
      </c>
      <c r="AT173" s="213" t="s">
        <v>122</v>
      </c>
      <c r="AU173" s="213" t="s">
        <v>85</v>
      </c>
      <c r="AY173" s="14" t="s">
        <v>120</v>
      </c>
      <c r="BE173" s="214">
        <f t="shared" si="24"/>
        <v>0</v>
      </c>
      <c r="BF173" s="214">
        <f t="shared" si="25"/>
        <v>0</v>
      </c>
      <c r="BG173" s="214">
        <f t="shared" si="26"/>
        <v>0</v>
      </c>
      <c r="BH173" s="214">
        <f t="shared" si="27"/>
        <v>0</v>
      </c>
      <c r="BI173" s="214">
        <f t="shared" si="28"/>
        <v>0</v>
      </c>
      <c r="BJ173" s="14" t="s">
        <v>83</v>
      </c>
      <c r="BK173" s="214">
        <f t="shared" si="29"/>
        <v>0</v>
      </c>
      <c r="BL173" s="14" t="s">
        <v>126</v>
      </c>
      <c r="BM173" s="213" t="s">
        <v>304</v>
      </c>
    </row>
    <row r="174" spans="1:65" s="2" customFormat="1" ht="48" customHeight="1">
      <c r="A174" s="31"/>
      <c r="B174" s="32"/>
      <c r="C174" s="201" t="s">
        <v>305</v>
      </c>
      <c r="D174" s="201" t="s">
        <v>122</v>
      </c>
      <c r="E174" s="202" t="s">
        <v>306</v>
      </c>
      <c r="F174" s="203" t="s">
        <v>307</v>
      </c>
      <c r="G174" s="204" t="s">
        <v>213</v>
      </c>
      <c r="H174" s="205">
        <v>58</v>
      </c>
      <c r="I174" s="206"/>
      <c r="J174" s="207">
        <f t="shared" si="20"/>
        <v>0</v>
      </c>
      <c r="K174" s="208"/>
      <c r="L174" s="36"/>
      <c r="M174" s="209" t="s">
        <v>1</v>
      </c>
      <c r="N174" s="210" t="s">
        <v>40</v>
      </c>
      <c r="O174" s="68"/>
      <c r="P174" s="211">
        <f t="shared" si="21"/>
        <v>0</v>
      </c>
      <c r="Q174" s="211">
        <v>1.61679</v>
      </c>
      <c r="R174" s="211">
        <f t="shared" si="22"/>
        <v>93.77382</v>
      </c>
      <c r="S174" s="211">
        <v>0</v>
      </c>
      <c r="T174" s="212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3" t="s">
        <v>126</v>
      </c>
      <c r="AT174" s="213" t="s">
        <v>122</v>
      </c>
      <c r="AU174" s="213" t="s">
        <v>85</v>
      </c>
      <c r="AY174" s="14" t="s">
        <v>120</v>
      </c>
      <c r="BE174" s="214">
        <f t="shared" si="24"/>
        <v>0</v>
      </c>
      <c r="BF174" s="214">
        <f t="shared" si="25"/>
        <v>0</v>
      </c>
      <c r="BG174" s="214">
        <f t="shared" si="26"/>
        <v>0</v>
      </c>
      <c r="BH174" s="214">
        <f t="shared" si="27"/>
        <v>0</v>
      </c>
      <c r="BI174" s="214">
        <f t="shared" si="28"/>
        <v>0</v>
      </c>
      <c r="BJ174" s="14" t="s">
        <v>83</v>
      </c>
      <c r="BK174" s="214">
        <f t="shared" si="29"/>
        <v>0</v>
      </c>
      <c r="BL174" s="14" t="s">
        <v>126</v>
      </c>
      <c r="BM174" s="213" t="s">
        <v>308</v>
      </c>
    </row>
    <row r="175" spans="1:65" s="2" customFormat="1" ht="48" customHeight="1">
      <c r="A175" s="31"/>
      <c r="B175" s="32"/>
      <c r="C175" s="201" t="s">
        <v>309</v>
      </c>
      <c r="D175" s="201" t="s">
        <v>122</v>
      </c>
      <c r="E175" s="202" t="s">
        <v>310</v>
      </c>
      <c r="F175" s="203" t="s">
        <v>311</v>
      </c>
      <c r="G175" s="204" t="s">
        <v>125</v>
      </c>
      <c r="H175" s="205">
        <v>14</v>
      </c>
      <c r="I175" s="206"/>
      <c r="J175" s="207">
        <f t="shared" si="20"/>
        <v>0</v>
      </c>
      <c r="K175" s="208"/>
      <c r="L175" s="36"/>
      <c r="M175" s="209" t="s">
        <v>1</v>
      </c>
      <c r="N175" s="210" t="s">
        <v>40</v>
      </c>
      <c r="O175" s="68"/>
      <c r="P175" s="211">
        <f t="shared" si="21"/>
        <v>0</v>
      </c>
      <c r="Q175" s="211">
        <v>0</v>
      </c>
      <c r="R175" s="211">
        <f t="shared" si="22"/>
        <v>0</v>
      </c>
      <c r="S175" s="211">
        <v>0</v>
      </c>
      <c r="T175" s="212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3" t="s">
        <v>126</v>
      </c>
      <c r="AT175" s="213" t="s">
        <v>122</v>
      </c>
      <c r="AU175" s="213" t="s">
        <v>85</v>
      </c>
      <c r="AY175" s="14" t="s">
        <v>120</v>
      </c>
      <c r="BE175" s="214">
        <f t="shared" si="24"/>
        <v>0</v>
      </c>
      <c r="BF175" s="214">
        <f t="shared" si="25"/>
        <v>0</v>
      </c>
      <c r="BG175" s="214">
        <f t="shared" si="26"/>
        <v>0</v>
      </c>
      <c r="BH175" s="214">
        <f t="shared" si="27"/>
        <v>0</v>
      </c>
      <c r="BI175" s="214">
        <f t="shared" si="28"/>
        <v>0</v>
      </c>
      <c r="BJ175" s="14" t="s">
        <v>83</v>
      </c>
      <c r="BK175" s="214">
        <f t="shared" si="29"/>
        <v>0</v>
      </c>
      <c r="BL175" s="14" t="s">
        <v>126</v>
      </c>
      <c r="BM175" s="213" t="s">
        <v>312</v>
      </c>
    </row>
    <row r="176" spans="2:63" s="12" customFormat="1" ht="22.9" customHeight="1">
      <c r="B176" s="185"/>
      <c r="C176" s="186"/>
      <c r="D176" s="187" t="s">
        <v>74</v>
      </c>
      <c r="E176" s="199" t="s">
        <v>313</v>
      </c>
      <c r="F176" s="199" t="s">
        <v>314</v>
      </c>
      <c r="G176" s="186"/>
      <c r="H176" s="186"/>
      <c r="I176" s="189"/>
      <c r="J176" s="200">
        <f>BK176</f>
        <v>0</v>
      </c>
      <c r="K176" s="186"/>
      <c r="L176" s="191"/>
      <c r="M176" s="192"/>
      <c r="N176" s="193"/>
      <c r="O176" s="193"/>
      <c r="P176" s="194">
        <f>SUM(P177:P182)</f>
        <v>0</v>
      </c>
      <c r="Q176" s="193"/>
      <c r="R176" s="194">
        <f>SUM(R177:R182)</f>
        <v>0</v>
      </c>
      <c r="S176" s="193"/>
      <c r="T176" s="195">
        <f>SUM(T177:T182)</f>
        <v>0</v>
      </c>
      <c r="AR176" s="196" t="s">
        <v>83</v>
      </c>
      <c r="AT176" s="197" t="s">
        <v>74</v>
      </c>
      <c r="AU176" s="197" t="s">
        <v>83</v>
      </c>
      <c r="AY176" s="196" t="s">
        <v>120</v>
      </c>
      <c r="BK176" s="198">
        <f>SUM(BK177:BK182)</f>
        <v>0</v>
      </c>
    </row>
    <row r="177" spans="1:65" s="2" customFormat="1" ht="36" customHeight="1">
      <c r="A177" s="31"/>
      <c r="B177" s="32"/>
      <c r="C177" s="201" t="s">
        <v>315</v>
      </c>
      <c r="D177" s="201" t="s">
        <v>122</v>
      </c>
      <c r="E177" s="202" t="s">
        <v>316</v>
      </c>
      <c r="F177" s="203" t="s">
        <v>317</v>
      </c>
      <c r="G177" s="204" t="s">
        <v>175</v>
      </c>
      <c r="H177" s="205">
        <v>1342.757</v>
      </c>
      <c r="I177" s="206"/>
      <c r="J177" s="207">
        <f aca="true" t="shared" si="30" ref="J177:J182">ROUND(I177*H177,2)</f>
        <v>0</v>
      </c>
      <c r="K177" s="208"/>
      <c r="L177" s="36"/>
      <c r="M177" s="209" t="s">
        <v>1</v>
      </c>
      <c r="N177" s="210" t="s">
        <v>40</v>
      </c>
      <c r="O177" s="68"/>
      <c r="P177" s="211">
        <f aca="true" t="shared" si="31" ref="P177:P182">O177*H177</f>
        <v>0</v>
      </c>
      <c r="Q177" s="211">
        <v>0</v>
      </c>
      <c r="R177" s="211">
        <f aca="true" t="shared" si="32" ref="R177:R182">Q177*H177</f>
        <v>0</v>
      </c>
      <c r="S177" s="211">
        <v>0</v>
      </c>
      <c r="T177" s="212">
        <f aca="true" t="shared" si="33" ref="T177:T182"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3" t="s">
        <v>126</v>
      </c>
      <c r="AT177" s="213" t="s">
        <v>122</v>
      </c>
      <c r="AU177" s="213" t="s">
        <v>85</v>
      </c>
      <c r="AY177" s="14" t="s">
        <v>120</v>
      </c>
      <c r="BE177" s="214">
        <f aca="true" t="shared" si="34" ref="BE177:BE182">IF(N177="základní",J177,0)</f>
        <v>0</v>
      </c>
      <c r="BF177" s="214">
        <f aca="true" t="shared" si="35" ref="BF177:BF182">IF(N177="snížená",J177,0)</f>
        <v>0</v>
      </c>
      <c r="BG177" s="214">
        <f aca="true" t="shared" si="36" ref="BG177:BG182">IF(N177="zákl. přenesená",J177,0)</f>
        <v>0</v>
      </c>
      <c r="BH177" s="214">
        <f aca="true" t="shared" si="37" ref="BH177:BH182">IF(N177="sníž. přenesená",J177,0)</f>
        <v>0</v>
      </c>
      <c r="BI177" s="214">
        <f aca="true" t="shared" si="38" ref="BI177:BI182">IF(N177="nulová",J177,0)</f>
        <v>0</v>
      </c>
      <c r="BJ177" s="14" t="s">
        <v>83</v>
      </c>
      <c r="BK177" s="214">
        <f aca="true" t="shared" si="39" ref="BK177:BK182">ROUND(I177*H177,2)</f>
        <v>0</v>
      </c>
      <c r="BL177" s="14" t="s">
        <v>126</v>
      </c>
      <c r="BM177" s="213" t="s">
        <v>318</v>
      </c>
    </row>
    <row r="178" spans="1:65" s="2" customFormat="1" ht="36" customHeight="1">
      <c r="A178" s="31"/>
      <c r="B178" s="32"/>
      <c r="C178" s="201" t="s">
        <v>319</v>
      </c>
      <c r="D178" s="201" t="s">
        <v>122</v>
      </c>
      <c r="E178" s="202" t="s">
        <v>320</v>
      </c>
      <c r="F178" s="203" t="s">
        <v>321</v>
      </c>
      <c r="G178" s="204" t="s">
        <v>175</v>
      </c>
      <c r="H178" s="205">
        <v>1784.664</v>
      </c>
      <c r="I178" s="206"/>
      <c r="J178" s="207">
        <f t="shared" si="30"/>
        <v>0</v>
      </c>
      <c r="K178" s="208"/>
      <c r="L178" s="36"/>
      <c r="M178" s="209" t="s">
        <v>1</v>
      </c>
      <c r="N178" s="210" t="s">
        <v>40</v>
      </c>
      <c r="O178" s="68"/>
      <c r="P178" s="211">
        <f t="shared" si="31"/>
        <v>0</v>
      </c>
      <c r="Q178" s="211">
        <v>0</v>
      </c>
      <c r="R178" s="211">
        <f t="shared" si="32"/>
        <v>0</v>
      </c>
      <c r="S178" s="211">
        <v>0</v>
      </c>
      <c r="T178" s="212">
        <f t="shared" si="3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3" t="s">
        <v>126</v>
      </c>
      <c r="AT178" s="213" t="s">
        <v>122</v>
      </c>
      <c r="AU178" s="213" t="s">
        <v>85</v>
      </c>
      <c r="AY178" s="14" t="s">
        <v>120</v>
      </c>
      <c r="BE178" s="214">
        <f t="shared" si="34"/>
        <v>0</v>
      </c>
      <c r="BF178" s="214">
        <f t="shared" si="35"/>
        <v>0</v>
      </c>
      <c r="BG178" s="214">
        <f t="shared" si="36"/>
        <v>0</v>
      </c>
      <c r="BH178" s="214">
        <f t="shared" si="37"/>
        <v>0</v>
      </c>
      <c r="BI178" s="214">
        <f t="shared" si="38"/>
        <v>0</v>
      </c>
      <c r="BJ178" s="14" t="s">
        <v>83</v>
      </c>
      <c r="BK178" s="214">
        <f t="shared" si="39"/>
        <v>0</v>
      </c>
      <c r="BL178" s="14" t="s">
        <v>126</v>
      </c>
      <c r="BM178" s="213" t="s">
        <v>322</v>
      </c>
    </row>
    <row r="179" spans="1:65" s="2" customFormat="1" ht="36" customHeight="1">
      <c r="A179" s="31"/>
      <c r="B179" s="32"/>
      <c r="C179" s="201" t="s">
        <v>323</v>
      </c>
      <c r="D179" s="201" t="s">
        <v>122</v>
      </c>
      <c r="E179" s="202" t="s">
        <v>324</v>
      </c>
      <c r="F179" s="203" t="s">
        <v>325</v>
      </c>
      <c r="G179" s="204" t="s">
        <v>175</v>
      </c>
      <c r="H179" s="205">
        <v>37.686</v>
      </c>
      <c r="I179" s="206"/>
      <c r="J179" s="207">
        <f t="shared" si="30"/>
        <v>0</v>
      </c>
      <c r="K179" s="208"/>
      <c r="L179" s="36"/>
      <c r="M179" s="209" t="s">
        <v>1</v>
      </c>
      <c r="N179" s="210" t="s">
        <v>40</v>
      </c>
      <c r="O179" s="68"/>
      <c r="P179" s="211">
        <f t="shared" si="31"/>
        <v>0</v>
      </c>
      <c r="Q179" s="211">
        <v>0</v>
      </c>
      <c r="R179" s="211">
        <f t="shared" si="32"/>
        <v>0</v>
      </c>
      <c r="S179" s="211">
        <v>0</v>
      </c>
      <c r="T179" s="212">
        <f t="shared" si="3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3" t="s">
        <v>126</v>
      </c>
      <c r="AT179" s="213" t="s">
        <v>122</v>
      </c>
      <c r="AU179" s="213" t="s">
        <v>85</v>
      </c>
      <c r="AY179" s="14" t="s">
        <v>120</v>
      </c>
      <c r="BE179" s="214">
        <f t="shared" si="34"/>
        <v>0</v>
      </c>
      <c r="BF179" s="214">
        <f t="shared" si="35"/>
        <v>0</v>
      </c>
      <c r="BG179" s="214">
        <f t="shared" si="36"/>
        <v>0</v>
      </c>
      <c r="BH179" s="214">
        <f t="shared" si="37"/>
        <v>0</v>
      </c>
      <c r="BI179" s="214">
        <f t="shared" si="38"/>
        <v>0</v>
      </c>
      <c r="BJ179" s="14" t="s">
        <v>83</v>
      </c>
      <c r="BK179" s="214">
        <f t="shared" si="39"/>
        <v>0</v>
      </c>
      <c r="BL179" s="14" t="s">
        <v>126</v>
      </c>
      <c r="BM179" s="213" t="s">
        <v>326</v>
      </c>
    </row>
    <row r="180" spans="1:65" s="2" customFormat="1" ht="48" customHeight="1">
      <c r="A180" s="31"/>
      <c r="B180" s="32"/>
      <c r="C180" s="201" t="s">
        <v>327</v>
      </c>
      <c r="D180" s="201" t="s">
        <v>122</v>
      </c>
      <c r="E180" s="202" t="s">
        <v>328</v>
      </c>
      <c r="F180" s="203" t="s">
        <v>329</v>
      </c>
      <c r="G180" s="204" t="s">
        <v>175</v>
      </c>
      <c r="H180" s="205">
        <v>37.686</v>
      </c>
      <c r="I180" s="206"/>
      <c r="J180" s="207">
        <f t="shared" si="30"/>
        <v>0</v>
      </c>
      <c r="K180" s="208"/>
      <c r="L180" s="36"/>
      <c r="M180" s="209" t="s">
        <v>1</v>
      </c>
      <c r="N180" s="210" t="s">
        <v>40</v>
      </c>
      <c r="O180" s="68"/>
      <c r="P180" s="211">
        <f t="shared" si="31"/>
        <v>0</v>
      </c>
      <c r="Q180" s="211">
        <v>0</v>
      </c>
      <c r="R180" s="211">
        <f t="shared" si="32"/>
        <v>0</v>
      </c>
      <c r="S180" s="211">
        <v>0</v>
      </c>
      <c r="T180" s="212">
        <f t="shared" si="3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3" t="s">
        <v>126</v>
      </c>
      <c r="AT180" s="213" t="s">
        <v>122</v>
      </c>
      <c r="AU180" s="213" t="s">
        <v>85</v>
      </c>
      <c r="AY180" s="14" t="s">
        <v>120</v>
      </c>
      <c r="BE180" s="214">
        <f t="shared" si="34"/>
        <v>0</v>
      </c>
      <c r="BF180" s="214">
        <f t="shared" si="35"/>
        <v>0</v>
      </c>
      <c r="BG180" s="214">
        <f t="shared" si="36"/>
        <v>0</v>
      </c>
      <c r="BH180" s="214">
        <f t="shared" si="37"/>
        <v>0</v>
      </c>
      <c r="BI180" s="214">
        <f t="shared" si="38"/>
        <v>0</v>
      </c>
      <c r="BJ180" s="14" t="s">
        <v>83</v>
      </c>
      <c r="BK180" s="214">
        <f t="shared" si="39"/>
        <v>0</v>
      </c>
      <c r="BL180" s="14" t="s">
        <v>126</v>
      </c>
      <c r="BM180" s="213" t="s">
        <v>330</v>
      </c>
    </row>
    <row r="181" spans="1:65" s="2" customFormat="1" ht="24" customHeight="1">
      <c r="A181" s="31"/>
      <c r="B181" s="32"/>
      <c r="C181" s="201" t="s">
        <v>331</v>
      </c>
      <c r="D181" s="201" t="s">
        <v>122</v>
      </c>
      <c r="E181" s="202" t="s">
        <v>332</v>
      </c>
      <c r="F181" s="203" t="s">
        <v>333</v>
      </c>
      <c r="G181" s="204" t="s">
        <v>175</v>
      </c>
      <c r="H181" s="205">
        <v>37.686</v>
      </c>
      <c r="I181" s="206"/>
      <c r="J181" s="207">
        <f t="shared" si="30"/>
        <v>0</v>
      </c>
      <c r="K181" s="208"/>
      <c r="L181" s="36"/>
      <c r="M181" s="209" t="s">
        <v>1</v>
      </c>
      <c r="N181" s="210" t="s">
        <v>40</v>
      </c>
      <c r="O181" s="68"/>
      <c r="P181" s="211">
        <f t="shared" si="31"/>
        <v>0</v>
      </c>
      <c r="Q181" s="211">
        <v>0</v>
      </c>
      <c r="R181" s="211">
        <f t="shared" si="32"/>
        <v>0</v>
      </c>
      <c r="S181" s="211">
        <v>0</v>
      </c>
      <c r="T181" s="212">
        <f t="shared" si="3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3" t="s">
        <v>126</v>
      </c>
      <c r="AT181" s="213" t="s">
        <v>122</v>
      </c>
      <c r="AU181" s="213" t="s">
        <v>85</v>
      </c>
      <c r="AY181" s="14" t="s">
        <v>120</v>
      </c>
      <c r="BE181" s="214">
        <f t="shared" si="34"/>
        <v>0</v>
      </c>
      <c r="BF181" s="214">
        <f t="shared" si="35"/>
        <v>0</v>
      </c>
      <c r="BG181" s="214">
        <f t="shared" si="36"/>
        <v>0</v>
      </c>
      <c r="BH181" s="214">
        <f t="shared" si="37"/>
        <v>0</v>
      </c>
      <c r="BI181" s="214">
        <f t="shared" si="38"/>
        <v>0</v>
      </c>
      <c r="BJ181" s="14" t="s">
        <v>83</v>
      </c>
      <c r="BK181" s="214">
        <f t="shared" si="39"/>
        <v>0</v>
      </c>
      <c r="BL181" s="14" t="s">
        <v>126</v>
      </c>
      <c r="BM181" s="213" t="s">
        <v>334</v>
      </c>
    </row>
    <row r="182" spans="1:65" s="2" customFormat="1" ht="36" customHeight="1">
      <c r="A182" s="31"/>
      <c r="B182" s="32"/>
      <c r="C182" s="201" t="s">
        <v>335</v>
      </c>
      <c r="D182" s="201" t="s">
        <v>122</v>
      </c>
      <c r="E182" s="202" t="s">
        <v>336</v>
      </c>
      <c r="F182" s="203" t="s">
        <v>174</v>
      </c>
      <c r="G182" s="204" t="s">
        <v>175</v>
      </c>
      <c r="H182" s="205">
        <v>262.949</v>
      </c>
      <c r="I182" s="206"/>
      <c r="J182" s="207">
        <f t="shared" si="30"/>
        <v>0</v>
      </c>
      <c r="K182" s="208"/>
      <c r="L182" s="36"/>
      <c r="M182" s="209" t="s">
        <v>1</v>
      </c>
      <c r="N182" s="210" t="s">
        <v>40</v>
      </c>
      <c r="O182" s="68"/>
      <c r="P182" s="211">
        <f t="shared" si="31"/>
        <v>0</v>
      </c>
      <c r="Q182" s="211">
        <v>0</v>
      </c>
      <c r="R182" s="211">
        <f t="shared" si="32"/>
        <v>0</v>
      </c>
      <c r="S182" s="211">
        <v>0</v>
      </c>
      <c r="T182" s="212">
        <f t="shared" si="3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3" t="s">
        <v>126</v>
      </c>
      <c r="AT182" s="213" t="s">
        <v>122</v>
      </c>
      <c r="AU182" s="213" t="s">
        <v>85</v>
      </c>
      <c r="AY182" s="14" t="s">
        <v>120</v>
      </c>
      <c r="BE182" s="214">
        <f t="shared" si="34"/>
        <v>0</v>
      </c>
      <c r="BF182" s="214">
        <f t="shared" si="35"/>
        <v>0</v>
      </c>
      <c r="BG182" s="214">
        <f t="shared" si="36"/>
        <v>0</v>
      </c>
      <c r="BH182" s="214">
        <f t="shared" si="37"/>
        <v>0</v>
      </c>
      <c r="BI182" s="214">
        <f t="shared" si="38"/>
        <v>0</v>
      </c>
      <c r="BJ182" s="14" t="s">
        <v>83</v>
      </c>
      <c r="BK182" s="214">
        <f t="shared" si="39"/>
        <v>0</v>
      </c>
      <c r="BL182" s="14" t="s">
        <v>126</v>
      </c>
      <c r="BM182" s="213" t="s">
        <v>337</v>
      </c>
    </row>
    <row r="183" spans="2:63" s="12" customFormat="1" ht="22.9" customHeight="1">
      <c r="B183" s="185"/>
      <c r="C183" s="186"/>
      <c r="D183" s="187" t="s">
        <v>74</v>
      </c>
      <c r="E183" s="199" t="s">
        <v>338</v>
      </c>
      <c r="F183" s="199" t="s">
        <v>339</v>
      </c>
      <c r="G183" s="186"/>
      <c r="H183" s="186"/>
      <c r="I183" s="189"/>
      <c r="J183" s="200">
        <f>BK183</f>
        <v>0</v>
      </c>
      <c r="K183" s="186"/>
      <c r="L183" s="191"/>
      <c r="M183" s="192"/>
      <c r="N183" s="193"/>
      <c r="O183" s="193"/>
      <c r="P183" s="194">
        <f>P184</f>
        <v>0</v>
      </c>
      <c r="Q183" s="193"/>
      <c r="R183" s="194">
        <f>R184</f>
        <v>0</v>
      </c>
      <c r="S183" s="193"/>
      <c r="T183" s="195">
        <f>T184</f>
        <v>0</v>
      </c>
      <c r="AR183" s="196" t="s">
        <v>83</v>
      </c>
      <c r="AT183" s="197" t="s">
        <v>74</v>
      </c>
      <c r="AU183" s="197" t="s">
        <v>83</v>
      </c>
      <c r="AY183" s="196" t="s">
        <v>120</v>
      </c>
      <c r="BK183" s="198">
        <f>BK184</f>
        <v>0</v>
      </c>
    </row>
    <row r="184" spans="1:65" s="2" customFormat="1" ht="36" customHeight="1">
      <c r="A184" s="31"/>
      <c r="B184" s="32"/>
      <c r="C184" s="201" t="s">
        <v>340</v>
      </c>
      <c r="D184" s="201" t="s">
        <v>122</v>
      </c>
      <c r="E184" s="202" t="s">
        <v>341</v>
      </c>
      <c r="F184" s="203" t="s">
        <v>342</v>
      </c>
      <c r="G184" s="204" t="s">
        <v>175</v>
      </c>
      <c r="H184" s="205">
        <v>474.395</v>
      </c>
      <c r="I184" s="206"/>
      <c r="J184" s="207">
        <f>ROUND(I184*H184,2)</f>
        <v>0</v>
      </c>
      <c r="K184" s="208"/>
      <c r="L184" s="36"/>
      <c r="M184" s="209" t="s">
        <v>1</v>
      </c>
      <c r="N184" s="210" t="s">
        <v>40</v>
      </c>
      <c r="O184" s="68"/>
      <c r="P184" s="211">
        <f>O184*H184</f>
        <v>0</v>
      </c>
      <c r="Q184" s="211">
        <v>0</v>
      </c>
      <c r="R184" s="211">
        <f>Q184*H184</f>
        <v>0</v>
      </c>
      <c r="S184" s="211">
        <v>0</v>
      </c>
      <c r="T184" s="212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3" t="s">
        <v>126</v>
      </c>
      <c r="AT184" s="213" t="s">
        <v>122</v>
      </c>
      <c r="AU184" s="213" t="s">
        <v>85</v>
      </c>
      <c r="AY184" s="14" t="s">
        <v>120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4" t="s">
        <v>83</v>
      </c>
      <c r="BK184" s="214">
        <f>ROUND(I184*H184,2)</f>
        <v>0</v>
      </c>
      <c r="BL184" s="14" t="s">
        <v>126</v>
      </c>
      <c r="BM184" s="213" t="s">
        <v>343</v>
      </c>
    </row>
    <row r="185" spans="2:63" s="12" customFormat="1" ht="25.9" customHeight="1">
      <c r="B185" s="185"/>
      <c r="C185" s="186"/>
      <c r="D185" s="187" t="s">
        <v>74</v>
      </c>
      <c r="E185" s="188" t="s">
        <v>344</v>
      </c>
      <c r="F185" s="188" t="s">
        <v>345</v>
      </c>
      <c r="G185" s="186"/>
      <c r="H185" s="186"/>
      <c r="I185" s="189"/>
      <c r="J185" s="190">
        <f>BK185</f>
        <v>0</v>
      </c>
      <c r="K185" s="186"/>
      <c r="L185" s="191"/>
      <c r="M185" s="192"/>
      <c r="N185" s="193"/>
      <c r="O185" s="193"/>
      <c r="P185" s="194">
        <f>SUM(P186:P188)</f>
        <v>0</v>
      </c>
      <c r="Q185" s="193"/>
      <c r="R185" s="194">
        <f>SUM(R186:R188)</f>
        <v>0</v>
      </c>
      <c r="S185" s="193"/>
      <c r="T185" s="195">
        <f>SUM(T186:T188)</f>
        <v>0</v>
      </c>
      <c r="AR185" s="196" t="s">
        <v>142</v>
      </c>
      <c r="AT185" s="197" t="s">
        <v>74</v>
      </c>
      <c r="AU185" s="197" t="s">
        <v>75</v>
      </c>
      <c r="AY185" s="196" t="s">
        <v>120</v>
      </c>
      <c r="BK185" s="198">
        <f>SUM(BK186:BK188)</f>
        <v>0</v>
      </c>
    </row>
    <row r="186" spans="1:65" s="2" customFormat="1" ht="16.5" customHeight="1">
      <c r="A186" s="31"/>
      <c r="B186" s="32"/>
      <c r="C186" s="201" t="s">
        <v>346</v>
      </c>
      <c r="D186" s="201" t="s">
        <v>122</v>
      </c>
      <c r="E186" s="202" t="s">
        <v>347</v>
      </c>
      <c r="F186" s="203" t="s">
        <v>348</v>
      </c>
      <c r="G186" s="204" t="s">
        <v>349</v>
      </c>
      <c r="H186" s="205">
        <v>1</v>
      </c>
      <c r="I186" s="206"/>
      <c r="J186" s="207">
        <f>ROUND(I186*H186,2)</f>
        <v>0</v>
      </c>
      <c r="K186" s="208"/>
      <c r="L186" s="36"/>
      <c r="M186" s="209" t="s">
        <v>1</v>
      </c>
      <c r="N186" s="210" t="s">
        <v>40</v>
      </c>
      <c r="O186" s="68"/>
      <c r="P186" s="211">
        <f>O186*H186</f>
        <v>0</v>
      </c>
      <c r="Q186" s="211">
        <v>0</v>
      </c>
      <c r="R186" s="211">
        <f>Q186*H186</f>
        <v>0</v>
      </c>
      <c r="S186" s="211">
        <v>0</v>
      </c>
      <c r="T186" s="212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3" t="s">
        <v>350</v>
      </c>
      <c r="AT186" s="213" t="s">
        <v>122</v>
      </c>
      <c r="AU186" s="213" t="s">
        <v>83</v>
      </c>
      <c r="AY186" s="14" t="s">
        <v>120</v>
      </c>
      <c r="BE186" s="214">
        <f>IF(N186="základní",J186,0)</f>
        <v>0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14" t="s">
        <v>83</v>
      </c>
      <c r="BK186" s="214">
        <f>ROUND(I186*H186,2)</f>
        <v>0</v>
      </c>
      <c r="BL186" s="14" t="s">
        <v>350</v>
      </c>
      <c r="BM186" s="213" t="s">
        <v>351</v>
      </c>
    </row>
    <row r="187" spans="1:65" s="2" customFormat="1" ht="16.5" customHeight="1">
      <c r="A187" s="31"/>
      <c r="B187" s="32"/>
      <c r="C187" s="201" t="s">
        <v>352</v>
      </c>
      <c r="D187" s="201" t="s">
        <v>122</v>
      </c>
      <c r="E187" s="202" t="s">
        <v>353</v>
      </c>
      <c r="F187" s="203" t="s">
        <v>354</v>
      </c>
      <c r="G187" s="204" t="s">
        <v>355</v>
      </c>
      <c r="H187" s="205">
        <v>1</v>
      </c>
      <c r="I187" s="206"/>
      <c r="J187" s="207">
        <f>ROUND(I187*H187,2)</f>
        <v>0</v>
      </c>
      <c r="K187" s="208"/>
      <c r="L187" s="36"/>
      <c r="M187" s="209" t="s">
        <v>1</v>
      </c>
      <c r="N187" s="210" t="s">
        <v>40</v>
      </c>
      <c r="O187" s="68"/>
      <c r="P187" s="211">
        <f>O187*H187</f>
        <v>0</v>
      </c>
      <c r="Q187" s="211">
        <v>0</v>
      </c>
      <c r="R187" s="211">
        <f>Q187*H187</f>
        <v>0</v>
      </c>
      <c r="S187" s="211">
        <v>0</v>
      </c>
      <c r="T187" s="212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3" t="s">
        <v>350</v>
      </c>
      <c r="AT187" s="213" t="s">
        <v>122</v>
      </c>
      <c r="AU187" s="213" t="s">
        <v>83</v>
      </c>
      <c r="AY187" s="14" t="s">
        <v>120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14" t="s">
        <v>83</v>
      </c>
      <c r="BK187" s="214">
        <f>ROUND(I187*H187,2)</f>
        <v>0</v>
      </c>
      <c r="BL187" s="14" t="s">
        <v>350</v>
      </c>
      <c r="BM187" s="213" t="s">
        <v>356</v>
      </c>
    </row>
    <row r="188" spans="1:65" s="2" customFormat="1" ht="16.5" customHeight="1">
      <c r="A188" s="31"/>
      <c r="B188" s="32"/>
      <c r="C188" s="201" t="s">
        <v>357</v>
      </c>
      <c r="D188" s="201" t="s">
        <v>122</v>
      </c>
      <c r="E188" s="202" t="s">
        <v>358</v>
      </c>
      <c r="F188" s="203" t="s">
        <v>359</v>
      </c>
      <c r="G188" s="204" t="s">
        <v>355</v>
      </c>
      <c r="H188" s="205">
        <v>1</v>
      </c>
      <c r="I188" s="206"/>
      <c r="J188" s="207">
        <f>ROUND(I188*H188,2)</f>
        <v>0</v>
      </c>
      <c r="K188" s="208"/>
      <c r="L188" s="36"/>
      <c r="M188" s="226" t="s">
        <v>1</v>
      </c>
      <c r="N188" s="227" t="s">
        <v>40</v>
      </c>
      <c r="O188" s="228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3" t="s">
        <v>350</v>
      </c>
      <c r="AT188" s="213" t="s">
        <v>122</v>
      </c>
      <c r="AU188" s="213" t="s">
        <v>83</v>
      </c>
      <c r="AY188" s="14" t="s">
        <v>120</v>
      </c>
      <c r="BE188" s="214">
        <f>IF(N188="základní",J188,0)</f>
        <v>0</v>
      </c>
      <c r="BF188" s="214">
        <f>IF(N188="snížená",J188,0)</f>
        <v>0</v>
      </c>
      <c r="BG188" s="214">
        <f>IF(N188="zákl. přenesená",J188,0)</f>
        <v>0</v>
      </c>
      <c r="BH188" s="214">
        <f>IF(N188="sníž. přenesená",J188,0)</f>
        <v>0</v>
      </c>
      <c r="BI188" s="214">
        <f>IF(N188="nulová",J188,0)</f>
        <v>0</v>
      </c>
      <c r="BJ188" s="14" t="s">
        <v>83</v>
      </c>
      <c r="BK188" s="214">
        <f>ROUND(I188*H188,2)</f>
        <v>0</v>
      </c>
      <c r="BL188" s="14" t="s">
        <v>350</v>
      </c>
      <c r="BM188" s="213" t="s">
        <v>360</v>
      </c>
    </row>
    <row r="189" spans="1:31" s="2" customFormat="1" ht="6.95" customHeight="1">
      <c r="A189" s="31"/>
      <c r="B189" s="51"/>
      <c r="C189" s="52"/>
      <c r="D189" s="52"/>
      <c r="E189" s="52"/>
      <c r="F189" s="52"/>
      <c r="G189" s="52"/>
      <c r="H189" s="52"/>
      <c r="I189" s="149"/>
      <c r="J189" s="52"/>
      <c r="K189" s="52"/>
      <c r="L189" s="36"/>
      <c r="M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</row>
  </sheetData>
  <sheetProtection algorithmName="SHA-512" hashValue="fapMWgk4vfC8++yZrueNQ2O0h17S/Of1el10hI7NOLlw28wQUsqggtg3m0fIg1fqPPlwyA6utOe194fxNweveA==" saltValue="U0QspaLTyi5Efe4KH4JqfmIGnV+Rukq8Dfo9XppxijnS/LfTFoGFkAr15h82EfZTRYceDpUiHicXsFeDPNB+Mg==" spinCount="100000" sheet="1" objects="1" scenarios="1" formatColumns="0" formatRows="0" autoFilter="0"/>
  <autoFilter ref="C123:K18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5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4" t="s">
        <v>88</v>
      </c>
    </row>
    <row r="3" spans="2:46" s="1" customFormat="1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85</v>
      </c>
    </row>
    <row r="4" spans="2:46" s="1" customFormat="1" ht="24.95" customHeight="1">
      <c r="B4" s="17"/>
      <c r="D4" s="109" t="s">
        <v>89</v>
      </c>
      <c r="I4" s="105"/>
      <c r="L4" s="17"/>
      <c r="M4" s="110" t="s">
        <v>10</v>
      </c>
      <c r="AT4" s="14" t="s">
        <v>4</v>
      </c>
    </row>
    <row r="5" spans="2:12" s="1" customFormat="1" ht="6.95" customHeight="1">
      <c r="B5" s="17"/>
      <c r="I5" s="105"/>
      <c r="L5" s="17"/>
    </row>
    <row r="6" spans="2:12" s="1" customFormat="1" ht="12" customHeight="1">
      <c r="B6" s="17"/>
      <c r="D6" s="111" t="s">
        <v>16</v>
      </c>
      <c r="I6" s="105"/>
      <c r="L6" s="17"/>
    </row>
    <row r="7" spans="2:12" s="1" customFormat="1" ht="16.5" customHeight="1">
      <c r="B7" s="17"/>
      <c r="E7" s="272" t="str">
        <f>'Rekapitulace stavby'!K6</f>
        <v>Benešov - oprava MK ulice Pražská</v>
      </c>
      <c r="F7" s="273"/>
      <c r="G7" s="273"/>
      <c r="H7" s="273"/>
      <c r="I7" s="105"/>
      <c r="L7" s="17"/>
    </row>
    <row r="8" spans="1:31" s="2" customFormat="1" ht="12" customHeight="1">
      <c r="A8" s="31"/>
      <c r="B8" s="36"/>
      <c r="C8" s="31"/>
      <c r="D8" s="111" t="s">
        <v>90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27" customHeight="1">
      <c r="A9" s="31"/>
      <c r="B9" s="36"/>
      <c r="C9" s="31"/>
      <c r="D9" s="31"/>
      <c r="E9" s="274" t="s">
        <v>361</v>
      </c>
      <c r="F9" s="275"/>
      <c r="G9" s="275"/>
      <c r="H9" s="275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 t="str">
        <f>'Rekapitulace stavby'!AN8</f>
        <v>21. 6. 2019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3" t="str">
        <f>IF('Rekapitulace stavby'!E11="","",'Rekapitulace stavby'!E11)</f>
        <v>Město Benešov</v>
      </c>
      <c r="F15" s="31"/>
      <c r="G15" s="31"/>
      <c r="H15" s="31"/>
      <c r="I15" s="114" t="s">
        <v>27</v>
      </c>
      <c r="J15" s="113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1" t="s">
        <v>28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76" t="str">
        <f>'Rekapitulace stavby'!E14</f>
        <v>Vyplň údaj</v>
      </c>
      <c r="F18" s="277"/>
      <c r="G18" s="277"/>
      <c r="H18" s="277"/>
      <c r="I18" s="114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1" t="s">
        <v>30</v>
      </c>
      <c r="E20" s="31"/>
      <c r="F20" s="31"/>
      <c r="G20" s="31"/>
      <c r="H20" s="31"/>
      <c r="I20" s="114" t="s">
        <v>25</v>
      </c>
      <c r="J20" s="113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3" t="str">
        <f>IF('Rekapitulace stavby'!E17="","",'Rekapitulace stavby'!E17)</f>
        <v xml:space="preserve"> </v>
      </c>
      <c r="F21" s="31"/>
      <c r="G21" s="31"/>
      <c r="H21" s="31"/>
      <c r="I21" s="114" t="s">
        <v>27</v>
      </c>
      <c r="J21" s="113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1" t="s">
        <v>32</v>
      </c>
      <c r="E23" s="31"/>
      <c r="F23" s="31"/>
      <c r="G23" s="31"/>
      <c r="H23" s="31"/>
      <c r="I23" s="114" t="s">
        <v>25</v>
      </c>
      <c r="J23" s="113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3" t="str">
        <f>IF('Rekapitulace stavby'!E20="","",'Rekapitulace stavby'!E20)</f>
        <v xml:space="preserve">Tichovský </v>
      </c>
      <c r="F24" s="31"/>
      <c r="G24" s="31"/>
      <c r="H24" s="31"/>
      <c r="I24" s="114" t="s">
        <v>27</v>
      </c>
      <c r="J24" s="113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1" t="s">
        <v>34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78" t="s">
        <v>1</v>
      </c>
      <c r="F27" s="278"/>
      <c r="G27" s="278"/>
      <c r="H27" s="278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2" t="s">
        <v>35</v>
      </c>
      <c r="E30" s="31"/>
      <c r="F30" s="31"/>
      <c r="G30" s="31"/>
      <c r="H30" s="31"/>
      <c r="I30" s="112"/>
      <c r="J30" s="123">
        <f>ROUND(J124,2)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4" t="s">
        <v>37</v>
      </c>
      <c r="G32" s="31"/>
      <c r="H32" s="31"/>
      <c r="I32" s="125" t="s">
        <v>36</v>
      </c>
      <c r="J32" s="124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6" t="s">
        <v>39</v>
      </c>
      <c r="E33" s="111" t="s">
        <v>40</v>
      </c>
      <c r="F33" s="127">
        <f>ROUND((SUM(BE124:BE173)),2)</f>
        <v>0</v>
      </c>
      <c r="G33" s="31"/>
      <c r="H33" s="31"/>
      <c r="I33" s="128">
        <v>0.21</v>
      </c>
      <c r="J33" s="127">
        <f>ROUND(((SUM(BE124:BE173))*I33),2)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11" t="s">
        <v>41</v>
      </c>
      <c r="F34" s="127">
        <f>ROUND((SUM(BF124:BF173)),2)</f>
        <v>0</v>
      </c>
      <c r="G34" s="31"/>
      <c r="H34" s="31"/>
      <c r="I34" s="128">
        <v>0.15</v>
      </c>
      <c r="J34" s="127">
        <f>ROUND(((SUM(BF124:BF173))*I34),2)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11" t="s">
        <v>42</v>
      </c>
      <c r="F35" s="127">
        <f>ROUND((SUM(BG124:BG173)),2)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11" t="s">
        <v>43</v>
      </c>
      <c r="F36" s="127">
        <f>ROUND((SUM(BH124:BH173)),2)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1" t="s">
        <v>44</v>
      </c>
      <c r="F37" s="127">
        <f>ROUND((SUM(BI124:BI173)),2)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9"/>
      <c r="D39" s="130" t="s">
        <v>45</v>
      </c>
      <c r="E39" s="131"/>
      <c r="F39" s="131"/>
      <c r="G39" s="132" t="s">
        <v>46</v>
      </c>
      <c r="H39" s="133" t="s">
        <v>47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I41" s="105"/>
      <c r="L41" s="17"/>
    </row>
    <row r="42" spans="2:12" s="1" customFormat="1" ht="14.45" customHeight="1">
      <c r="B42" s="17"/>
      <c r="I42" s="105"/>
      <c r="L42" s="17"/>
    </row>
    <row r="43" spans="2:12" s="1" customFormat="1" ht="14.45" customHeight="1">
      <c r="B43" s="17"/>
      <c r="I43" s="105"/>
      <c r="L43" s="17"/>
    </row>
    <row r="44" spans="2:12" s="1" customFormat="1" ht="14.45" customHeight="1">
      <c r="B44" s="17"/>
      <c r="I44" s="105"/>
      <c r="L44" s="17"/>
    </row>
    <row r="45" spans="2:12" s="1" customFormat="1" ht="14.45" customHeight="1">
      <c r="B45" s="17"/>
      <c r="I45" s="105"/>
      <c r="L45" s="17"/>
    </row>
    <row r="46" spans="2:12" s="1" customFormat="1" ht="14.45" customHeight="1">
      <c r="B46" s="17"/>
      <c r="I46" s="105"/>
      <c r="L46" s="17"/>
    </row>
    <row r="47" spans="2:12" s="1" customFormat="1" ht="14.45" customHeight="1">
      <c r="B47" s="17"/>
      <c r="I47" s="105"/>
      <c r="L47" s="17"/>
    </row>
    <row r="48" spans="2:12" s="1" customFormat="1" ht="14.45" customHeight="1">
      <c r="B48" s="17"/>
      <c r="I48" s="105"/>
      <c r="L48" s="17"/>
    </row>
    <row r="49" spans="2:12" s="1" customFormat="1" ht="14.45" customHeight="1">
      <c r="B49" s="17"/>
      <c r="I49" s="105"/>
      <c r="L49" s="17"/>
    </row>
    <row r="50" spans="2:12" s="2" customFormat="1" ht="14.45" customHeight="1">
      <c r="B50" s="48"/>
      <c r="D50" s="137" t="s">
        <v>48</v>
      </c>
      <c r="E50" s="138"/>
      <c r="F50" s="138"/>
      <c r="G50" s="137" t="s">
        <v>49</v>
      </c>
      <c r="H50" s="138"/>
      <c r="I50" s="139"/>
      <c r="J50" s="138"/>
      <c r="K50" s="138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40" t="s">
        <v>50</v>
      </c>
      <c r="E61" s="141"/>
      <c r="F61" s="142" t="s">
        <v>51</v>
      </c>
      <c r="G61" s="140" t="s">
        <v>50</v>
      </c>
      <c r="H61" s="141"/>
      <c r="I61" s="143"/>
      <c r="J61" s="144" t="s">
        <v>51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7" t="s">
        <v>52</v>
      </c>
      <c r="E65" s="145"/>
      <c r="F65" s="145"/>
      <c r="G65" s="137" t="s">
        <v>53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40" t="s">
        <v>50</v>
      </c>
      <c r="E76" s="141"/>
      <c r="F76" s="142" t="s">
        <v>51</v>
      </c>
      <c r="G76" s="140" t="s">
        <v>50</v>
      </c>
      <c r="H76" s="141"/>
      <c r="I76" s="143"/>
      <c r="J76" s="144" t="s">
        <v>51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92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9" t="str">
        <f>E7</f>
        <v>Benešov - oprava MK ulice Pražská</v>
      </c>
      <c r="F85" s="280"/>
      <c r="G85" s="280"/>
      <c r="H85" s="280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90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27" customHeight="1">
      <c r="A87" s="31"/>
      <c r="B87" s="32"/>
      <c r="C87" s="33"/>
      <c r="D87" s="33"/>
      <c r="E87" s="251" t="str">
        <f>E9</f>
        <v>02 - Benešov ul. Pražská od kruhové křižovatky u OD Hvězda k podchodu ČD - chodník levý</v>
      </c>
      <c r="F87" s="281"/>
      <c r="G87" s="281"/>
      <c r="H87" s="281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114" t="s">
        <v>22</v>
      </c>
      <c r="J89" s="63" t="str">
        <f>IF(J12="","",J12)</f>
        <v>21. 6. 2019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Město Benešov</v>
      </c>
      <c r="G91" s="33"/>
      <c r="H91" s="33"/>
      <c r="I91" s="114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4" t="s">
        <v>32</v>
      </c>
      <c r="J92" s="29" t="str">
        <f>E24</f>
        <v xml:space="preserve">Tichovský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53" t="s">
        <v>93</v>
      </c>
      <c r="D94" s="154"/>
      <c r="E94" s="154"/>
      <c r="F94" s="154"/>
      <c r="G94" s="154"/>
      <c r="H94" s="154"/>
      <c r="I94" s="155"/>
      <c r="J94" s="156" t="s">
        <v>94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7" t="s">
        <v>95</v>
      </c>
      <c r="D96" s="33"/>
      <c r="E96" s="33"/>
      <c r="F96" s="33"/>
      <c r="G96" s="33"/>
      <c r="H96" s="33"/>
      <c r="I96" s="112"/>
      <c r="J96" s="81">
        <f>J124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96</v>
      </c>
    </row>
    <row r="97" spans="2:12" s="9" customFormat="1" ht="24.95" customHeight="1">
      <c r="B97" s="158"/>
      <c r="C97" s="159"/>
      <c r="D97" s="160" t="s">
        <v>97</v>
      </c>
      <c r="E97" s="161"/>
      <c r="F97" s="161"/>
      <c r="G97" s="161"/>
      <c r="H97" s="161"/>
      <c r="I97" s="162"/>
      <c r="J97" s="163">
        <f>J125</f>
        <v>0</v>
      </c>
      <c r="K97" s="159"/>
      <c r="L97" s="164"/>
    </row>
    <row r="98" spans="2:12" s="10" customFormat="1" ht="19.9" customHeight="1">
      <c r="B98" s="165"/>
      <c r="C98" s="166"/>
      <c r="D98" s="167" t="s">
        <v>98</v>
      </c>
      <c r="E98" s="168"/>
      <c r="F98" s="168"/>
      <c r="G98" s="168"/>
      <c r="H98" s="168"/>
      <c r="I98" s="169"/>
      <c r="J98" s="170">
        <f>J126</f>
        <v>0</v>
      </c>
      <c r="K98" s="166"/>
      <c r="L98" s="171"/>
    </row>
    <row r="99" spans="2:12" s="10" customFormat="1" ht="19.9" customHeight="1">
      <c r="B99" s="165"/>
      <c r="C99" s="166"/>
      <c r="D99" s="167" t="s">
        <v>99</v>
      </c>
      <c r="E99" s="168"/>
      <c r="F99" s="168"/>
      <c r="G99" s="168"/>
      <c r="H99" s="168"/>
      <c r="I99" s="169"/>
      <c r="J99" s="170">
        <f>J142</f>
        <v>0</v>
      </c>
      <c r="K99" s="166"/>
      <c r="L99" s="171"/>
    </row>
    <row r="100" spans="2:12" s="10" customFormat="1" ht="19.9" customHeight="1">
      <c r="B100" s="165"/>
      <c r="C100" s="166"/>
      <c r="D100" s="167" t="s">
        <v>100</v>
      </c>
      <c r="E100" s="168"/>
      <c r="F100" s="168"/>
      <c r="G100" s="168"/>
      <c r="H100" s="168"/>
      <c r="I100" s="169"/>
      <c r="J100" s="170">
        <f>J152</f>
        <v>0</v>
      </c>
      <c r="K100" s="166"/>
      <c r="L100" s="171"/>
    </row>
    <row r="101" spans="2:12" s="10" customFormat="1" ht="19.9" customHeight="1">
      <c r="B101" s="165"/>
      <c r="C101" s="166"/>
      <c r="D101" s="167" t="s">
        <v>101</v>
      </c>
      <c r="E101" s="168"/>
      <c r="F101" s="168"/>
      <c r="G101" s="168"/>
      <c r="H101" s="168"/>
      <c r="I101" s="169"/>
      <c r="J101" s="170">
        <f>J155</f>
        <v>0</v>
      </c>
      <c r="K101" s="166"/>
      <c r="L101" s="171"/>
    </row>
    <row r="102" spans="2:12" s="10" customFormat="1" ht="19.9" customHeight="1">
      <c r="B102" s="165"/>
      <c r="C102" s="166"/>
      <c r="D102" s="167" t="s">
        <v>102</v>
      </c>
      <c r="E102" s="168"/>
      <c r="F102" s="168"/>
      <c r="G102" s="168"/>
      <c r="H102" s="168"/>
      <c r="I102" s="169"/>
      <c r="J102" s="170">
        <f>J163</f>
        <v>0</v>
      </c>
      <c r="K102" s="166"/>
      <c r="L102" s="171"/>
    </row>
    <row r="103" spans="2:12" s="10" customFormat="1" ht="19.9" customHeight="1">
      <c r="B103" s="165"/>
      <c r="C103" s="166"/>
      <c r="D103" s="167" t="s">
        <v>103</v>
      </c>
      <c r="E103" s="168"/>
      <c r="F103" s="168"/>
      <c r="G103" s="168"/>
      <c r="H103" s="168"/>
      <c r="I103" s="169"/>
      <c r="J103" s="170">
        <f>J168</f>
        <v>0</v>
      </c>
      <c r="K103" s="166"/>
      <c r="L103" s="171"/>
    </row>
    <row r="104" spans="2:12" s="9" customFormat="1" ht="24.95" customHeight="1">
      <c r="B104" s="158"/>
      <c r="C104" s="159"/>
      <c r="D104" s="160" t="s">
        <v>104</v>
      </c>
      <c r="E104" s="161"/>
      <c r="F104" s="161"/>
      <c r="G104" s="161"/>
      <c r="H104" s="161"/>
      <c r="I104" s="162"/>
      <c r="J104" s="163">
        <f>J170</f>
        <v>0</v>
      </c>
      <c r="K104" s="159"/>
      <c r="L104" s="164"/>
    </row>
    <row r="105" spans="1:31" s="2" customFormat="1" ht="21.75" customHeight="1">
      <c r="A105" s="31"/>
      <c r="B105" s="32"/>
      <c r="C105" s="33"/>
      <c r="D105" s="33"/>
      <c r="E105" s="33"/>
      <c r="F105" s="33"/>
      <c r="G105" s="33"/>
      <c r="H105" s="33"/>
      <c r="I105" s="112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51"/>
      <c r="C106" s="52"/>
      <c r="D106" s="52"/>
      <c r="E106" s="52"/>
      <c r="F106" s="52"/>
      <c r="G106" s="52"/>
      <c r="H106" s="52"/>
      <c r="I106" s="149"/>
      <c r="J106" s="52"/>
      <c r="K106" s="52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10" spans="1:31" s="2" customFormat="1" ht="6.95" customHeight="1">
      <c r="A110" s="31"/>
      <c r="B110" s="53"/>
      <c r="C110" s="54"/>
      <c r="D110" s="54"/>
      <c r="E110" s="54"/>
      <c r="F110" s="54"/>
      <c r="G110" s="54"/>
      <c r="H110" s="54"/>
      <c r="I110" s="152"/>
      <c r="J110" s="54"/>
      <c r="K110" s="54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4.95" customHeight="1">
      <c r="A111" s="31"/>
      <c r="B111" s="32"/>
      <c r="C111" s="20" t="s">
        <v>105</v>
      </c>
      <c r="D111" s="33"/>
      <c r="E111" s="33"/>
      <c r="F111" s="33"/>
      <c r="G111" s="33"/>
      <c r="H111" s="33"/>
      <c r="I111" s="112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112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16</v>
      </c>
      <c r="D113" s="33"/>
      <c r="E113" s="33"/>
      <c r="F113" s="33"/>
      <c r="G113" s="33"/>
      <c r="H113" s="33"/>
      <c r="I113" s="112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6.5" customHeight="1">
      <c r="A114" s="31"/>
      <c r="B114" s="32"/>
      <c r="C114" s="33"/>
      <c r="D114" s="33"/>
      <c r="E114" s="279" t="str">
        <f>E7</f>
        <v>Benešov - oprava MK ulice Pražská</v>
      </c>
      <c r="F114" s="280"/>
      <c r="G114" s="280"/>
      <c r="H114" s="280"/>
      <c r="I114" s="112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90</v>
      </c>
      <c r="D115" s="33"/>
      <c r="E115" s="33"/>
      <c r="F115" s="33"/>
      <c r="G115" s="33"/>
      <c r="H115" s="33"/>
      <c r="I115" s="112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27" customHeight="1">
      <c r="A116" s="31"/>
      <c r="B116" s="32"/>
      <c r="C116" s="33"/>
      <c r="D116" s="33"/>
      <c r="E116" s="251" t="str">
        <f>E9</f>
        <v>02 - Benešov ul. Pražská od kruhové křižovatky u OD Hvězda k podchodu ČD - chodník levý</v>
      </c>
      <c r="F116" s="281"/>
      <c r="G116" s="281"/>
      <c r="H116" s="281"/>
      <c r="I116" s="112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112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20</v>
      </c>
      <c r="D118" s="33"/>
      <c r="E118" s="33"/>
      <c r="F118" s="24" t="str">
        <f>F12</f>
        <v xml:space="preserve"> </v>
      </c>
      <c r="G118" s="33"/>
      <c r="H118" s="33"/>
      <c r="I118" s="114" t="s">
        <v>22</v>
      </c>
      <c r="J118" s="63" t="str">
        <f>IF(J12="","",J12)</f>
        <v>21. 6. 2019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112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6" t="s">
        <v>24</v>
      </c>
      <c r="D120" s="33"/>
      <c r="E120" s="33"/>
      <c r="F120" s="24" t="str">
        <f>E15</f>
        <v>Město Benešov</v>
      </c>
      <c r="G120" s="33"/>
      <c r="H120" s="33"/>
      <c r="I120" s="114" t="s">
        <v>30</v>
      </c>
      <c r="J120" s="29" t="str">
        <f>E21</f>
        <v xml:space="preserve"> 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2" customHeight="1">
      <c r="A121" s="31"/>
      <c r="B121" s="32"/>
      <c r="C121" s="26" t="s">
        <v>28</v>
      </c>
      <c r="D121" s="33"/>
      <c r="E121" s="33"/>
      <c r="F121" s="24" t="str">
        <f>IF(E18="","",E18)</f>
        <v>Vyplň údaj</v>
      </c>
      <c r="G121" s="33"/>
      <c r="H121" s="33"/>
      <c r="I121" s="114" t="s">
        <v>32</v>
      </c>
      <c r="J121" s="29" t="str">
        <f>E24</f>
        <v xml:space="preserve">Tichovský 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0.35" customHeight="1">
      <c r="A122" s="31"/>
      <c r="B122" s="32"/>
      <c r="C122" s="33"/>
      <c r="D122" s="33"/>
      <c r="E122" s="33"/>
      <c r="F122" s="33"/>
      <c r="G122" s="33"/>
      <c r="H122" s="33"/>
      <c r="I122" s="112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11" customFormat="1" ht="29.25" customHeight="1">
      <c r="A123" s="172"/>
      <c r="B123" s="173"/>
      <c r="C123" s="174" t="s">
        <v>106</v>
      </c>
      <c r="D123" s="175" t="s">
        <v>60</v>
      </c>
      <c r="E123" s="175" t="s">
        <v>56</v>
      </c>
      <c r="F123" s="175" t="s">
        <v>57</v>
      </c>
      <c r="G123" s="175" t="s">
        <v>107</v>
      </c>
      <c r="H123" s="175" t="s">
        <v>108</v>
      </c>
      <c r="I123" s="176" t="s">
        <v>109</v>
      </c>
      <c r="J123" s="177" t="s">
        <v>94</v>
      </c>
      <c r="K123" s="178" t="s">
        <v>110</v>
      </c>
      <c r="L123" s="179"/>
      <c r="M123" s="72" t="s">
        <v>1</v>
      </c>
      <c r="N123" s="73" t="s">
        <v>39</v>
      </c>
      <c r="O123" s="73" t="s">
        <v>111</v>
      </c>
      <c r="P123" s="73" t="s">
        <v>112</v>
      </c>
      <c r="Q123" s="73" t="s">
        <v>113</v>
      </c>
      <c r="R123" s="73" t="s">
        <v>114</v>
      </c>
      <c r="S123" s="73" t="s">
        <v>115</v>
      </c>
      <c r="T123" s="74" t="s">
        <v>116</v>
      </c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</row>
    <row r="124" spans="1:63" s="2" customFormat="1" ht="22.9" customHeight="1">
      <c r="A124" s="31"/>
      <c r="B124" s="32"/>
      <c r="C124" s="79" t="s">
        <v>117</v>
      </c>
      <c r="D124" s="33"/>
      <c r="E124" s="33"/>
      <c r="F124" s="33"/>
      <c r="G124" s="33"/>
      <c r="H124" s="33"/>
      <c r="I124" s="112"/>
      <c r="J124" s="180">
        <f>BK124</f>
        <v>0</v>
      </c>
      <c r="K124" s="33"/>
      <c r="L124" s="36"/>
      <c r="M124" s="75"/>
      <c r="N124" s="181"/>
      <c r="O124" s="76"/>
      <c r="P124" s="182">
        <f>P125+P170</f>
        <v>0</v>
      </c>
      <c r="Q124" s="76"/>
      <c r="R124" s="182">
        <f>R125+R170</f>
        <v>483.67237156</v>
      </c>
      <c r="S124" s="76"/>
      <c r="T124" s="183">
        <f>T125+T170</f>
        <v>500.644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4" t="s">
        <v>74</v>
      </c>
      <c r="AU124" s="14" t="s">
        <v>96</v>
      </c>
      <c r="BK124" s="184">
        <f>BK125+BK170</f>
        <v>0</v>
      </c>
    </row>
    <row r="125" spans="2:63" s="12" customFormat="1" ht="25.9" customHeight="1">
      <c r="B125" s="185"/>
      <c r="C125" s="186"/>
      <c r="D125" s="187" t="s">
        <v>74</v>
      </c>
      <c r="E125" s="188" t="s">
        <v>118</v>
      </c>
      <c r="F125" s="188" t="s">
        <v>119</v>
      </c>
      <c r="G125" s="186"/>
      <c r="H125" s="186"/>
      <c r="I125" s="189"/>
      <c r="J125" s="190">
        <f>BK125</f>
        <v>0</v>
      </c>
      <c r="K125" s="186"/>
      <c r="L125" s="191"/>
      <c r="M125" s="192"/>
      <c r="N125" s="193"/>
      <c r="O125" s="193"/>
      <c r="P125" s="194">
        <f>P126+P142+P152+P155+P163+P168</f>
        <v>0</v>
      </c>
      <c r="Q125" s="193"/>
      <c r="R125" s="194">
        <f>R126+R142+R152+R155+R163+R168</f>
        <v>483.67237156</v>
      </c>
      <c r="S125" s="193"/>
      <c r="T125" s="195">
        <f>T126+T142+T152+T155+T163+T168</f>
        <v>500.644</v>
      </c>
      <c r="AR125" s="196" t="s">
        <v>83</v>
      </c>
      <c r="AT125" s="197" t="s">
        <v>74</v>
      </c>
      <c r="AU125" s="197" t="s">
        <v>75</v>
      </c>
      <c r="AY125" s="196" t="s">
        <v>120</v>
      </c>
      <c r="BK125" s="198">
        <f>BK126+BK142+BK152+BK155+BK163+BK168</f>
        <v>0</v>
      </c>
    </row>
    <row r="126" spans="2:63" s="12" customFormat="1" ht="22.9" customHeight="1">
      <c r="B126" s="185"/>
      <c r="C126" s="186"/>
      <c r="D126" s="187" t="s">
        <v>74</v>
      </c>
      <c r="E126" s="199" t="s">
        <v>83</v>
      </c>
      <c r="F126" s="199" t="s">
        <v>121</v>
      </c>
      <c r="G126" s="186"/>
      <c r="H126" s="186"/>
      <c r="I126" s="189"/>
      <c r="J126" s="200">
        <f>BK126</f>
        <v>0</v>
      </c>
      <c r="K126" s="186"/>
      <c r="L126" s="191"/>
      <c r="M126" s="192"/>
      <c r="N126" s="193"/>
      <c r="O126" s="193"/>
      <c r="P126" s="194">
        <f>SUM(P127:P141)</f>
        <v>0</v>
      </c>
      <c r="Q126" s="193"/>
      <c r="R126" s="194">
        <f>SUM(R127:R141)</f>
        <v>45.90081</v>
      </c>
      <c r="S126" s="193"/>
      <c r="T126" s="195">
        <f>SUM(T127:T141)</f>
        <v>500.644</v>
      </c>
      <c r="AR126" s="196" t="s">
        <v>83</v>
      </c>
      <c r="AT126" s="197" t="s">
        <v>74</v>
      </c>
      <c r="AU126" s="197" t="s">
        <v>83</v>
      </c>
      <c r="AY126" s="196" t="s">
        <v>120</v>
      </c>
      <c r="BK126" s="198">
        <f>SUM(BK127:BK141)</f>
        <v>0</v>
      </c>
    </row>
    <row r="127" spans="1:65" s="2" customFormat="1" ht="36" customHeight="1">
      <c r="A127" s="31"/>
      <c r="B127" s="32"/>
      <c r="C127" s="201" t="s">
        <v>83</v>
      </c>
      <c r="D127" s="201" t="s">
        <v>122</v>
      </c>
      <c r="E127" s="202" t="s">
        <v>362</v>
      </c>
      <c r="F127" s="203" t="s">
        <v>363</v>
      </c>
      <c r="G127" s="204" t="s">
        <v>125</v>
      </c>
      <c r="H127" s="205">
        <v>4.5</v>
      </c>
      <c r="I127" s="206"/>
      <c r="J127" s="207">
        <f aca="true" t="shared" si="0" ref="J127:J141">ROUND(I127*H127,2)</f>
        <v>0</v>
      </c>
      <c r="K127" s="208"/>
      <c r="L127" s="36"/>
      <c r="M127" s="209" t="s">
        <v>1</v>
      </c>
      <c r="N127" s="210" t="s">
        <v>40</v>
      </c>
      <c r="O127" s="68"/>
      <c r="P127" s="211">
        <f aca="true" t="shared" si="1" ref="P127:P141">O127*H127</f>
        <v>0</v>
      </c>
      <c r="Q127" s="211">
        <v>0</v>
      </c>
      <c r="R127" s="211">
        <f aca="true" t="shared" si="2" ref="R127:R141">Q127*H127</f>
        <v>0</v>
      </c>
      <c r="S127" s="211">
        <v>0</v>
      </c>
      <c r="T127" s="212">
        <f aca="true" t="shared" si="3" ref="T127:T141"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3" t="s">
        <v>126</v>
      </c>
      <c r="AT127" s="213" t="s">
        <v>122</v>
      </c>
      <c r="AU127" s="213" t="s">
        <v>85</v>
      </c>
      <c r="AY127" s="14" t="s">
        <v>120</v>
      </c>
      <c r="BE127" s="214">
        <f aca="true" t="shared" si="4" ref="BE127:BE141">IF(N127="základní",J127,0)</f>
        <v>0</v>
      </c>
      <c r="BF127" s="214">
        <f aca="true" t="shared" si="5" ref="BF127:BF141">IF(N127="snížená",J127,0)</f>
        <v>0</v>
      </c>
      <c r="BG127" s="214">
        <f aca="true" t="shared" si="6" ref="BG127:BG141">IF(N127="zákl. přenesená",J127,0)</f>
        <v>0</v>
      </c>
      <c r="BH127" s="214">
        <f aca="true" t="shared" si="7" ref="BH127:BH141">IF(N127="sníž. přenesená",J127,0)</f>
        <v>0</v>
      </c>
      <c r="BI127" s="214">
        <f aca="true" t="shared" si="8" ref="BI127:BI141">IF(N127="nulová",J127,0)</f>
        <v>0</v>
      </c>
      <c r="BJ127" s="14" t="s">
        <v>83</v>
      </c>
      <c r="BK127" s="214">
        <f aca="true" t="shared" si="9" ref="BK127:BK141">ROUND(I127*H127,2)</f>
        <v>0</v>
      </c>
      <c r="BL127" s="14" t="s">
        <v>126</v>
      </c>
      <c r="BM127" s="213" t="s">
        <v>364</v>
      </c>
    </row>
    <row r="128" spans="1:65" s="2" customFormat="1" ht="24" customHeight="1">
      <c r="A128" s="31"/>
      <c r="B128" s="32"/>
      <c r="C128" s="201" t="s">
        <v>85</v>
      </c>
      <c r="D128" s="201" t="s">
        <v>122</v>
      </c>
      <c r="E128" s="202" t="s">
        <v>365</v>
      </c>
      <c r="F128" s="203" t="s">
        <v>366</v>
      </c>
      <c r="G128" s="204" t="s">
        <v>125</v>
      </c>
      <c r="H128" s="205">
        <v>4.5</v>
      </c>
      <c r="I128" s="206"/>
      <c r="J128" s="207">
        <f t="shared" si="0"/>
        <v>0</v>
      </c>
      <c r="K128" s="208"/>
      <c r="L128" s="36"/>
      <c r="M128" s="209" t="s">
        <v>1</v>
      </c>
      <c r="N128" s="210" t="s">
        <v>40</v>
      </c>
      <c r="O128" s="68"/>
      <c r="P128" s="211">
        <f t="shared" si="1"/>
        <v>0</v>
      </c>
      <c r="Q128" s="211">
        <v>0.00018</v>
      </c>
      <c r="R128" s="211">
        <f t="shared" si="2"/>
        <v>0.0008100000000000001</v>
      </c>
      <c r="S128" s="211">
        <v>0</v>
      </c>
      <c r="T128" s="212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3" t="s">
        <v>126</v>
      </c>
      <c r="AT128" s="213" t="s">
        <v>122</v>
      </c>
      <c r="AU128" s="213" t="s">
        <v>85</v>
      </c>
      <c r="AY128" s="14" t="s">
        <v>120</v>
      </c>
      <c r="BE128" s="214">
        <f t="shared" si="4"/>
        <v>0</v>
      </c>
      <c r="BF128" s="214">
        <f t="shared" si="5"/>
        <v>0</v>
      </c>
      <c r="BG128" s="214">
        <f t="shared" si="6"/>
        <v>0</v>
      </c>
      <c r="BH128" s="214">
        <f t="shared" si="7"/>
        <v>0</v>
      </c>
      <c r="BI128" s="214">
        <f t="shared" si="8"/>
        <v>0</v>
      </c>
      <c r="BJ128" s="14" t="s">
        <v>83</v>
      </c>
      <c r="BK128" s="214">
        <f t="shared" si="9"/>
        <v>0</v>
      </c>
      <c r="BL128" s="14" t="s">
        <v>126</v>
      </c>
      <c r="BM128" s="213" t="s">
        <v>367</v>
      </c>
    </row>
    <row r="129" spans="1:65" s="2" customFormat="1" ht="60" customHeight="1">
      <c r="A129" s="31"/>
      <c r="B129" s="32"/>
      <c r="C129" s="201" t="s">
        <v>260</v>
      </c>
      <c r="D129" s="201" t="s">
        <v>122</v>
      </c>
      <c r="E129" s="202" t="s">
        <v>368</v>
      </c>
      <c r="F129" s="203" t="s">
        <v>369</v>
      </c>
      <c r="G129" s="204" t="s">
        <v>125</v>
      </c>
      <c r="H129" s="205">
        <v>7.12</v>
      </c>
      <c r="I129" s="206"/>
      <c r="J129" s="207">
        <f t="shared" si="0"/>
        <v>0</v>
      </c>
      <c r="K129" s="208"/>
      <c r="L129" s="36"/>
      <c r="M129" s="209" t="s">
        <v>1</v>
      </c>
      <c r="N129" s="210" t="s">
        <v>40</v>
      </c>
      <c r="O129" s="68"/>
      <c r="P129" s="211">
        <f t="shared" si="1"/>
        <v>0</v>
      </c>
      <c r="Q129" s="211">
        <v>0</v>
      </c>
      <c r="R129" s="211">
        <f t="shared" si="2"/>
        <v>0</v>
      </c>
      <c r="S129" s="211">
        <v>0.295</v>
      </c>
      <c r="T129" s="212">
        <f t="shared" si="3"/>
        <v>2.1004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3" t="s">
        <v>126</v>
      </c>
      <c r="AT129" s="213" t="s">
        <v>122</v>
      </c>
      <c r="AU129" s="213" t="s">
        <v>85</v>
      </c>
      <c r="AY129" s="14" t="s">
        <v>120</v>
      </c>
      <c r="BE129" s="214">
        <f t="shared" si="4"/>
        <v>0</v>
      </c>
      <c r="BF129" s="214">
        <f t="shared" si="5"/>
        <v>0</v>
      </c>
      <c r="BG129" s="214">
        <f t="shared" si="6"/>
        <v>0</v>
      </c>
      <c r="BH129" s="214">
        <f t="shared" si="7"/>
        <v>0</v>
      </c>
      <c r="BI129" s="214">
        <f t="shared" si="8"/>
        <v>0</v>
      </c>
      <c r="BJ129" s="14" t="s">
        <v>83</v>
      </c>
      <c r="BK129" s="214">
        <f t="shared" si="9"/>
        <v>0</v>
      </c>
      <c r="BL129" s="14" t="s">
        <v>126</v>
      </c>
      <c r="BM129" s="213" t="s">
        <v>370</v>
      </c>
    </row>
    <row r="130" spans="1:65" s="2" customFormat="1" ht="60" customHeight="1">
      <c r="A130" s="31"/>
      <c r="B130" s="32"/>
      <c r="C130" s="201" t="s">
        <v>135</v>
      </c>
      <c r="D130" s="201" t="s">
        <v>122</v>
      </c>
      <c r="E130" s="202" t="s">
        <v>371</v>
      </c>
      <c r="F130" s="203" t="s">
        <v>372</v>
      </c>
      <c r="G130" s="204" t="s">
        <v>125</v>
      </c>
      <c r="H130" s="205">
        <v>696</v>
      </c>
      <c r="I130" s="206"/>
      <c r="J130" s="207">
        <f t="shared" si="0"/>
        <v>0</v>
      </c>
      <c r="K130" s="208"/>
      <c r="L130" s="36"/>
      <c r="M130" s="209" t="s">
        <v>1</v>
      </c>
      <c r="N130" s="210" t="s">
        <v>40</v>
      </c>
      <c r="O130" s="68"/>
      <c r="P130" s="211">
        <f t="shared" si="1"/>
        <v>0</v>
      </c>
      <c r="Q130" s="211">
        <v>0</v>
      </c>
      <c r="R130" s="211">
        <f t="shared" si="2"/>
        <v>0</v>
      </c>
      <c r="S130" s="211">
        <v>0.3</v>
      </c>
      <c r="T130" s="212">
        <f t="shared" si="3"/>
        <v>208.79999999999998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3" t="s">
        <v>126</v>
      </c>
      <c r="AT130" s="213" t="s">
        <v>122</v>
      </c>
      <c r="AU130" s="213" t="s">
        <v>85</v>
      </c>
      <c r="AY130" s="14" t="s">
        <v>120</v>
      </c>
      <c r="BE130" s="214">
        <f t="shared" si="4"/>
        <v>0</v>
      </c>
      <c r="BF130" s="214">
        <f t="shared" si="5"/>
        <v>0</v>
      </c>
      <c r="BG130" s="214">
        <f t="shared" si="6"/>
        <v>0</v>
      </c>
      <c r="BH130" s="214">
        <f t="shared" si="7"/>
        <v>0</v>
      </c>
      <c r="BI130" s="214">
        <f t="shared" si="8"/>
        <v>0</v>
      </c>
      <c r="BJ130" s="14" t="s">
        <v>83</v>
      </c>
      <c r="BK130" s="214">
        <f t="shared" si="9"/>
        <v>0</v>
      </c>
      <c r="BL130" s="14" t="s">
        <v>126</v>
      </c>
      <c r="BM130" s="213" t="s">
        <v>373</v>
      </c>
    </row>
    <row r="131" spans="1:65" s="2" customFormat="1" ht="60" customHeight="1">
      <c r="A131" s="31"/>
      <c r="B131" s="32"/>
      <c r="C131" s="201" t="s">
        <v>126</v>
      </c>
      <c r="D131" s="201" t="s">
        <v>122</v>
      </c>
      <c r="E131" s="202" t="s">
        <v>374</v>
      </c>
      <c r="F131" s="203" t="s">
        <v>375</v>
      </c>
      <c r="G131" s="204" t="s">
        <v>125</v>
      </c>
      <c r="H131" s="205">
        <v>703.38</v>
      </c>
      <c r="I131" s="206"/>
      <c r="J131" s="207">
        <f t="shared" si="0"/>
        <v>0</v>
      </c>
      <c r="K131" s="208"/>
      <c r="L131" s="36"/>
      <c r="M131" s="209" t="s">
        <v>1</v>
      </c>
      <c r="N131" s="210" t="s">
        <v>40</v>
      </c>
      <c r="O131" s="68"/>
      <c r="P131" s="211">
        <f t="shared" si="1"/>
        <v>0</v>
      </c>
      <c r="Q131" s="211">
        <v>0</v>
      </c>
      <c r="R131" s="211">
        <f t="shared" si="2"/>
        <v>0</v>
      </c>
      <c r="S131" s="211">
        <v>0.22</v>
      </c>
      <c r="T131" s="212">
        <f t="shared" si="3"/>
        <v>154.7436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3" t="s">
        <v>126</v>
      </c>
      <c r="AT131" s="213" t="s">
        <v>122</v>
      </c>
      <c r="AU131" s="213" t="s">
        <v>85</v>
      </c>
      <c r="AY131" s="14" t="s">
        <v>120</v>
      </c>
      <c r="BE131" s="214">
        <f t="shared" si="4"/>
        <v>0</v>
      </c>
      <c r="BF131" s="214">
        <f t="shared" si="5"/>
        <v>0</v>
      </c>
      <c r="BG131" s="214">
        <f t="shared" si="6"/>
        <v>0</v>
      </c>
      <c r="BH131" s="214">
        <f t="shared" si="7"/>
        <v>0</v>
      </c>
      <c r="BI131" s="214">
        <f t="shared" si="8"/>
        <v>0</v>
      </c>
      <c r="BJ131" s="14" t="s">
        <v>83</v>
      </c>
      <c r="BK131" s="214">
        <f t="shared" si="9"/>
        <v>0</v>
      </c>
      <c r="BL131" s="14" t="s">
        <v>126</v>
      </c>
      <c r="BM131" s="213" t="s">
        <v>376</v>
      </c>
    </row>
    <row r="132" spans="1:65" s="2" customFormat="1" ht="60" customHeight="1">
      <c r="A132" s="31"/>
      <c r="B132" s="32"/>
      <c r="C132" s="201" t="s">
        <v>293</v>
      </c>
      <c r="D132" s="201" t="s">
        <v>122</v>
      </c>
      <c r="E132" s="202" t="s">
        <v>377</v>
      </c>
      <c r="F132" s="203" t="s">
        <v>378</v>
      </c>
      <c r="G132" s="204" t="s">
        <v>125</v>
      </c>
      <c r="H132" s="205">
        <v>240</v>
      </c>
      <c r="I132" s="206"/>
      <c r="J132" s="207">
        <f t="shared" si="0"/>
        <v>0</v>
      </c>
      <c r="K132" s="208"/>
      <c r="L132" s="36"/>
      <c r="M132" s="209" t="s">
        <v>1</v>
      </c>
      <c r="N132" s="210" t="s">
        <v>40</v>
      </c>
      <c r="O132" s="68"/>
      <c r="P132" s="211">
        <f t="shared" si="1"/>
        <v>0</v>
      </c>
      <c r="Q132" s="211">
        <v>0</v>
      </c>
      <c r="R132" s="211">
        <f t="shared" si="2"/>
        <v>0</v>
      </c>
      <c r="S132" s="211">
        <v>0.3</v>
      </c>
      <c r="T132" s="212">
        <f t="shared" si="3"/>
        <v>72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3" t="s">
        <v>126</v>
      </c>
      <c r="AT132" s="213" t="s">
        <v>122</v>
      </c>
      <c r="AU132" s="213" t="s">
        <v>85</v>
      </c>
      <c r="AY132" s="14" t="s">
        <v>120</v>
      </c>
      <c r="BE132" s="214">
        <f t="shared" si="4"/>
        <v>0</v>
      </c>
      <c r="BF132" s="214">
        <f t="shared" si="5"/>
        <v>0</v>
      </c>
      <c r="BG132" s="214">
        <f t="shared" si="6"/>
        <v>0</v>
      </c>
      <c r="BH132" s="214">
        <f t="shared" si="7"/>
        <v>0</v>
      </c>
      <c r="BI132" s="214">
        <f t="shared" si="8"/>
        <v>0</v>
      </c>
      <c r="BJ132" s="14" t="s">
        <v>83</v>
      </c>
      <c r="BK132" s="214">
        <f t="shared" si="9"/>
        <v>0</v>
      </c>
      <c r="BL132" s="14" t="s">
        <v>126</v>
      </c>
      <c r="BM132" s="213" t="s">
        <v>379</v>
      </c>
    </row>
    <row r="133" spans="1:65" s="2" customFormat="1" ht="48" customHeight="1">
      <c r="A133" s="31"/>
      <c r="B133" s="32"/>
      <c r="C133" s="201" t="s">
        <v>297</v>
      </c>
      <c r="D133" s="201" t="s">
        <v>122</v>
      </c>
      <c r="E133" s="202" t="s">
        <v>380</v>
      </c>
      <c r="F133" s="203" t="s">
        <v>381</v>
      </c>
      <c r="G133" s="204" t="s">
        <v>125</v>
      </c>
      <c r="H133" s="205">
        <v>240</v>
      </c>
      <c r="I133" s="206"/>
      <c r="J133" s="207">
        <f t="shared" si="0"/>
        <v>0</v>
      </c>
      <c r="K133" s="208"/>
      <c r="L133" s="36"/>
      <c r="M133" s="209" t="s">
        <v>1</v>
      </c>
      <c r="N133" s="210" t="s">
        <v>40</v>
      </c>
      <c r="O133" s="68"/>
      <c r="P133" s="211">
        <f t="shared" si="1"/>
        <v>0</v>
      </c>
      <c r="Q133" s="211">
        <v>0</v>
      </c>
      <c r="R133" s="211">
        <f t="shared" si="2"/>
        <v>0</v>
      </c>
      <c r="S133" s="211">
        <v>0.22</v>
      </c>
      <c r="T133" s="212">
        <f t="shared" si="3"/>
        <v>52.8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3" t="s">
        <v>126</v>
      </c>
      <c r="AT133" s="213" t="s">
        <v>122</v>
      </c>
      <c r="AU133" s="213" t="s">
        <v>85</v>
      </c>
      <c r="AY133" s="14" t="s">
        <v>120</v>
      </c>
      <c r="BE133" s="214">
        <f t="shared" si="4"/>
        <v>0</v>
      </c>
      <c r="BF133" s="214">
        <f t="shared" si="5"/>
        <v>0</v>
      </c>
      <c r="BG133" s="214">
        <f t="shared" si="6"/>
        <v>0</v>
      </c>
      <c r="BH133" s="214">
        <f t="shared" si="7"/>
        <v>0</v>
      </c>
      <c r="BI133" s="214">
        <f t="shared" si="8"/>
        <v>0</v>
      </c>
      <c r="BJ133" s="14" t="s">
        <v>83</v>
      </c>
      <c r="BK133" s="214">
        <f t="shared" si="9"/>
        <v>0</v>
      </c>
      <c r="BL133" s="14" t="s">
        <v>126</v>
      </c>
      <c r="BM133" s="213" t="s">
        <v>382</v>
      </c>
    </row>
    <row r="134" spans="1:65" s="2" customFormat="1" ht="36" customHeight="1">
      <c r="A134" s="31"/>
      <c r="B134" s="32"/>
      <c r="C134" s="201" t="s">
        <v>142</v>
      </c>
      <c r="D134" s="201" t="s">
        <v>122</v>
      </c>
      <c r="E134" s="202" t="s">
        <v>383</v>
      </c>
      <c r="F134" s="203" t="s">
        <v>384</v>
      </c>
      <c r="G134" s="204" t="s">
        <v>149</v>
      </c>
      <c r="H134" s="205">
        <v>255</v>
      </c>
      <c r="I134" s="206"/>
      <c r="J134" s="207">
        <f t="shared" si="0"/>
        <v>0</v>
      </c>
      <c r="K134" s="208"/>
      <c r="L134" s="36"/>
      <c r="M134" s="209" t="s">
        <v>1</v>
      </c>
      <c r="N134" s="210" t="s">
        <v>40</v>
      </c>
      <c r="O134" s="68"/>
      <c r="P134" s="211">
        <f t="shared" si="1"/>
        <v>0</v>
      </c>
      <c r="Q134" s="211">
        <v>0</v>
      </c>
      <c r="R134" s="211">
        <f t="shared" si="2"/>
        <v>0</v>
      </c>
      <c r="S134" s="211">
        <v>0.04</v>
      </c>
      <c r="T134" s="212">
        <f t="shared" si="3"/>
        <v>10.200000000000001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3" t="s">
        <v>126</v>
      </c>
      <c r="AT134" s="213" t="s">
        <v>122</v>
      </c>
      <c r="AU134" s="213" t="s">
        <v>85</v>
      </c>
      <c r="AY134" s="14" t="s">
        <v>120</v>
      </c>
      <c r="BE134" s="214">
        <f t="shared" si="4"/>
        <v>0</v>
      </c>
      <c r="BF134" s="214">
        <f t="shared" si="5"/>
        <v>0</v>
      </c>
      <c r="BG134" s="214">
        <f t="shared" si="6"/>
        <v>0</v>
      </c>
      <c r="BH134" s="214">
        <f t="shared" si="7"/>
        <v>0</v>
      </c>
      <c r="BI134" s="214">
        <f t="shared" si="8"/>
        <v>0</v>
      </c>
      <c r="BJ134" s="14" t="s">
        <v>83</v>
      </c>
      <c r="BK134" s="214">
        <f t="shared" si="9"/>
        <v>0</v>
      </c>
      <c r="BL134" s="14" t="s">
        <v>126</v>
      </c>
      <c r="BM134" s="213" t="s">
        <v>385</v>
      </c>
    </row>
    <row r="135" spans="1:65" s="2" customFormat="1" ht="48" customHeight="1">
      <c r="A135" s="31"/>
      <c r="B135" s="32"/>
      <c r="C135" s="201" t="s">
        <v>146</v>
      </c>
      <c r="D135" s="201" t="s">
        <v>122</v>
      </c>
      <c r="E135" s="202" t="s">
        <v>160</v>
      </c>
      <c r="F135" s="203" t="s">
        <v>161</v>
      </c>
      <c r="G135" s="204" t="s">
        <v>162</v>
      </c>
      <c r="H135" s="205">
        <v>9.56</v>
      </c>
      <c r="I135" s="206"/>
      <c r="J135" s="207">
        <f t="shared" si="0"/>
        <v>0</v>
      </c>
      <c r="K135" s="208"/>
      <c r="L135" s="36"/>
      <c r="M135" s="209" t="s">
        <v>1</v>
      </c>
      <c r="N135" s="210" t="s">
        <v>40</v>
      </c>
      <c r="O135" s="68"/>
      <c r="P135" s="211">
        <f t="shared" si="1"/>
        <v>0</v>
      </c>
      <c r="Q135" s="211">
        <v>0</v>
      </c>
      <c r="R135" s="211">
        <f t="shared" si="2"/>
        <v>0</v>
      </c>
      <c r="S135" s="211">
        <v>0</v>
      </c>
      <c r="T135" s="212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3" t="s">
        <v>126</v>
      </c>
      <c r="AT135" s="213" t="s">
        <v>122</v>
      </c>
      <c r="AU135" s="213" t="s">
        <v>85</v>
      </c>
      <c r="AY135" s="14" t="s">
        <v>120</v>
      </c>
      <c r="BE135" s="214">
        <f t="shared" si="4"/>
        <v>0</v>
      </c>
      <c r="BF135" s="214">
        <f t="shared" si="5"/>
        <v>0</v>
      </c>
      <c r="BG135" s="214">
        <f t="shared" si="6"/>
        <v>0</v>
      </c>
      <c r="BH135" s="214">
        <f t="shared" si="7"/>
        <v>0</v>
      </c>
      <c r="BI135" s="214">
        <f t="shared" si="8"/>
        <v>0</v>
      </c>
      <c r="BJ135" s="14" t="s">
        <v>83</v>
      </c>
      <c r="BK135" s="214">
        <f t="shared" si="9"/>
        <v>0</v>
      </c>
      <c r="BL135" s="14" t="s">
        <v>126</v>
      </c>
      <c r="BM135" s="213" t="s">
        <v>386</v>
      </c>
    </row>
    <row r="136" spans="1:65" s="2" customFormat="1" ht="48" customHeight="1">
      <c r="A136" s="31"/>
      <c r="B136" s="32"/>
      <c r="C136" s="201" t="s">
        <v>159</v>
      </c>
      <c r="D136" s="201" t="s">
        <v>122</v>
      </c>
      <c r="E136" s="202" t="s">
        <v>165</v>
      </c>
      <c r="F136" s="203" t="s">
        <v>166</v>
      </c>
      <c r="G136" s="204" t="s">
        <v>162</v>
      </c>
      <c r="H136" s="205">
        <v>9.56</v>
      </c>
      <c r="I136" s="206"/>
      <c r="J136" s="207">
        <f t="shared" si="0"/>
        <v>0</v>
      </c>
      <c r="K136" s="208"/>
      <c r="L136" s="36"/>
      <c r="M136" s="209" t="s">
        <v>1</v>
      </c>
      <c r="N136" s="210" t="s">
        <v>40</v>
      </c>
      <c r="O136" s="68"/>
      <c r="P136" s="211">
        <f t="shared" si="1"/>
        <v>0</v>
      </c>
      <c r="Q136" s="211">
        <v>0</v>
      </c>
      <c r="R136" s="211">
        <f t="shared" si="2"/>
        <v>0</v>
      </c>
      <c r="S136" s="211">
        <v>0</v>
      </c>
      <c r="T136" s="212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3" t="s">
        <v>126</v>
      </c>
      <c r="AT136" s="213" t="s">
        <v>122</v>
      </c>
      <c r="AU136" s="213" t="s">
        <v>85</v>
      </c>
      <c r="AY136" s="14" t="s">
        <v>120</v>
      </c>
      <c r="BE136" s="214">
        <f t="shared" si="4"/>
        <v>0</v>
      </c>
      <c r="BF136" s="214">
        <f t="shared" si="5"/>
        <v>0</v>
      </c>
      <c r="BG136" s="214">
        <f t="shared" si="6"/>
        <v>0</v>
      </c>
      <c r="BH136" s="214">
        <f t="shared" si="7"/>
        <v>0</v>
      </c>
      <c r="BI136" s="214">
        <f t="shared" si="8"/>
        <v>0</v>
      </c>
      <c r="BJ136" s="14" t="s">
        <v>83</v>
      </c>
      <c r="BK136" s="214">
        <f t="shared" si="9"/>
        <v>0</v>
      </c>
      <c r="BL136" s="14" t="s">
        <v>126</v>
      </c>
      <c r="BM136" s="213" t="s">
        <v>387</v>
      </c>
    </row>
    <row r="137" spans="1:65" s="2" customFormat="1" ht="16.5" customHeight="1">
      <c r="A137" s="31"/>
      <c r="B137" s="32"/>
      <c r="C137" s="201" t="s">
        <v>164</v>
      </c>
      <c r="D137" s="201" t="s">
        <v>122</v>
      </c>
      <c r="E137" s="202" t="s">
        <v>169</v>
      </c>
      <c r="F137" s="203" t="s">
        <v>170</v>
      </c>
      <c r="G137" s="204" t="s">
        <v>162</v>
      </c>
      <c r="H137" s="205">
        <v>9.56</v>
      </c>
      <c r="I137" s="206"/>
      <c r="J137" s="207">
        <f t="shared" si="0"/>
        <v>0</v>
      </c>
      <c r="K137" s="208"/>
      <c r="L137" s="36"/>
      <c r="M137" s="209" t="s">
        <v>1</v>
      </c>
      <c r="N137" s="210" t="s">
        <v>40</v>
      </c>
      <c r="O137" s="68"/>
      <c r="P137" s="211">
        <f t="shared" si="1"/>
        <v>0</v>
      </c>
      <c r="Q137" s="211">
        <v>0</v>
      </c>
      <c r="R137" s="211">
        <f t="shared" si="2"/>
        <v>0</v>
      </c>
      <c r="S137" s="211">
        <v>0</v>
      </c>
      <c r="T137" s="212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3" t="s">
        <v>126</v>
      </c>
      <c r="AT137" s="213" t="s">
        <v>122</v>
      </c>
      <c r="AU137" s="213" t="s">
        <v>85</v>
      </c>
      <c r="AY137" s="14" t="s">
        <v>120</v>
      </c>
      <c r="BE137" s="214">
        <f t="shared" si="4"/>
        <v>0</v>
      </c>
      <c r="BF137" s="214">
        <f t="shared" si="5"/>
        <v>0</v>
      </c>
      <c r="BG137" s="214">
        <f t="shared" si="6"/>
        <v>0</v>
      </c>
      <c r="BH137" s="214">
        <f t="shared" si="7"/>
        <v>0</v>
      </c>
      <c r="BI137" s="214">
        <f t="shared" si="8"/>
        <v>0</v>
      </c>
      <c r="BJ137" s="14" t="s">
        <v>83</v>
      </c>
      <c r="BK137" s="214">
        <f t="shared" si="9"/>
        <v>0</v>
      </c>
      <c r="BL137" s="14" t="s">
        <v>126</v>
      </c>
      <c r="BM137" s="213" t="s">
        <v>388</v>
      </c>
    </row>
    <row r="138" spans="1:65" s="2" customFormat="1" ht="36" customHeight="1">
      <c r="A138" s="31"/>
      <c r="B138" s="32"/>
      <c r="C138" s="201" t="s">
        <v>168</v>
      </c>
      <c r="D138" s="201" t="s">
        <v>122</v>
      </c>
      <c r="E138" s="202" t="s">
        <v>173</v>
      </c>
      <c r="F138" s="203" t="s">
        <v>174</v>
      </c>
      <c r="G138" s="204" t="s">
        <v>175</v>
      </c>
      <c r="H138" s="205">
        <v>23.9</v>
      </c>
      <c r="I138" s="206"/>
      <c r="J138" s="207">
        <f t="shared" si="0"/>
        <v>0</v>
      </c>
      <c r="K138" s="208"/>
      <c r="L138" s="36"/>
      <c r="M138" s="209" t="s">
        <v>1</v>
      </c>
      <c r="N138" s="210" t="s">
        <v>40</v>
      </c>
      <c r="O138" s="68"/>
      <c r="P138" s="211">
        <f t="shared" si="1"/>
        <v>0</v>
      </c>
      <c r="Q138" s="211">
        <v>0</v>
      </c>
      <c r="R138" s="211">
        <f t="shared" si="2"/>
        <v>0</v>
      </c>
      <c r="S138" s="211">
        <v>0</v>
      </c>
      <c r="T138" s="212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3" t="s">
        <v>126</v>
      </c>
      <c r="AT138" s="213" t="s">
        <v>122</v>
      </c>
      <c r="AU138" s="213" t="s">
        <v>85</v>
      </c>
      <c r="AY138" s="14" t="s">
        <v>120</v>
      </c>
      <c r="BE138" s="214">
        <f t="shared" si="4"/>
        <v>0</v>
      </c>
      <c r="BF138" s="214">
        <f t="shared" si="5"/>
        <v>0</v>
      </c>
      <c r="BG138" s="214">
        <f t="shared" si="6"/>
        <v>0</v>
      </c>
      <c r="BH138" s="214">
        <f t="shared" si="7"/>
        <v>0</v>
      </c>
      <c r="BI138" s="214">
        <f t="shared" si="8"/>
        <v>0</v>
      </c>
      <c r="BJ138" s="14" t="s">
        <v>83</v>
      </c>
      <c r="BK138" s="214">
        <f t="shared" si="9"/>
        <v>0</v>
      </c>
      <c r="BL138" s="14" t="s">
        <v>126</v>
      </c>
      <c r="BM138" s="213" t="s">
        <v>389</v>
      </c>
    </row>
    <row r="139" spans="1:65" s="2" customFormat="1" ht="24" customHeight="1">
      <c r="A139" s="31"/>
      <c r="B139" s="32"/>
      <c r="C139" s="201" t="s">
        <v>172</v>
      </c>
      <c r="D139" s="201" t="s">
        <v>122</v>
      </c>
      <c r="E139" s="202" t="s">
        <v>178</v>
      </c>
      <c r="F139" s="203" t="s">
        <v>179</v>
      </c>
      <c r="G139" s="204" t="s">
        <v>125</v>
      </c>
      <c r="H139" s="205">
        <v>1096.457</v>
      </c>
      <c r="I139" s="206"/>
      <c r="J139" s="207">
        <f t="shared" si="0"/>
        <v>0</v>
      </c>
      <c r="K139" s="208"/>
      <c r="L139" s="36"/>
      <c r="M139" s="209" t="s">
        <v>1</v>
      </c>
      <c r="N139" s="210" t="s">
        <v>40</v>
      </c>
      <c r="O139" s="68"/>
      <c r="P139" s="211">
        <f t="shared" si="1"/>
        <v>0</v>
      </c>
      <c r="Q139" s="211">
        <v>0</v>
      </c>
      <c r="R139" s="211">
        <f t="shared" si="2"/>
        <v>0</v>
      </c>
      <c r="S139" s="211">
        <v>0</v>
      </c>
      <c r="T139" s="212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3" t="s">
        <v>126</v>
      </c>
      <c r="AT139" s="213" t="s">
        <v>122</v>
      </c>
      <c r="AU139" s="213" t="s">
        <v>85</v>
      </c>
      <c r="AY139" s="14" t="s">
        <v>120</v>
      </c>
      <c r="BE139" s="214">
        <f t="shared" si="4"/>
        <v>0</v>
      </c>
      <c r="BF139" s="214">
        <f t="shared" si="5"/>
        <v>0</v>
      </c>
      <c r="BG139" s="214">
        <f t="shared" si="6"/>
        <v>0</v>
      </c>
      <c r="BH139" s="214">
        <f t="shared" si="7"/>
        <v>0</v>
      </c>
      <c r="BI139" s="214">
        <f t="shared" si="8"/>
        <v>0</v>
      </c>
      <c r="BJ139" s="14" t="s">
        <v>83</v>
      </c>
      <c r="BK139" s="214">
        <f t="shared" si="9"/>
        <v>0</v>
      </c>
      <c r="BL139" s="14" t="s">
        <v>126</v>
      </c>
      <c r="BM139" s="213" t="s">
        <v>390</v>
      </c>
    </row>
    <row r="140" spans="1:65" s="2" customFormat="1" ht="36" customHeight="1">
      <c r="A140" s="31"/>
      <c r="B140" s="32"/>
      <c r="C140" s="201" t="s">
        <v>177</v>
      </c>
      <c r="D140" s="201" t="s">
        <v>122</v>
      </c>
      <c r="E140" s="202" t="s">
        <v>391</v>
      </c>
      <c r="F140" s="203" t="s">
        <v>392</v>
      </c>
      <c r="G140" s="204" t="s">
        <v>125</v>
      </c>
      <c r="H140" s="205">
        <v>255</v>
      </c>
      <c r="I140" s="206"/>
      <c r="J140" s="207">
        <f t="shared" si="0"/>
        <v>0</v>
      </c>
      <c r="K140" s="208"/>
      <c r="L140" s="36"/>
      <c r="M140" s="209" t="s">
        <v>1</v>
      </c>
      <c r="N140" s="210" t="s">
        <v>40</v>
      </c>
      <c r="O140" s="68"/>
      <c r="P140" s="211">
        <f t="shared" si="1"/>
        <v>0</v>
      </c>
      <c r="Q140" s="211">
        <v>0</v>
      </c>
      <c r="R140" s="211">
        <f t="shared" si="2"/>
        <v>0</v>
      </c>
      <c r="S140" s="211">
        <v>0</v>
      </c>
      <c r="T140" s="212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3" t="s">
        <v>126</v>
      </c>
      <c r="AT140" s="213" t="s">
        <v>122</v>
      </c>
      <c r="AU140" s="213" t="s">
        <v>85</v>
      </c>
      <c r="AY140" s="14" t="s">
        <v>120</v>
      </c>
      <c r="BE140" s="214">
        <f t="shared" si="4"/>
        <v>0</v>
      </c>
      <c r="BF140" s="214">
        <f t="shared" si="5"/>
        <v>0</v>
      </c>
      <c r="BG140" s="214">
        <f t="shared" si="6"/>
        <v>0</v>
      </c>
      <c r="BH140" s="214">
        <f t="shared" si="7"/>
        <v>0</v>
      </c>
      <c r="BI140" s="214">
        <f t="shared" si="8"/>
        <v>0</v>
      </c>
      <c r="BJ140" s="14" t="s">
        <v>83</v>
      </c>
      <c r="BK140" s="214">
        <f t="shared" si="9"/>
        <v>0</v>
      </c>
      <c r="BL140" s="14" t="s">
        <v>126</v>
      </c>
      <c r="BM140" s="213" t="s">
        <v>393</v>
      </c>
    </row>
    <row r="141" spans="1:65" s="2" customFormat="1" ht="16.5" customHeight="1">
      <c r="A141" s="31"/>
      <c r="B141" s="32"/>
      <c r="C141" s="215" t="s">
        <v>394</v>
      </c>
      <c r="D141" s="215" t="s">
        <v>269</v>
      </c>
      <c r="E141" s="216" t="s">
        <v>395</v>
      </c>
      <c r="F141" s="217" t="s">
        <v>396</v>
      </c>
      <c r="G141" s="218" t="s">
        <v>175</v>
      </c>
      <c r="H141" s="219">
        <v>45.9</v>
      </c>
      <c r="I141" s="220"/>
      <c r="J141" s="221">
        <f t="shared" si="0"/>
        <v>0</v>
      </c>
      <c r="K141" s="222"/>
      <c r="L141" s="223"/>
      <c r="M141" s="224" t="s">
        <v>1</v>
      </c>
      <c r="N141" s="225" t="s">
        <v>40</v>
      </c>
      <c r="O141" s="68"/>
      <c r="P141" s="211">
        <f t="shared" si="1"/>
        <v>0</v>
      </c>
      <c r="Q141" s="211">
        <v>1</v>
      </c>
      <c r="R141" s="211">
        <f t="shared" si="2"/>
        <v>45.9</v>
      </c>
      <c r="S141" s="211">
        <v>0</v>
      </c>
      <c r="T141" s="212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3" t="s">
        <v>164</v>
      </c>
      <c r="AT141" s="213" t="s">
        <v>269</v>
      </c>
      <c r="AU141" s="213" t="s">
        <v>85</v>
      </c>
      <c r="AY141" s="14" t="s">
        <v>120</v>
      </c>
      <c r="BE141" s="214">
        <f t="shared" si="4"/>
        <v>0</v>
      </c>
      <c r="BF141" s="214">
        <f t="shared" si="5"/>
        <v>0</v>
      </c>
      <c r="BG141" s="214">
        <f t="shared" si="6"/>
        <v>0</v>
      </c>
      <c r="BH141" s="214">
        <f t="shared" si="7"/>
        <v>0</v>
      </c>
      <c r="BI141" s="214">
        <f t="shared" si="8"/>
        <v>0</v>
      </c>
      <c r="BJ141" s="14" t="s">
        <v>83</v>
      </c>
      <c r="BK141" s="214">
        <f t="shared" si="9"/>
        <v>0</v>
      </c>
      <c r="BL141" s="14" t="s">
        <v>126</v>
      </c>
      <c r="BM141" s="213" t="s">
        <v>397</v>
      </c>
    </row>
    <row r="142" spans="2:63" s="12" customFormat="1" ht="22.9" customHeight="1">
      <c r="B142" s="185"/>
      <c r="C142" s="186"/>
      <c r="D142" s="187" t="s">
        <v>74</v>
      </c>
      <c r="E142" s="199" t="s">
        <v>142</v>
      </c>
      <c r="F142" s="199" t="s">
        <v>181</v>
      </c>
      <c r="G142" s="186"/>
      <c r="H142" s="186"/>
      <c r="I142" s="189"/>
      <c r="J142" s="200">
        <f>BK142</f>
        <v>0</v>
      </c>
      <c r="K142" s="186"/>
      <c r="L142" s="191"/>
      <c r="M142" s="192"/>
      <c r="N142" s="193"/>
      <c r="O142" s="193"/>
      <c r="P142" s="194">
        <f>SUM(P143:P151)</f>
        <v>0</v>
      </c>
      <c r="Q142" s="193"/>
      <c r="R142" s="194">
        <f>SUM(R143:R151)</f>
        <v>327.20077036</v>
      </c>
      <c r="S142" s="193"/>
      <c r="T142" s="195">
        <f>SUM(T143:T151)</f>
        <v>0</v>
      </c>
      <c r="AR142" s="196" t="s">
        <v>83</v>
      </c>
      <c r="AT142" s="197" t="s">
        <v>74</v>
      </c>
      <c r="AU142" s="197" t="s">
        <v>83</v>
      </c>
      <c r="AY142" s="196" t="s">
        <v>120</v>
      </c>
      <c r="BK142" s="198">
        <f>SUM(BK143:BK151)</f>
        <v>0</v>
      </c>
    </row>
    <row r="143" spans="1:65" s="2" customFormat="1" ht="36" customHeight="1">
      <c r="A143" s="31"/>
      <c r="B143" s="32"/>
      <c r="C143" s="201" t="s">
        <v>301</v>
      </c>
      <c r="D143" s="201" t="s">
        <v>122</v>
      </c>
      <c r="E143" s="202" t="s">
        <v>398</v>
      </c>
      <c r="F143" s="203" t="s">
        <v>399</v>
      </c>
      <c r="G143" s="204" t="s">
        <v>125</v>
      </c>
      <c r="H143" s="205">
        <v>887.5</v>
      </c>
      <c r="I143" s="206"/>
      <c r="J143" s="207">
        <f aca="true" t="shared" si="10" ref="J143:J151">ROUND(I143*H143,2)</f>
        <v>0</v>
      </c>
      <c r="K143" s="208"/>
      <c r="L143" s="36"/>
      <c r="M143" s="209" t="s">
        <v>1</v>
      </c>
      <c r="N143" s="210" t="s">
        <v>40</v>
      </c>
      <c r="O143" s="68"/>
      <c r="P143" s="211">
        <f aca="true" t="shared" si="11" ref="P143:P151">O143*H143</f>
        <v>0</v>
      </c>
      <c r="Q143" s="211">
        <v>0</v>
      </c>
      <c r="R143" s="211">
        <f aca="true" t="shared" si="12" ref="R143:R151">Q143*H143</f>
        <v>0</v>
      </c>
      <c r="S143" s="211">
        <v>0</v>
      </c>
      <c r="T143" s="212">
        <f aca="true" t="shared" si="13" ref="T143:T151"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3" t="s">
        <v>126</v>
      </c>
      <c r="AT143" s="213" t="s">
        <v>122</v>
      </c>
      <c r="AU143" s="213" t="s">
        <v>85</v>
      </c>
      <c r="AY143" s="14" t="s">
        <v>120</v>
      </c>
      <c r="BE143" s="214">
        <f aca="true" t="shared" si="14" ref="BE143:BE151">IF(N143="základní",J143,0)</f>
        <v>0</v>
      </c>
      <c r="BF143" s="214">
        <f aca="true" t="shared" si="15" ref="BF143:BF151">IF(N143="snížená",J143,0)</f>
        <v>0</v>
      </c>
      <c r="BG143" s="214">
        <f aca="true" t="shared" si="16" ref="BG143:BG151">IF(N143="zákl. přenesená",J143,0)</f>
        <v>0</v>
      </c>
      <c r="BH143" s="214">
        <f aca="true" t="shared" si="17" ref="BH143:BH151">IF(N143="sníž. přenesená",J143,0)</f>
        <v>0</v>
      </c>
      <c r="BI143" s="214">
        <f aca="true" t="shared" si="18" ref="BI143:BI151">IF(N143="nulová",J143,0)</f>
        <v>0</v>
      </c>
      <c r="BJ143" s="14" t="s">
        <v>83</v>
      </c>
      <c r="BK143" s="214">
        <f aca="true" t="shared" si="19" ref="BK143:BK151">ROUND(I143*H143,2)</f>
        <v>0</v>
      </c>
      <c r="BL143" s="14" t="s">
        <v>126</v>
      </c>
      <c r="BM143" s="213" t="s">
        <v>400</v>
      </c>
    </row>
    <row r="144" spans="1:65" s="2" customFormat="1" ht="60" customHeight="1">
      <c r="A144" s="31"/>
      <c r="B144" s="32"/>
      <c r="C144" s="201" t="s">
        <v>401</v>
      </c>
      <c r="D144" s="201" t="s">
        <v>122</v>
      </c>
      <c r="E144" s="202" t="s">
        <v>402</v>
      </c>
      <c r="F144" s="203" t="s">
        <v>403</v>
      </c>
      <c r="G144" s="204" t="s">
        <v>125</v>
      </c>
      <c r="H144" s="205">
        <v>1096.457</v>
      </c>
      <c r="I144" s="206"/>
      <c r="J144" s="207">
        <f t="shared" si="10"/>
        <v>0</v>
      </c>
      <c r="K144" s="208"/>
      <c r="L144" s="36"/>
      <c r="M144" s="209" t="s">
        <v>1</v>
      </c>
      <c r="N144" s="210" t="s">
        <v>40</v>
      </c>
      <c r="O144" s="68"/>
      <c r="P144" s="211">
        <f t="shared" si="11"/>
        <v>0</v>
      </c>
      <c r="Q144" s="211">
        <v>0.09848</v>
      </c>
      <c r="R144" s="211">
        <f t="shared" si="12"/>
        <v>107.97908536000001</v>
      </c>
      <c r="S144" s="211">
        <v>0</v>
      </c>
      <c r="T144" s="212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3" t="s">
        <v>126</v>
      </c>
      <c r="AT144" s="213" t="s">
        <v>122</v>
      </c>
      <c r="AU144" s="213" t="s">
        <v>85</v>
      </c>
      <c r="AY144" s="14" t="s">
        <v>120</v>
      </c>
      <c r="BE144" s="214">
        <f t="shared" si="14"/>
        <v>0</v>
      </c>
      <c r="BF144" s="214">
        <f t="shared" si="15"/>
        <v>0</v>
      </c>
      <c r="BG144" s="214">
        <f t="shared" si="16"/>
        <v>0</v>
      </c>
      <c r="BH144" s="214">
        <f t="shared" si="17"/>
        <v>0</v>
      </c>
      <c r="BI144" s="214">
        <f t="shared" si="18"/>
        <v>0</v>
      </c>
      <c r="BJ144" s="14" t="s">
        <v>83</v>
      </c>
      <c r="BK144" s="214">
        <f t="shared" si="19"/>
        <v>0</v>
      </c>
      <c r="BL144" s="14" t="s">
        <v>126</v>
      </c>
      <c r="BM144" s="213" t="s">
        <v>404</v>
      </c>
    </row>
    <row r="145" spans="1:65" s="2" customFormat="1" ht="36" customHeight="1">
      <c r="A145" s="31"/>
      <c r="B145" s="32"/>
      <c r="C145" s="201" t="s">
        <v>8</v>
      </c>
      <c r="D145" s="201" t="s">
        <v>122</v>
      </c>
      <c r="E145" s="202" t="s">
        <v>405</v>
      </c>
      <c r="F145" s="203" t="s">
        <v>406</v>
      </c>
      <c r="G145" s="204" t="s">
        <v>125</v>
      </c>
      <c r="H145" s="205">
        <v>48.5</v>
      </c>
      <c r="I145" s="206"/>
      <c r="J145" s="207">
        <f t="shared" si="10"/>
        <v>0</v>
      </c>
      <c r="K145" s="208"/>
      <c r="L145" s="36"/>
      <c r="M145" s="209" t="s">
        <v>1</v>
      </c>
      <c r="N145" s="210" t="s">
        <v>40</v>
      </c>
      <c r="O145" s="68"/>
      <c r="P145" s="211">
        <f t="shared" si="11"/>
        <v>0</v>
      </c>
      <c r="Q145" s="211">
        <v>0</v>
      </c>
      <c r="R145" s="211">
        <f t="shared" si="12"/>
        <v>0</v>
      </c>
      <c r="S145" s="211">
        <v>0</v>
      </c>
      <c r="T145" s="212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3" t="s">
        <v>126</v>
      </c>
      <c r="AT145" s="213" t="s">
        <v>122</v>
      </c>
      <c r="AU145" s="213" t="s">
        <v>85</v>
      </c>
      <c r="AY145" s="14" t="s">
        <v>120</v>
      </c>
      <c r="BE145" s="214">
        <f t="shared" si="14"/>
        <v>0</v>
      </c>
      <c r="BF145" s="214">
        <f t="shared" si="15"/>
        <v>0</v>
      </c>
      <c r="BG145" s="214">
        <f t="shared" si="16"/>
        <v>0</v>
      </c>
      <c r="BH145" s="214">
        <f t="shared" si="17"/>
        <v>0</v>
      </c>
      <c r="BI145" s="214">
        <f t="shared" si="18"/>
        <v>0</v>
      </c>
      <c r="BJ145" s="14" t="s">
        <v>83</v>
      </c>
      <c r="BK145" s="214">
        <f t="shared" si="19"/>
        <v>0</v>
      </c>
      <c r="BL145" s="14" t="s">
        <v>126</v>
      </c>
      <c r="BM145" s="213" t="s">
        <v>407</v>
      </c>
    </row>
    <row r="146" spans="1:65" s="2" customFormat="1" ht="36" customHeight="1">
      <c r="A146" s="31"/>
      <c r="B146" s="32"/>
      <c r="C146" s="201" t="s">
        <v>327</v>
      </c>
      <c r="D146" s="201" t="s">
        <v>122</v>
      </c>
      <c r="E146" s="202" t="s">
        <v>408</v>
      </c>
      <c r="F146" s="203" t="s">
        <v>409</v>
      </c>
      <c r="G146" s="204" t="s">
        <v>125</v>
      </c>
      <c r="H146" s="205">
        <v>14.5</v>
      </c>
      <c r="I146" s="206"/>
      <c r="J146" s="207">
        <f t="shared" si="10"/>
        <v>0</v>
      </c>
      <c r="K146" s="208"/>
      <c r="L146" s="36"/>
      <c r="M146" s="209" t="s">
        <v>1</v>
      </c>
      <c r="N146" s="210" t="s">
        <v>40</v>
      </c>
      <c r="O146" s="68"/>
      <c r="P146" s="211">
        <f t="shared" si="11"/>
        <v>0</v>
      </c>
      <c r="Q146" s="211">
        <v>0.20745</v>
      </c>
      <c r="R146" s="211">
        <f t="shared" si="12"/>
        <v>3.008025</v>
      </c>
      <c r="S146" s="211">
        <v>0</v>
      </c>
      <c r="T146" s="212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3" t="s">
        <v>126</v>
      </c>
      <c r="AT146" s="213" t="s">
        <v>122</v>
      </c>
      <c r="AU146" s="213" t="s">
        <v>85</v>
      </c>
      <c r="AY146" s="14" t="s">
        <v>120</v>
      </c>
      <c r="BE146" s="214">
        <f t="shared" si="14"/>
        <v>0</v>
      </c>
      <c r="BF146" s="214">
        <f t="shared" si="15"/>
        <v>0</v>
      </c>
      <c r="BG146" s="214">
        <f t="shared" si="16"/>
        <v>0</v>
      </c>
      <c r="BH146" s="214">
        <f t="shared" si="17"/>
        <v>0</v>
      </c>
      <c r="BI146" s="214">
        <f t="shared" si="18"/>
        <v>0</v>
      </c>
      <c r="BJ146" s="14" t="s">
        <v>83</v>
      </c>
      <c r="BK146" s="214">
        <f t="shared" si="19"/>
        <v>0</v>
      </c>
      <c r="BL146" s="14" t="s">
        <v>126</v>
      </c>
      <c r="BM146" s="213" t="s">
        <v>410</v>
      </c>
    </row>
    <row r="147" spans="1:65" s="2" customFormat="1" ht="72" customHeight="1">
      <c r="A147" s="31"/>
      <c r="B147" s="32"/>
      <c r="C147" s="201" t="s">
        <v>305</v>
      </c>
      <c r="D147" s="201" t="s">
        <v>122</v>
      </c>
      <c r="E147" s="202" t="s">
        <v>411</v>
      </c>
      <c r="F147" s="203" t="s">
        <v>412</v>
      </c>
      <c r="G147" s="204" t="s">
        <v>125</v>
      </c>
      <c r="H147" s="205">
        <v>696</v>
      </c>
      <c r="I147" s="206"/>
      <c r="J147" s="207">
        <f t="shared" si="10"/>
        <v>0</v>
      </c>
      <c r="K147" s="208"/>
      <c r="L147" s="36"/>
      <c r="M147" s="209" t="s">
        <v>1</v>
      </c>
      <c r="N147" s="210" t="s">
        <v>40</v>
      </c>
      <c r="O147" s="68"/>
      <c r="P147" s="211">
        <f t="shared" si="11"/>
        <v>0</v>
      </c>
      <c r="Q147" s="211">
        <v>0.08425</v>
      </c>
      <c r="R147" s="211">
        <f t="shared" si="12"/>
        <v>58.638000000000005</v>
      </c>
      <c r="S147" s="211">
        <v>0</v>
      </c>
      <c r="T147" s="212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3" t="s">
        <v>126</v>
      </c>
      <c r="AT147" s="213" t="s">
        <v>122</v>
      </c>
      <c r="AU147" s="213" t="s">
        <v>85</v>
      </c>
      <c r="AY147" s="14" t="s">
        <v>120</v>
      </c>
      <c r="BE147" s="214">
        <f t="shared" si="14"/>
        <v>0</v>
      </c>
      <c r="BF147" s="214">
        <f t="shared" si="15"/>
        <v>0</v>
      </c>
      <c r="BG147" s="214">
        <f t="shared" si="16"/>
        <v>0</v>
      </c>
      <c r="BH147" s="214">
        <f t="shared" si="17"/>
        <v>0</v>
      </c>
      <c r="BI147" s="214">
        <f t="shared" si="18"/>
        <v>0</v>
      </c>
      <c r="BJ147" s="14" t="s">
        <v>83</v>
      </c>
      <c r="BK147" s="214">
        <f t="shared" si="19"/>
        <v>0</v>
      </c>
      <c r="BL147" s="14" t="s">
        <v>126</v>
      </c>
      <c r="BM147" s="213" t="s">
        <v>413</v>
      </c>
    </row>
    <row r="148" spans="1:65" s="2" customFormat="1" ht="16.5" customHeight="1">
      <c r="A148" s="31"/>
      <c r="B148" s="32"/>
      <c r="C148" s="215" t="s">
        <v>309</v>
      </c>
      <c r="D148" s="215" t="s">
        <v>269</v>
      </c>
      <c r="E148" s="216" t="s">
        <v>414</v>
      </c>
      <c r="F148" s="217" t="s">
        <v>415</v>
      </c>
      <c r="G148" s="218" t="s">
        <v>125</v>
      </c>
      <c r="H148" s="219">
        <v>709.92</v>
      </c>
      <c r="I148" s="220"/>
      <c r="J148" s="221">
        <f t="shared" si="10"/>
        <v>0</v>
      </c>
      <c r="K148" s="222"/>
      <c r="L148" s="223"/>
      <c r="M148" s="224" t="s">
        <v>1</v>
      </c>
      <c r="N148" s="225" t="s">
        <v>40</v>
      </c>
      <c r="O148" s="68"/>
      <c r="P148" s="211">
        <f t="shared" si="11"/>
        <v>0</v>
      </c>
      <c r="Q148" s="211">
        <v>0.131</v>
      </c>
      <c r="R148" s="211">
        <f t="shared" si="12"/>
        <v>92.99952</v>
      </c>
      <c r="S148" s="211">
        <v>0</v>
      </c>
      <c r="T148" s="212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3" t="s">
        <v>164</v>
      </c>
      <c r="AT148" s="213" t="s">
        <v>269</v>
      </c>
      <c r="AU148" s="213" t="s">
        <v>85</v>
      </c>
      <c r="AY148" s="14" t="s">
        <v>120</v>
      </c>
      <c r="BE148" s="214">
        <f t="shared" si="14"/>
        <v>0</v>
      </c>
      <c r="BF148" s="214">
        <f t="shared" si="15"/>
        <v>0</v>
      </c>
      <c r="BG148" s="214">
        <f t="shared" si="16"/>
        <v>0</v>
      </c>
      <c r="BH148" s="214">
        <f t="shared" si="17"/>
        <v>0</v>
      </c>
      <c r="BI148" s="214">
        <f t="shared" si="18"/>
        <v>0</v>
      </c>
      <c r="BJ148" s="14" t="s">
        <v>83</v>
      </c>
      <c r="BK148" s="214">
        <f t="shared" si="19"/>
        <v>0</v>
      </c>
      <c r="BL148" s="14" t="s">
        <v>126</v>
      </c>
      <c r="BM148" s="213" t="s">
        <v>416</v>
      </c>
    </row>
    <row r="149" spans="1:65" s="2" customFormat="1" ht="72" customHeight="1">
      <c r="A149" s="31"/>
      <c r="B149" s="32"/>
      <c r="C149" s="201" t="s">
        <v>315</v>
      </c>
      <c r="D149" s="201" t="s">
        <v>122</v>
      </c>
      <c r="E149" s="202" t="s">
        <v>417</v>
      </c>
      <c r="F149" s="203" t="s">
        <v>418</v>
      </c>
      <c r="G149" s="204" t="s">
        <v>125</v>
      </c>
      <c r="H149" s="205">
        <v>240</v>
      </c>
      <c r="I149" s="206"/>
      <c r="J149" s="207">
        <f t="shared" si="10"/>
        <v>0</v>
      </c>
      <c r="K149" s="208"/>
      <c r="L149" s="36"/>
      <c r="M149" s="209" t="s">
        <v>1</v>
      </c>
      <c r="N149" s="210" t="s">
        <v>40</v>
      </c>
      <c r="O149" s="68"/>
      <c r="P149" s="211">
        <f t="shared" si="11"/>
        <v>0</v>
      </c>
      <c r="Q149" s="211">
        <v>0.08565</v>
      </c>
      <c r="R149" s="211">
        <f t="shared" si="12"/>
        <v>20.556</v>
      </c>
      <c r="S149" s="211">
        <v>0</v>
      </c>
      <c r="T149" s="212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3" t="s">
        <v>126</v>
      </c>
      <c r="AT149" s="213" t="s">
        <v>122</v>
      </c>
      <c r="AU149" s="213" t="s">
        <v>85</v>
      </c>
      <c r="AY149" s="14" t="s">
        <v>120</v>
      </c>
      <c r="BE149" s="214">
        <f t="shared" si="14"/>
        <v>0</v>
      </c>
      <c r="BF149" s="214">
        <f t="shared" si="15"/>
        <v>0</v>
      </c>
      <c r="BG149" s="214">
        <f t="shared" si="16"/>
        <v>0</v>
      </c>
      <c r="BH149" s="214">
        <f t="shared" si="17"/>
        <v>0</v>
      </c>
      <c r="BI149" s="214">
        <f t="shared" si="18"/>
        <v>0</v>
      </c>
      <c r="BJ149" s="14" t="s">
        <v>83</v>
      </c>
      <c r="BK149" s="214">
        <f t="shared" si="19"/>
        <v>0</v>
      </c>
      <c r="BL149" s="14" t="s">
        <v>126</v>
      </c>
      <c r="BM149" s="213" t="s">
        <v>419</v>
      </c>
    </row>
    <row r="150" spans="1:65" s="2" customFormat="1" ht="16.5" customHeight="1">
      <c r="A150" s="31"/>
      <c r="B150" s="32"/>
      <c r="C150" s="215" t="s">
        <v>319</v>
      </c>
      <c r="D150" s="215" t="s">
        <v>269</v>
      </c>
      <c r="E150" s="216" t="s">
        <v>420</v>
      </c>
      <c r="F150" s="217" t="s">
        <v>421</v>
      </c>
      <c r="G150" s="218" t="s">
        <v>125</v>
      </c>
      <c r="H150" s="219">
        <v>244.8</v>
      </c>
      <c r="I150" s="220"/>
      <c r="J150" s="221">
        <f t="shared" si="10"/>
        <v>0</v>
      </c>
      <c r="K150" s="222"/>
      <c r="L150" s="223"/>
      <c r="M150" s="224" t="s">
        <v>1</v>
      </c>
      <c r="N150" s="225" t="s">
        <v>40</v>
      </c>
      <c r="O150" s="68"/>
      <c r="P150" s="211">
        <f t="shared" si="11"/>
        <v>0</v>
      </c>
      <c r="Q150" s="211">
        <v>0.176</v>
      </c>
      <c r="R150" s="211">
        <f t="shared" si="12"/>
        <v>43.0848</v>
      </c>
      <c r="S150" s="211">
        <v>0</v>
      </c>
      <c r="T150" s="212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3" t="s">
        <v>164</v>
      </c>
      <c r="AT150" s="213" t="s">
        <v>269</v>
      </c>
      <c r="AU150" s="213" t="s">
        <v>85</v>
      </c>
      <c r="AY150" s="14" t="s">
        <v>120</v>
      </c>
      <c r="BE150" s="214">
        <f t="shared" si="14"/>
        <v>0</v>
      </c>
      <c r="BF150" s="214">
        <f t="shared" si="15"/>
        <v>0</v>
      </c>
      <c r="BG150" s="214">
        <f t="shared" si="16"/>
        <v>0</v>
      </c>
      <c r="BH150" s="214">
        <f t="shared" si="17"/>
        <v>0</v>
      </c>
      <c r="BI150" s="214">
        <f t="shared" si="18"/>
        <v>0</v>
      </c>
      <c r="BJ150" s="14" t="s">
        <v>83</v>
      </c>
      <c r="BK150" s="214">
        <f t="shared" si="19"/>
        <v>0</v>
      </c>
      <c r="BL150" s="14" t="s">
        <v>126</v>
      </c>
      <c r="BM150" s="213" t="s">
        <v>422</v>
      </c>
    </row>
    <row r="151" spans="1:65" s="2" customFormat="1" ht="24" customHeight="1">
      <c r="A151" s="31"/>
      <c r="B151" s="32"/>
      <c r="C151" s="215" t="s">
        <v>323</v>
      </c>
      <c r="D151" s="215" t="s">
        <v>269</v>
      </c>
      <c r="E151" s="216" t="s">
        <v>423</v>
      </c>
      <c r="F151" s="217" t="s">
        <v>424</v>
      </c>
      <c r="G151" s="218" t="s">
        <v>125</v>
      </c>
      <c r="H151" s="219">
        <v>7.14</v>
      </c>
      <c r="I151" s="220"/>
      <c r="J151" s="221">
        <f t="shared" si="10"/>
        <v>0</v>
      </c>
      <c r="K151" s="222"/>
      <c r="L151" s="223"/>
      <c r="M151" s="224" t="s">
        <v>1</v>
      </c>
      <c r="N151" s="225" t="s">
        <v>40</v>
      </c>
      <c r="O151" s="68"/>
      <c r="P151" s="211">
        <f t="shared" si="11"/>
        <v>0</v>
      </c>
      <c r="Q151" s="211">
        <v>0.131</v>
      </c>
      <c r="R151" s="211">
        <f t="shared" si="12"/>
        <v>0.93534</v>
      </c>
      <c r="S151" s="211">
        <v>0</v>
      </c>
      <c r="T151" s="212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3" t="s">
        <v>164</v>
      </c>
      <c r="AT151" s="213" t="s">
        <v>269</v>
      </c>
      <c r="AU151" s="213" t="s">
        <v>85</v>
      </c>
      <c r="AY151" s="14" t="s">
        <v>120</v>
      </c>
      <c r="BE151" s="214">
        <f t="shared" si="14"/>
        <v>0</v>
      </c>
      <c r="BF151" s="214">
        <f t="shared" si="15"/>
        <v>0</v>
      </c>
      <c r="BG151" s="214">
        <f t="shared" si="16"/>
        <v>0</v>
      </c>
      <c r="BH151" s="214">
        <f t="shared" si="17"/>
        <v>0</v>
      </c>
      <c r="BI151" s="214">
        <f t="shared" si="18"/>
        <v>0</v>
      </c>
      <c r="BJ151" s="14" t="s">
        <v>83</v>
      </c>
      <c r="BK151" s="214">
        <f t="shared" si="19"/>
        <v>0</v>
      </c>
      <c r="BL151" s="14" t="s">
        <v>126</v>
      </c>
      <c r="BM151" s="213" t="s">
        <v>425</v>
      </c>
    </row>
    <row r="152" spans="2:63" s="12" customFormat="1" ht="22.9" customHeight="1">
      <c r="B152" s="185"/>
      <c r="C152" s="186"/>
      <c r="D152" s="187" t="s">
        <v>74</v>
      </c>
      <c r="E152" s="199" t="s">
        <v>164</v>
      </c>
      <c r="F152" s="199" t="s">
        <v>209</v>
      </c>
      <c r="G152" s="186"/>
      <c r="H152" s="186"/>
      <c r="I152" s="189"/>
      <c r="J152" s="200">
        <f>BK152</f>
        <v>0</v>
      </c>
      <c r="K152" s="186"/>
      <c r="L152" s="191"/>
      <c r="M152" s="192"/>
      <c r="N152" s="193"/>
      <c r="O152" s="193"/>
      <c r="P152" s="194">
        <f>SUM(P153:P154)</f>
        <v>0</v>
      </c>
      <c r="Q152" s="193"/>
      <c r="R152" s="194">
        <f>SUM(R153:R154)</f>
        <v>3.98856</v>
      </c>
      <c r="S152" s="193"/>
      <c r="T152" s="195">
        <f>SUM(T153:T154)</f>
        <v>0</v>
      </c>
      <c r="AR152" s="196" t="s">
        <v>83</v>
      </c>
      <c r="AT152" s="197" t="s">
        <v>74</v>
      </c>
      <c r="AU152" s="197" t="s">
        <v>83</v>
      </c>
      <c r="AY152" s="196" t="s">
        <v>120</v>
      </c>
      <c r="BK152" s="198">
        <f>SUM(BK153:BK154)</f>
        <v>0</v>
      </c>
    </row>
    <row r="153" spans="1:65" s="2" customFormat="1" ht="24" customHeight="1">
      <c r="A153" s="31"/>
      <c r="B153" s="32"/>
      <c r="C153" s="201" t="s">
        <v>264</v>
      </c>
      <c r="D153" s="201" t="s">
        <v>122</v>
      </c>
      <c r="E153" s="202" t="s">
        <v>216</v>
      </c>
      <c r="F153" s="203" t="s">
        <v>217</v>
      </c>
      <c r="G153" s="204" t="s">
        <v>213</v>
      </c>
      <c r="H153" s="205">
        <v>8</v>
      </c>
      <c r="I153" s="206"/>
      <c r="J153" s="207">
        <f>ROUND(I153*H153,2)</f>
        <v>0</v>
      </c>
      <c r="K153" s="208"/>
      <c r="L153" s="36"/>
      <c r="M153" s="209" t="s">
        <v>1</v>
      </c>
      <c r="N153" s="210" t="s">
        <v>40</v>
      </c>
      <c r="O153" s="68"/>
      <c r="P153" s="211">
        <f>O153*H153</f>
        <v>0</v>
      </c>
      <c r="Q153" s="211">
        <v>0.4208</v>
      </c>
      <c r="R153" s="211">
        <f>Q153*H153</f>
        <v>3.3664</v>
      </c>
      <c r="S153" s="211">
        <v>0</v>
      </c>
      <c r="T153" s="212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3" t="s">
        <v>126</v>
      </c>
      <c r="AT153" s="213" t="s">
        <v>122</v>
      </c>
      <c r="AU153" s="213" t="s">
        <v>85</v>
      </c>
      <c r="AY153" s="14" t="s">
        <v>120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14" t="s">
        <v>83</v>
      </c>
      <c r="BK153" s="214">
        <f>ROUND(I153*H153,2)</f>
        <v>0</v>
      </c>
      <c r="BL153" s="14" t="s">
        <v>126</v>
      </c>
      <c r="BM153" s="213" t="s">
        <v>426</v>
      </c>
    </row>
    <row r="154" spans="1:65" s="2" customFormat="1" ht="36" customHeight="1">
      <c r="A154" s="31"/>
      <c r="B154" s="32"/>
      <c r="C154" s="201" t="s">
        <v>281</v>
      </c>
      <c r="D154" s="201" t="s">
        <v>122</v>
      </c>
      <c r="E154" s="202" t="s">
        <v>220</v>
      </c>
      <c r="F154" s="203" t="s">
        <v>221</v>
      </c>
      <c r="G154" s="204" t="s">
        <v>213</v>
      </c>
      <c r="H154" s="205">
        <v>2</v>
      </c>
      <c r="I154" s="206"/>
      <c r="J154" s="207">
        <f>ROUND(I154*H154,2)</f>
        <v>0</v>
      </c>
      <c r="K154" s="208"/>
      <c r="L154" s="36"/>
      <c r="M154" s="209" t="s">
        <v>1</v>
      </c>
      <c r="N154" s="210" t="s">
        <v>40</v>
      </c>
      <c r="O154" s="68"/>
      <c r="P154" s="211">
        <f>O154*H154</f>
        <v>0</v>
      </c>
      <c r="Q154" s="211">
        <v>0.31108</v>
      </c>
      <c r="R154" s="211">
        <f>Q154*H154</f>
        <v>0.62216</v>
      </c>
      <c r="S154" s="211">
        <v>0</v>
      </c>
      <c r="T154" s="212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3" t="s">
        <v>126</v>
      </c>
      <c r="AT154" s="213" t="s">
        <v>122</v>
      </c>
      <c r="AU154" s="213" t="s">
        <v>85</v>
      </c>
      <c r="AY154" s="14" t="s">
        <v>120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14" t="s">
        <v>83</v>
      </c>
      <c r="BK154" s="214">
        <f>ROUND(I154*H154,2)</f>
        <v>0</v>
      </c>
      <c r="BL154" s="14" t="s">
        <v>126</v>
      </c>
      <c r="BM154" s="213" t="s">
        <v>427</v>
      </c>
    </row>
    <row r="155" spans="2:63" s="12" customFormat="1" ht="22.9" customHeight="1">
      <c r="B155" s="185"/>
      <c r="C155" s="186"/>
      <c r="D155" s="187" t="s">
        <v>74</v>
      </c>
      <c r="E155" s="199" t="s">
        <v>168</v>
      </c>
      <c r="F155" s="199" t="s">
        <v>223</v>
      </c>
      <c r="G155" s="186"/>
      <c r="H155" s="186"/>
      <c r="I155" s="189"/>
      <c r="J155" s="200">
        <f>BK155</f>
        <v>0</v>
      </c>
      <c r="K155" s="186"/>
      <c r="L155" s="191"/>
      <c r="M155" s="192"/>
      <c r="N155" s="193"/>
      <c r="O155" s="193"/>
      <c r="P155" s="194">
        <f>SUM(P156:P162)</f>
        <v>0</v>
      </c>
      <c r="Q155" s="193"/>
      <c r="R155" s="194">
        <f>SUM(R156:R162)</f>
        <v>106.58223120000001</v>
      </c>
      <c r="S155" s="193"/>
      <c r="T155" s="195">
        <f>SUM(T156:T162)</f>
        <v>0</v>
      </c>
      <c r="AR155" s="196" t="s">
        <v>83</v>
      </c>
      <c r="AT155" s="197" t="s">
        <v>74</v>
      </c>
      <c r="AU155" s="197" t="s">
        <v>83</v>
      </c>
      <c r="AY155" s="196" t="s">
        <v>120</v>
      </c>
      <c r="BK155" s="198">
        <f>SUM(BK156:BK162)</f>
        <v>0</v>
      </c>
    </row>
    <row r="156" spans="1:65" s="2" customFormat="1" ht="48" customHeight="1">
      <c r="A156" s="31"/>
      <c r="B156" s="32"/>
      <c r="C156" s="201" t="s">
        <v>201</v>
      </c>
      <c r="D156" s="201" t="s">
        <v>122</v>
      </c>
      <c r="E156" s="202" t="s">
        <v>428</v>
      </c>
      <c r="F156" s="203" t="s">
        <v>429</v>
      </c>
      <c r="G156" s="204" t="s">
        <v>149</v>
      </c>
      <c r="H156" s="205">
        <v>290.5</v>
      </c>
      <c r="I156" s="206"/>
      <c r="J156" s="207">
        <f aca="true" t="shared" si="20" ref="J156:J162">ROUND(I156*H156,2)</f>
        <v>0</v>
      </c>
      <c r="K156" s="208"/>
      <c r="L156" s="36"/>
      <c r="M156" s="209" t="s">
        <v>1</v>
      </c>
      <c r="N156" s="210" t="s">
        <v>40</v>
      </c>
      <c r="O156" s="68"/>
      <c r="P156" s="211">
        <f aca="true" t="shared" si="21" ref="P156:P162">O156*H156</f>
        <v>0</v>
      </c>
      <c r="Q156" s="211">
        <v>0.1295</v>
      </c>
      <c r="R156" s="211">
        <f aca="true" t="shared" si="22" ref="R156:R162">Q156*H156</f>
        <v>37.61975</v>
      </c>
      <c r="S156" s="211">
        <v>0</v>
      </c>
      <c r="T156" s="212">
        <f aca="true" t="shared" si="23" ref="T156:T162"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3" t="s">
        <v>126</v>
      </c>
      <c r="AT156" s="213" t="s">
        <v>122</v>
      </c>
      <c r="AU156" s="213" t="s">
        <v>85</v>
      </c>
      <c r="AY156" s="14" t="s">
        <v>120</v>
      </c>
      <c r="BE156" s="214">
        <f aca="true" t="shared" si="24" ref="BE156:BE162">IF(N156="základní",J156,0)</f>
        <v>0</v>
      </c>
      <c r="BF156" s="214">
        <f aca="true" t="shared" si="25" ref="BF156:BF162">IF(N156="snížená",J156,0)</f>
        <v>0</v>
      </c>
      <c r="BG156" s="214">
        <f aca="true" t="shared" si="26" ref="BG156:BG162">IF(N156="zákl. přenesená",J156,0)</f>
        <v>0</v>
      </c>
      <c r="BH156" s="214">
        <f aca="true" t="shared" si="27" ref="BH156:BH162">IF(N156="sníž. přenesená",J156,0)</f>
        <v>0</v>
      </c>
      <c r="BI156" s="214">
        <f aca="true" t="shared" si="28" ref="BI156:BI162">IF(N156="nulová",J156,0)</f>
        <v>0</v>
      </c>
      <c r="BJ156" s="14" t="s">
        <v>83</v>
      </c>
      <c r="BK156" s="214">
        <f aca="true" t="shared" si="29" ref="BK156:BK162">ROUND(I156*H156,2)</f>
        <v>0</v>
      </c>
      <c r="BL156" s="14" t="s">
        <v>126</v>
      </c>
      <c r="BM156" s="213" t="s">
        <v>430</v>
      </c>
    </row>
    <row r="157" spans="1:65" s="2" customFormat="1" ht="16.5" customHeight="1">
      <c r="A157" s="31"/>
      <c r="B157" s="32"/>
      <c r="C157" s="215" t="s">
        <v>205</v>
      </c>
      <c r="D157" s="215" t="s">
        <v>269</v>
      </c>
      <c r="E157" s="216" t="s">
        <v>431</v>
      </c>
      <c r="F157" s="217" t="s">
        <v>432</v>
      </c>
      <c r="G157" s="218" t="s">
        <v>149</v>
      </c>
      <c r="H157" s="219">
        <v>299.215</v>
      </c>
      <c r="I157" s="220"/>
      <c r="J157" s="221">
        <f t="shared" si="20"/>
        <v>0</v>
      </c>
      <c r="K157" s="222"/>
      <c r="L157" s="223"/>
      <c r="M157" s="224" t="s">
        <v>1</v>
      </c>
      <c r="N157" s="225" t="s">
        <v>40</v>
      </c>
      <c r="O157" s="68"/>
      <c r="P157" s="211">
        <f t="shared" si="21"/>
        <v>0</v>
      </c>
      <c r="Q157" s="211">
        <v>0.045</v>
      </c>
      <c r="R157" s="211">
        <f t="shared" si="22"/>
        <v>13.464674999999998</v>
      </c>
      <c r="S157" s="211">
        <v>0</v>
      </c>
      <c r="T157" s="212">
        <f t="shared" si="2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3" t="s">
        <v>164</v>
      </c>
      <c r="AT157" s="213" t="s">
        <v>269</v>
      </c>
      <c r="AU157" s="213" t="s">
        <v>85</v>
      </c>
      <c r="AY157" s="14" t="s">
        <v>120</v>
      </c>
      <c r="BE157" s="214">
        <f t="shared" si="24"/>
        <v>0</v>
      </c>
      <c r="BF157" s="214">
        <f t="shared" si="25"/>
        <v>0</v>
      </c>
      <c r="BG157" s="214">
        <f t="shared" si="26"/>
        <v>0</v>
      </c>
      <c r="BH157" s="214">
        <f t="shared" si="27"/>
        <v>0</v>
      </c>
      <c r="BI157" s="214">
        <f t="shared" si="28"/>
        <v>0</v>
      </c>
      <c r="BJ157" s="14" t="s">
        <v>83</v>
      </c>
      <c r="BK157" s="214">
        <f t="shared" si="29"/>
        <v>0</v>
      </c>
      <c r="BL157" s="14" t="s">
        <v>126</v>
      </c>
      <c r="BM157" s="213" t="s">
        <v>433</v>
      </c>
    </row>
    <row r="158" spans="1:65" s="2" customFormat="1" ht="24" customHeight="1">
      <c r="A158" s="31"/>
      <c r="B158" s="32"/>
      <c r="C158" s="201" t="s">
        <v>434</v>
      </c>
      <c r="D158" s="201" t="s">
        <v>122</v>
      </c>
      <c r="E158" s="202" t="s">
        <v>290</v>
      </c>
      <c r="F158" s="203" t="s">
        <v>291</v>
      </c>
      <c r="G158" s="204" t="s">
        <v>162</v>
      </c>
      <c r="H158" s="205">
        <v>17.43</v>
      </c>
      <c r="I158" s="206"/>
      <c r="J158" s="207">
        <f t="shared" si="20"/>
        <v>0</v>
      </c>
      <c r="K158" s="208"/>
      <c r="L158" s="36"/>
      <c r="M158" s="209" t="s">
        <v>1</v>
      </c>
      <c r="N158" s="210" t="s">
        <v>40</v>
      </c>
      <c r="O158" s="68"/>
      <c r="P158" s="211">
        <f t="shared" si="21"/>
        <v>0</v>
      </c>
      <c r="Q158" s="211">
        <v>2.25634</v>
      </c>
      <c r="R158" s="211">
        <f t="shared" si="22"/>
        <v>39.3280062</v>
      </c>
      <c r="S158" s="211">
        <v>0</v>
      </c>
      <c r="T158" s="212">
        <f t="shared" si="2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3" t="s">
        <v>126</v>
      </c>
      <c r="AT158" s="213" t="s">
        <v>122</v>
      </c>
      <c r="AU158" s="213" t="s">
        <v>85</v>
      </c>
      <c r="AY158" s="14" t="s">
        <v>120</v>
      </c>
      <c r="BE158" s="214">
        <f t="shared" si="24"/>
        <v>0</v>
      </c>
      <c r="BF158" s="214">
        <f t="shared" si="25"/>
        <v>0</v>
      </c>
      <c r="BG158" s="214">
        <f t="shared" si="26"/>
        <v>0</v>
      </c>
      <c r="BH158" s="214">
        <f t="shared" si="27"/>
        <v>0</v>
      </c>
      <c r="BI158" s="214">
        <f t="shared" si="28"/>
        <v>0</v>
      </c>
      <c r="BJ158" s="14" t="s">
        <v>83</v>
      </c>
      <c r="BK158" s="214">
        <f t="shared" si="29"/>
        <v>0</v>
      </c>
      <c r="BL158" s="14" t="s">
        <v>126</v>
      </c>
      <c r="BM158" s="213" t="s">
        <v>435</v>
      </c>
    </row>
    <row r="159" spans="1:65" s="2" customFormat="1" ht="36" customHeight="1">
      <c r="A159" s="31"/>
      <c r="B159" s="32"/>
      <c r="C159" s="201" t="s">
        <v>7</v>
      </c>
      <c r="D159" s="201" t="s">
        <v>122</v>
      </c>
      <c r="E159" s="202" t="s">
        <v>294</v>
      </c>
      <c r="F159" s="203" t="s">
        <v>295</v>
      </c>
      <c r="G159" s="204" t="s">
        <v>149</v>
      </c>
      <c r="H159" s="205">
        <v>38</v>
      </c>
      <c r="I159" s="206"/>
      <c r="J159" s="207">
        <f t="shared" si="20"/>
        <v>0</v>
      </c>
      <c r="K159" s="208"/>
      <c r="L159" s="36"/>
      <c r="M159" s="209" t="s">
        <v>1</v>
      </c>
      <c r="N159" s="210" t="s">
        <v>40</v>
      </c>
      <c r="O159" s="68"/>
      <c r="P159" s="211">
        <f t="shared" si="21"/>
        <v>0</v>
      </c>
      <c r="Q159" s="211">
        <v>0</v>
      </c>
      <c r="R159" s="211">
        <f t="shared" si="22"/>
        <v>0</v>
      </c>
      <c r="S159" s="211">
        <v>0</v>
      </c>
      <c r="T159" s="212">
        <f t="shared" si="2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3" t="s">
        <v>126</v>
      </c>
      <c r="AT159" s="213" t="s">
        <v>122</v>
      </c>
      <c r="AU159" s="213" t="s">
        <v>85</v>
      </c>
      <c r="AY159" s="14" t="s">
        <v>120</v>
      </c>
      <c r="BE159" s="214">
        <f t="shared" si="24"/>
        <v>0</v>
      </c>
      <c r="BF159" s="214">
        <f t="shared" si="25"/>
        <v>0</v>
      </c>
      <c r="BG159" s="214">
        <f t="shared" si="26"/>
        <v>0</v>
      </c>
      <c r="BH159" s="214">
        <f t="shared" si="27"/>
        <v>0</v>
      </c>
      <c r="BI159" s="214">
        <f t="shared" si="28"/>
        <v>0</v>
      </c>
      <c r="BJ159" s="14" t="s">
        <v>83</v>
      </c>
      <c r="BK159" s="214">
        <f t="shared" si="29"/>
        <v>0</v>
      </c>
      <c r="BL159" s="14" t="s">
        <v>126</v>
      </c>
      <c r="BM159" s="213" t="s">
        <v>436</v>
      </c>
    </row>
    <row r="160" spans="1:65" s="2" customFormat="1" ht="48" customHeight="1">
      <c r="A160" s="31"/>
      <c r="B160" s="32"/>
      <c r="C160" s="201" t="s">
        <v>210</v>
      </c>
      <c r="D160" s="201" t="s">
        <v>122</v>
      </c>
      <c r="E160" s="202" t="s">
        <v>298</v>
      </c>
      <c r="F160" s="203" t="s">
        <v>299</v>
      </c>
      <c r="G160" s="204" t="s">
        <v>149</v>
      </c>
      <c r="H160" s="205">
        <v>38</v>
      </c>
      <c r="I160" s="206"/>
      <c r="J160" s="207">
        <f t="shared" si="20"/>
        <v>0</v>
      </c>
      <c r="K160" s="208"/>
      <c r="L160" s="36"/>
      <c r="M160" s="209" t="s">
        <v>1</v>
      </c>
      <c r="N160" s="210" t="s">
        <v>40</v>
      </c>
      <c r="O160" s="68"/>
      <c r="P160" s="211">
        <f t="shared" si="21"/>
        <v>0</v>
      </c>
      <c r="Q160" s="211">
        <v>5E-05</v>
      </c>
      <c r="R160" s="211">
        <f t="shared" si="22"/>
        <v>0.0019</v>
      </c>
      <c r="S160" s="211">
        <v>0</v>
      </c>
      <c r="T160" s="212">
        <f t="shared" si="2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3" t="s">
        <v>126</v>
      </c>
      <c r="AT160" s="213" t="s">
        <v>122</v>
      </c>
      <c r="AU160" s="213" t="s">
        <v>85</v>
      </c>
      <c r="AY160" s="14" t="s">
        <v>120</v>
      </c>
      <c r="BE160" s="214">
        <f t="shared" si="24"/>
        <v>0</v>
      </c>
      <c r="BF160" s="214">
        <f t="shared" si="25"/>
        <v>0</v>
      </c>
      <c r="BG160" s="214">
        <f t="shared" si="26"/>
        <v>0</v>
      </c>
      <c r="BH160" s="214">
        <f t="shared" si="27"/>
        <v>0</v>
      </c>
      <c r="BI160" s="214">
        <f t="shared" si="28"/>
        <v>0</v>
      </c>
      <c r="BJ160" s="14" t="s">
        <v>83</v>
      </c>
      <c r="BK160" s="214">
        <f t="shared" si="29"/>
        <v>0</v>
      </c>
      <c r="BL160" s="14" t="s">
        <v>126</v>
      </c>
      <c r="BM160" s="213" t="s">
        <v>437</v>
      </c>
    </row>
    <row r="161" spans="1:65" s="2" customFormat="1" ht="24" customHeight="1">
      <c r="A161" s="31"/>
      <c r="B161" s="32"/>
      <c r="C161" s="201" t="s">
        <v>215</v>
      </c>
      <c r="D161" s="201" t="s">
        <v>122</v>
      </c>
      <c r="E161" s="202" t="s">
        <v>438</v>
      </c>
      <c r="F161" s="203" t="s">
        <v>439</v>
      </c>
      <c r="G161" s="204" t="s">
        <v>149</v>
      </c>
      <c r="H161" s="205">
        <v>38</v>
      </c>
      <c r="I161" s="206"/>
      <c r="J161" s="207">
        <f t="shared" si="20"/>
        <v>0</v>
      </c>
      <c r="K161" s="208"/>
      <c r="L161" s="36"/>
      <c r="M161" s="209" t="s">
        <v>1</v>
      </c>
      <c r="N161" s="210" t="s">
        <v>40</v>
      </c>
      <c r="O161" s="68"/>
      <c r="P161" s="211">
        <f t="shared" si="21"/>
        <v>0</v>
      </c>
      <c r="Q161" s="211">
        <v>0</v>
      </c>
      <c r="R161" s="211">
        <f t="shared" si="22"/>
        <v>0</v>
      </c>
      <c r="S161" s="211">
        <v>0</v>
      </c>
      <c r="T161" s="212">
        <f t="shared" si="2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3" t="s">
        <v>126</v>
      </c>
      <c r="AT161" s="213" t="s">
        <v>122</v>
      </c>
      <c r="AU161" s="213" t="s">
        <v>85</v>
      </c>
      <c r="AY161" s="14" t="s">
        <v>120</v>
      </c>
      <c r="BE161" s="214">
        <f t="shared" si="24"/>
        <v>0</v>
      </c>
      <c r="BF161" s="214">
        <f t="shared" si="25"/>
        <v>0</v>
      </c>
      <c r="BG161" s="214">
        <f t="shared" si="26"/>
        <v>0</v>
      </c>
      <c r="BH161" s="214">
        <f t="shared" si="27"/>
        <v>0</v>
      </c>
      <c r="BI161" s="214">
        <f t="shared" si="28"/>
        <v>0</v>
      </c>
      <c r="BJ161" s="14" t="s">
        <v>83</v>
      </c>
      <c r="BK161" s="214">
        <f t="shared" si="29"/>
        <v>0</v>
      </c>
      <c r="BL161" s="14" t="s">
        <v>126</v>
      </c>
      <c r="BM161" s="213" t="s">
        <v>440</v>
      </c>
    </row>
    <row r="162" spans="1:65" s="2" customFormat="1" ht="48" customHeight="1">
      <c r="A162" s="31"/>
      <c r="B162" s="32"/>
      <c r="C162" s="201" t="s">
        <v>289</v>
      </c>
      <c r="D162" s="201" t="s">
        <v>122</v>
      </c>
      <c r="E162" s="202" t="s">
        <v>306</v>
      </c>
      <c r="F162" s="203" t="s">
        <v>307</v>
      </c>
      <c r="G162" s="204" t="s">
        <v>213</v>
      </c>
      <c r="H162" s="205">
        <v>10</v>
      </c>
      <c r="I162" s="206"/>
      <c r="J162" s="207">
        <f t="shared" si="20"/>
        <v>0</v>
      </c>
      <c r="K162" s="208"/>
      <c r="L162" s="36"/>
      <c r="M162" s="209" t="s">
        <v>1</v>
      </c>
      <c r="N162" s="210" t="s">
        <v>40</v>
      </c>
      <c r="O162" s="68"/>
      <c r="P162" s="211">
        <f t="shared" si="21"/>
        <v>0</v>
      </c>
      <c r="Q162" s="211">
        <v>1.61679</v>
      </c>
      <c r="R162" s="211">
        <f t="shared" si="22"/>
        <v>16.1679</v>
      </c>
      <c r="S162" s="211">
        <v>0</v>
      </c>
      <c r="T162" s="212">
        <f t="shared" si="2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3" t="s">
        <v>126</v>
      </c>
      <c r="AT162" s="213" t="s">
        <v>122</v>
      </c>
      <c r="AU162" s="213" t="s">
        <v>85</v>
      </c>
      <c r="AY162" s="14" t="s">
        <v>120</v>
      </c>
      <c r="BE162" s="214">
        <f t="shared" si="24"/>
        <v>0</v>
      </c>
      <c r="BF162" s="214">
        <f t="shared" si="25"/>
        <v>0</v>
      </c>
      <c r="BG162" s="214">
        <f t="shared" si="26"/>
        <v>0</v>
      </c>
      <c r="BH162" s="214">
        <f t="shared" si="27"/>
        <v>0</v>
      </c>
      <c r="BI162" s="214">
        <f t="shared" si="28"/>
        <v>0</v>
      </c>
      <c r="BJ162" s="14" t="s">
        <v>83</v>
      </c>
      <c r="BK162" s="214">
        <f t="shared" si="29"/>
        <v>0</v>
      </c>
      <c r="BL162" s="14" t="s">
        <v>126</v>
      </c>
      <c r="BM162" s="213" t="s">
        <v>441</v>
      </c>
    </row>
    <row r="163" spans="2:63" s="12" customFormat="1" ht="22.9" customHeight="1">
      <c r="B163" s="185"/>
      <c r="C163" s="186"/>
      <c r="D163" s="187" t="s">
        <v>74</v>
      </c>
      <c r="E163" s="199" t="s">
        <v>313</v>
      </c>
      <c r="F163" s="199" t="s">
        <v>314</v>
      </c>
      <c r="G163" s="186"/>
      <c r="H163" s="186"/>
      <c r="I163" s="189"/>
      <c r="J163" s="200">
        <f>BK163</f>
        <v>0</v>
      </c>
      <c r="K163" s="186"/>
      <c r="L163" s="191"/>
      <c r="M163" s="192"/>
      <c r="N163" s="193"/>
      <c r="O163" s="193"/>
      <c r="P163" s="194">
        <f>SUM(P164:P167)</f>
        <v>0</v>
      </c>
      <c r="Q163" s="193"/>
      <c r="R163" s="194">
        <f>SUM(R164:R167)</f>
        <v>0</v>
      </c>
      <c r="S163" s="193"/>
      <c r="T163" s="195">
        <f>SUM(T164:T167)</f>
        <v>0</v>
      </c>
      <c r="AR163" s="196" t="s">
        <v>83</v>
      </c>
      <c r="AT163" s="197" t="s">
        <v>74</v>
      </c>
      <c r="AU163" s="197" t="s">
        <v>83</v>
      </c>
      <c r="AY163" s="196" t="s">
        <v>120</v>
      </c>
      <c r="BK163" s="198">
        <f>SUM(BK164:BK167)</f>
        <v>0</v>
      </c>
    </row>
    <row r="164" spans="1:65" s="2" customFormat="1" ht="36" customHeight="1">
      <c r="A164" s="31"/>
      <c r="B164" s="32"/>
      <c r="C164" s="201" t="s">
        <v>219</v>
      </c>
      <c r="D164" s="201" t="s">
        <v>122</v>
      </c>
      <c r="E164" s="202" t="s">
        <v>316</v>
      </c>
      <c r="F164" s="203" t="s">
        <v>317</v>
      </c>
      <c r="G164" s="204" t="s">
        <v>175</v>
      </c>
      <c r="H164" s="205">
        <v>500.644</v>
      </c>
      <c r="I164" s="206"/>
      <c r="J164" s="207">
        <f>ROUND(I164*H164,2)</f>
        <v>0</v>
      </c>
      <c r="K164" s="208"/>
      <c r="L164" s="36"/>
      <c r="M164" s="209" t="s">
        <v>1</v>
      </c>
      <c r="N164" s="210" t="s">
        <v>40</v>
      </c>
      <c r="O164" s="68"/>
      <c r="P164" s="211">
        <f>O164*H164</f>
        <v>0</v>
      </c>
      <c r="Q164" s="211">
        <v>0</v>
      </c>
      <c r="R164" s="211">
        <f>Q164*H164</f>
        <v>0</v>
      </c>
      <c r="S164" s="211">
        <v>0</v>
      </c>
      <c r="T164" s="212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3" t="s">
        <v>126</v>
      </c>
      <c r="AT164" s="213" t="s">
        <v>122</v>
      </c>
      <c r="AU164" s="213" t="s">
        <v>85</v>
      </c>
      <c r="AY164" s="14" t="s">
        <v>120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14" t="s">
        <v>83</v>
      </c>
      <c r="BK164" s="214">
        <f>ROUND(I164*H164,2)</f>
        <v>0</v>
      </c>
      <c r="BL164" s="14" t="s">
        <v>126</v>
      </c>
      <c r="BM164" s="213" t="s">
        <v>442</v>
      </c>
    </row>
    <row r="165" spans="1:65" s="2" customFormat="1" ht="36" customHeight="1">
      <c r="A165" s="31"/>
      <c r="B165" s="32"/>
      <c r="C165" s="201" t="s">
        <v>224</v>
      </c>
      <c r="D165" s="201" t="s">
        <v>122</v>
      </c>
      <c r="E165" s="202" t="s">
        <v>320</v>
      </c>
      <c r="F165" s="203" t="s">
        <v>321</v>
      </c>
      <c r="G165" s="204" t="s">
        <v>175</v>
      </c>
      <c r="H165" s="205">
        <v>3003.864</v>
      </c>
      <c r="I165" s="206"/>
      <c r="J165" s="207">
        <f>ROUND(I165*H165,2)</f>
        <v>0</v>
      </c>
      <c r="K165" s="208"/>
      <c r="L165" s="36"/>
      <c r="M165" s="209" t="s">
        <v>1</v>
      </c>
      <c r="N165" s="210" t="s">
        <v>40</v>
      </c>
      <c r="O165" s="68"/>
      <c r="P165" s="211">
        <f>O165*H165</f>
        <v>0</v>
      </c>
      <c r="Q165" s="211">
        <v>0</v>
      </c>
      <c r="R165" s="211">
        <f>Q165*H165</f>
        <v>0</v>
      </c>
      <c r="S165" s="211">
        <v>0</v>
      </c>
      <c r="T165" s="212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3" t="s">
        <v>126</v>
      </c>
      <c r="AT165" s="213" t="s">
        <v>122</v>
      </c>
      <c r="AU165" s="213" t="s">
        <v>85</v>
      </c>
      <c r="AY165" s="14" t="s">
        <v>120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14" t="s">
        <v>83</v>
      </c>
      <c r="BK165" s="214">
        <f>ROUND(I165*H165,2)</f>
        <v>0</v>
      </c>
      <c r="BL165" s="14" t="s">
        <v>126</v>
      </c>
      <c r="BM165" s="213" t="s">
        <v>443</v>
      </c>
    </row>
    <row r="166" spans="1:65" s="2" customFormat="1" ht="36" customHeight="1">
      <c r="A166" s="31"/>
      <c r="B166" s="32"/>
      <c r="C166" s="201" t="s">
        <v>331</v>
      </c>
      <c r="D166" s="201" t="s">
        <v>122</v>
      </c>
      <c r="E166" s="202" t="s">
        <v>444</v>
      </c>
      <c r="F166" s="203" t="s">
        <v>445</v>
      </c>
      <c r="G166" s="204" t="s">
        <v>175</v>
      </c>
      <c r="H166" s="205">
        <v>204.354</v>
      </c>
      <c r="I166" s="206"/>
      <c r="J166" s="207">
        <f>ROUND(I166*H166,2)</f>
        <v>0</v>
      </c>
      <c r="K166" s="208"/>
      <c r="L166" s="36"/>
      <c r="M166" s="209" t="s">
        <v>1</v>
      </c>
      <c r="N166" s="210" t="s">
        <v>40</v>
      </c>
      <c r="O166" s="68"/>
      <c r="P166" s="211">
        <f>O166*H166</f>
        <v>0</v>
      </c>
      <c r="Q166" s="211">
        <v>0</v>
      </c>
      <c r="R166" s="211">
        <f>Q166*H166</f>
        <v>0</v>
      </c>
      <c r="S166" s="211">
        <v>0</v>
      </c>
      <c r="T166" s="212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3" t="s">
        <v>126</v>
      </c>
      <c r="AT166" s="213" t="s">
        <v>122</v>
      </c>
      <c r="AU166" s="213" t="s">
        <v>85</v>
      </c>
      <c r="AY166" s="14" t="s">
        <v>120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4" t="s">
        <v>83</v>
      </c>
      <c r="BK166" s="214">
        <f>ROUND(I166*H166,2)</f>
        <v>0</v>
      </c>
      <c r="BL166" s="14" t="s">
        <v>126</v>
      </c>
      <c r="BM166" s="213" t="s">
        <v>446</v>
      </c>
    </row>
    <row r="167" spans="1:65" s="2" customFormat="1" ht="36" customHeight="1">
      <c r="A167" s="31"/>
      <c r="B167" s="32"/>
      <c r="C167" s="201" t="s">
        <v>236</v>
      </c>
      <c r="D167" s="201" t="s">
        <v>122</v>
      </c>
      <c r="E167" s="202" t="s">
        <v>336</v>
      </c>
      <c r="F167" s="203" t="s">
        <v>174</v>
      </c>
      <c r="G167" s="204" t="s">
        <v>175</v>
      </c>
      <c r="H167" s="205">
        <v>293.1</v>
      </c>
      <c r="I167" s="206"/>
      <c r="J167" s="207">
        <f>ROUND(I167*H167,2)</f>
        <v>0</v>
      </c>
      <c r="K167" s="208"/>
      <c r="L167" s="36"/>
      <c r="M167" s="209" t="s">
        <v>1</v>
      </c>
      <c r="N167" s="210" t="s">
        <v>40</v>
      </c>
      <c r="O167" s="68"/>
      <c r="P167" s="211">
        <f>O167*H167</f>
        <v>0</v>
      </c>
      <c r="Q167" s="211">
        <v>0</v>
      </c>
      <c r="R167" s="211">
        <f>Q167*H167</f>
        <v>0</v>
      </c>
      <c r="S167" s="211">
        <v>0</v>
      </c>
      <c r="T167" s="212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3" t="s">
        <v>126</v>
      </c>
      <c r="AT167" s="213" t="s">
        <v>122</v>
      </c>
      <c r="AU167" s="213" t="s">
        <v>85</v>
      </c>
      <c r="AY167" s="14" t="s">
        <v>120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14" t="s">
        <v>83</v>
      </c>
      <c r="BK167" s="214">
        <f>ROUND(I167*H167,2)</f>
        <v>0</v>
      </c>
      <c r="BL167" s="14" t="s">
        <v>126</v>
      </c>
      <c r="BM167" s="213" t="s">
        <v>447</v>
      </c>
    </row>
    <row r="168" spans="2:63" s="12" customFormat="1" ht="22.9" customHeight="1">
      <c r="B168" s="185"/>
      <c r="C168" s="186"/>
      <c r="D168" s="187" t="s">
        <v>74</v>
      </c>
      <c r="E168" s="199" t="s">
        <v>338</v>
      </c>
      <c r="F168" s="199" t="s">
        <v>339</v>
      </c>
      <c r="G168" s="186"/>
      <c r="H168" s="186"/>
      <c r="I168" s="189"/>
      <c r="J168" s="200">
        <f>BK168</f>
        <v>0</v>
      </c>
      <c r="K168" s="186"/>
      <c r="L168" s="191"/>
      <c r="M168" s="192"/>
      <c r="N168" s="193"/>
      <c r="O168" s="193"/>
      <c r="P168" s="194">
        <f>P169</f>
        <v>0</v>
      </c>
      <c r="Q168" s="193"/>
      <c r="R168" s="194">
        <f>R169</f>
        <v>0</v>
      </c>
      <c r="S168" s="193"/>
      <c r="T168" s="195">
        <f>T169</f>
        <v>0</v>
      </c>
      <c r="AR168" s="196" t="s">
        <v>83</v>
      </c>
      <c r="AT168" s="197" t="s">
        <v>74</v>
      </c>
      <c r="AU168" s="197" t="s">
        <v>83</v>
      </c>
      <c r="AY168" s="196" t="s">
        <v>120</v>
      </c>
      <c r="BK168" s="198">
        <f>BK169</f>
        <v>0</v>
      </c>
    </row>
    <row r="169" spans="1:65" s="2" customFormat="1" ht="36" customHeight="1">
      <c r="A169" s="31"/>
      <c r="B169" s="32"/>
      <c r="C169" s="201" t="s">
        <v>240</v>
      </c>
      <c r="D169" s="201" t="s">
        <v>122</v>
      </c>
      <c r="E169" s="202" t="s">
        <v>341</v>
      </c>
      <c r="F169" s="203" t="s">
        <v>342</v>
      </c>
      <c r="G169" s="204" t="s">
        <v>175</v>
      </c>
      <c r="H169" s="205">
        <v>483.672</v>
      </c>
      <c r="I169" s="206"/>
      <c r="J169" s="207">
        <f>ROUND(I169*H169,2)</f>
        <v>0</v>
      </c>
      <c r="K169" s="208"/>
      <c r="L169" s="36"/>
      <c r="M169" s="209" t="s">
        <v>1</v>
      </c>
      <c r="N169" s="210" t="s">
        <v>40</v>
      </c>
      <c r="O169" s="68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3" t="s">
        <v>126</v>
      </c>
      <c r="AT169" s="213" t="s">
        <v>122</v>
      </c>
      <c r="AU169" s="213" t="s">
        <v>85</v>
      </c>
      <c r="AY169" s="14" t="s">
        <v>120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14" t="s">
        <v>83</v>
      </c>
      <c r="BK169" s="214">
        <f>ROUND(I169*H169,2)</f>
        <v>0</v>
      </c>
      <c r="BL169" s="14" t="s">
        <v>126</v>
      </c>
      <c r="BM169" s="213" t="s">
        <v>448</v>
      </c>
    </row>
    <row r="170" spans="2:63" s="12" customFormat="1" ht="25.9" customHeight="1">
      <c r="B170" s="185"/>
      <c r="C170" s="186"/>
      <c r="D170" s="187" t="s">
        <v>74</v>
      </c>
      <c r="E170" s="188" t="s">
        <v>344</v>
      </c>
      <c r="F170" s="188" t="s">
        <v>345</v>
      </c>
      <c r="G170" s="186"/>
      <c r="H170" s="186"/>
      <c r="I170" s="189"/>
      <c r="J170" s="190">
        <f>BK170</f>
        <v>0</v>
      </c>
      <c r="K170" s="186"/>
      <c r="L170" s="191"/>
      <c r="M170" s="192"/>
      <c r="N170" s="193"/>
      <c r="O170" s="193"/>
      <c r="P170" s="194">
        <f>SUM(P171:P173)</f>
        <v>0</v>
      </c>
      <c r="Q170" s="193"/>
      <c r="R170" s="194">
        <f>SUM(R171:R173)</f>
        <v>0</v>
      </c>
      <c r="S170" s="193"/>
      <c r="T170" s="195">
        <f>SUM(T171:T173)</f>
        <v>0</v>
      </c>
      <c r="AR170" s="196" t="s">
        <v>142</v>
      </c>
      <c r="AT170" s="197" t="s">
        <v>74</v>
      </c>
      <c r="AU170" s="197" t="s">
        <v>75</v>
      </c>
      <c r="AY170" s="196" t="s">
        <v>120</v>
      </c>
      <c r="BK170" s="198">
        <f>SUM(BK171:BK173)</f>
        <v>0</v>
      </c>
    </row>
    <row r="171" spans="1:65" s="2" customFormat="1" ht="16.5" customHeight="1">
      <c r="A171" s="31"/>
      <c r="B171" s="32"/>
      <c r="C171" s="201" t="s">
        <v>248</v>
      </c>
      <c r="D171" s="201" t="s">
        <v>122</v>
      </c>
      <c r="E171" s="202" t="s">
        <v>347</v>
      </c>
      <c r="F171" s="203" t="s">
        <v>348</v>
      </c>
      <c r="G171" s="204" t="s">
        <v>349</v>
      </c>
      <c r="H171" s="205">
        <v>1</v>
      </c>
      <c r="I171" s="206"/>
      <c r="J171" s="207">
        <f>ROUND(I171*H171,2)</f>
        <v>0</v>
      </c>
      <c r="K171" s="208"/>
      <c r="L171" s="36"/>
      <c r="M171" s="209" t="s">
        <v>1</v>
      </c>
      <c r="N171" s="210" t="s">
        <v>40</v>
      </c>
      <c r="O171" s="68"/>
      <c r="P171" s="211">
        <f>O171*H171</f>
        <v>0</v>
      </c>
      <c r="Q171" s="211">
        <v>0</v>
      </c>
      <c r="R171" s="211">
        <f>Q171*H171</f>
        <v>0</v>
      </c>
      <c r="S171" s="211">
        <v>0</v>
      </c>
      <c r="T171" s="212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3" t="s">
        <v>350</v>
      </c>
      <c r="AT171" s="213" t="s">
        <v>122</v>
      </c>
      <c r="AU171" s="213" t="s">
        <v>83</v>
      </c>
      <c r="AY171" s="14" t="s">
        <v>120</v>
      </c>
      <c r="BE171" s="214">
        <f>IF(N171="základní",J171,0)</f>
        <v>0</v>
      </c>
      <c r="BF171" s="214">
        <f>IF(N171="snížená",J171,0)</f>
        <v>0</v>
      </c>
      <c r="BG171" s="214">
        <f>IF(N171="zákl. přenesená",J171,0)</f>
        <v>0</v>
      </c>
      <c r="BH171" s="214">
        <f>IF(N171="sníž. přenesená",J171,0)</f>
        <v>0</v>
      </c>
      <c r="BI171" s="214">
        <f>IF(N171="nulová",J171,0)</f>
        <v>0</v>
      </c>
      <c r="BJ171" s="14" t="s">
        <v>83</v>
      </c>
      <c r="BK171" s="214">
        <f>ROUND(I171*H171,2)</f>
        <v>0</v>
      </c>
      <c r="BL171" s="14" t="s">
        <v>350</v>
      </c>
      <c r="BM171" s="213" t="s">
        <v>449</v>
      </c>
    </row>
    <row r="172" spans="1:65" s="2" customFormat="1" ht="16.5" customHeight="1">
      <c r="A172" s="31"/>
      <c r="B172" s="32"/>
      <c r="C172" s="201" t="s">
        <v>450</v>
      </c>
      <c r="D172" s="201" t="s">
        <v>122</v>
      </c>
      <c r="E172" s="202" t="s">
        <v>353</v>
      </c>
      <c r="F172" s="203" t="s">
        <v>354</v>
      </c>
      <c r="G172" s="204" t="s">
        <v>355</v>
      </c>
      <c r="H172" s="205">
        <v>1</v>
      </c>
      <c r="I172" s="206"/>
      <c r="J172" s="207">
        <f>ROUND(I172*H172,2)</f>
        <v>0</v>
      </c>
      <c r="K172" s="208"/>
      <c r="L172" s="36"/>
      <c r="M172" s="209" t="s">
        <v>1</v>
      </c>
      <c r="N172" s="210" t="s">
        <v>40</v>
      </c>
      <c r="O172" s="68"/>
      <c r="P172" s="211">
        <f>O172*H172</f>
        <v>0</v>
      </c>
      <c r="Q172" s="211">
        <v>0</v>
      </c>
      <c r="R172" s="211">
        <f>Q172*H172</f>
        <v>0</v>
      </c>
      <c r="S172" s="211">
        <v>0</v>
      </c>
      <c r="T172" s="212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3" t="s">
        <v>350</v>
      </c>
      <c r="AT172" s="213" t="s">
        <v>122</v>
      </c>
      <c r="AU172" s="213" t="s">
        <v>83</v>
      </c>
      <c r="AY172" s="14" t="s">
        <v>120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4" t="s">
        <v>83</v>
      </c>
      <c r="BK172" s="214">
        <f>ROUND(I172*H172,2)</f>
        <v>0</v>
      </c>
      <c r="BL172" s="14" t="s">
        <v>350</v>
      </c>
      <c r="BM172" s="213" t="s">
        <v>451</v>
      </c>
    </row>
    <row r="173" spans="1:65" s="2" customFormat="1" ht="16.5" customHeight="1">
      <c r="A173" s="31"/>
      <c r="B173" s="32"/>
      <c r="C173" s="201" t="s">
        <v>252</v>
      </c>
      <c r="D173" s="201" t="s">
        <v>122</v>
      </c>
      <c r="E173" s="202" t="s">
        <v>358</v>
      </c>
      <c r="F173" s="203" t="s">
        <v>359</v>
      </c>
      <c r="G173" s="204" t="s">
        <v>355</v>
      </c>
      <c r="H173" s="205">
        <v>1</v>
      </c>
      <c r="I173" s="206"/>
      <c r="J173" s="207">
        <f>ROUND(I173*H173,2)</f>
        <v>0</v>
      </c>
      <c r="K173" s="208"/>
      <c r="L173" s="36"/>
      <c r="M173" s="226" t="s">
        <v>1</v>
      </c>
      <c r="N173" s="227" t="s">
        <v>40</v>
      </c>
      <c r="O173" s="228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3" t="s">
        <v>350</v>
      </c>
      <c r="AT173" s="213" t="s">
        <v>122</v>
      </c>
      <c r="AU173" s="213" t="s">
        <v>83</v>
      </c>
      <c r="AY173" s="14" t="s">
        <v>120</v>
      </c>
      <c r="BE173" s="214">
        <f>IF(N173="základní",J173,0)</f>
        <v>0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14" t="s">
        <v>83</v>
      </c>
      <c r="BK173" s="214">
        <f>ROUND(I173*H173,2)</f>
        <v>0</v>
      </c>
      <c r="BL173" s="14" t="s">
        <v>350</v>
      </c>
      <c r="BM173" s="213" t="s">
        <v>452</v>
      </c>
    </row>
    <row r="174" spans="1:31" s="2" customFormat="1" ht="6.95" customHeight="1">
      <c r="A174" s="31"/>
      <c r="B174" s="51"/>
      <c r="C174" s="52"/>
      <c r="D174" s="52"/>
      <c r="E174" s="52"/>
      <c r="F174" s="52"/>
      <c r="G174" s="52"/>
      <c r="H174" s="52"/>
      <c r="I174" s="149"/>
      <c r="J174" s="52"/>
      <c r="K174" s="52"/>
      <c r="L174" s="36"/>
      <c r="M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</row>
  </sheetData>
  <sheetProtection algorithmName="SHA-512" hashValue="DsyXMg2nMN5kEI3lFdBowxOB/ohjaHJ2pkZj8IGrh5JJ3suAmbmQFiplREB5Y5DwaW4VvkbePv3pNC3LAaOSQw==" saltValue="pno6oWg6guTB+22JTVKeCFenHFooKru0WBTUF/UbRMyn6tfeoeDyKzimu1xBisr5NV4iMhgPXnGY22B95HNKxQ==" spinCount="100000" sheet="1" objects="1" scenarios="1" formatColumns="0" formatRows="0" autoFilter="0"/>
  <autoFilter ref="C123:K173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Tichovský</dc:creator>
  <cp:keywords/>
  <dc:description/>
  <cp:lastModifiedBy>Pavlína Tůmová</cp:lastModifiedBy>
  <dcterms:created xsi:type="dcterms:W3CDTF">2019-09-02T19:13:58Z</dcterms:created>
  <dcterms:modified xsi:type="dcterms:W3CDTF">2019-09-03T05:27:24Z</dcterms:modified>
  <cp:category/>
  <cp:version/>
  <cp:contentType/>
  <cp:contentStatus/>
</cp:coreProperties>
</file>