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40" windowHeight="934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61" i="1"/>
  <c r="F53"/>
  <c r="J66"/>
  <c r="J64"/>
  <c r="J62"/>
  <c r="J37"/>
  <c r="J35"/>
  <c r="J31"/>
  <c r="J18"/>
  <c r="J17"/>
  <c r="J9"/>
  <c r="F56"/>
  <c r="F49"/>
  <c r="F46"/>
  <c r="F35"/>
  <c r="F31"/>
  <c r="F21"/>
  <c r="F18"/>
  <c r="F17"/>
  <c r="D9"/>
  <c r="F9"/>
  <c r="I7"/>
  <c r="F38" l="1"/>
  <c r="F37"/>
  <c r="J38" l="1"/>
  <c r="L35"/>
  <c r="F55"/>
  <c r="L9"/>
  <c r="C7"/>
  <c r="L27"/>
  <c r="J33"/>
  <c r="J10"/>
  <c r="J13" s="1"/>
  <c r="J41" l="1"/>
  <c r="L55"/>
  <c r="J40"/>
  <c r="L54"/>
  <c r="J43"/>
  <c r="J42"/>
  <c r="J22"/>
  <c r="J23" s="1"/>
  <c r="L37"/>
  <c r="J12"/>
  <c r="J15" s="1"/>
  <c r="J21"/>
  <c r="L31"/>
  <c r="J29" l="1"/>
  <c r="J25"/>
  <c r="L38"/>
  <c r="L21"/>
  <c r="F33" l="1"/>
  <c r="L33" s="1"/>
  <c r="B7" l="1"/>
  <c r="C8" s="1"/>
  <c r="C17" l="1"/>
  <c r="C18"/>
  <c r="F22"/>
  <c r="L22" s="1"/>
  <c r="F43"/>
  <c r="L43" s="1"/>
  <c r="F42" l="1"/>
  <c r="L42" s="1"/>
  <c r="F40"/>
  <c r="L40" s="1"/>
  <c r="F41"/>
  <c r="L41" s="1"/>
  <c r="D7"/>
  <c r="D10" l="1"/>
  <c r="L7"/>
  <c r="L10" l="1"/>
  <c r="F25"/>
  <c r="D12"/>
  <c r="L12" s="1"/>
  <c r="D13"/>
  <c r="L13" s="1"/>
  <c r="L15" l="1"/>
  <c r="D15"/>
  <c r="F29" l="1"/>
  <c r="L29" s="1"/>
  <c r="F23"/>
  <c r="L23" s="1"/>
</calcChain>
</file>

<file path=xl/sharedStrings.xml><?xml version="1.0" encoding="utf-8"?>
<sst xmlns="http://schemas.openxmlformats.org/spreadsheetml/2006/main" count="143" uniqueCount="77">
  <si>
    <t xml:space="preserve">Zatřídění zeminy: </t>
  </si>
  <si>
    <t xml:space="preserve">délka </t>
  </si>
  <si>
    <t>m3</t>
  </si>
  <si>
    <t>Zásyp rýhy:</t>
  </si>
  <si>
    <t>Celkem délka</t>
  </si>
  <si>
    <t>Dočasné zajištění kabelů NN,VN a telefon</t>
  </si>
  <si>
    <t>m2</t>
  </si>
  <si>
    <t>Štěrk vibrovaný se vsypem TL. 180 mm</t>
  </si>
  <si>
    <t>56475-2114</t>
  </si>
  <si>
    <t>Asfaltový beton ACO 11(ABS) Tl. 50 mm</t>
  </si>
  <si>
    <t>57714-4111</t>
  </si>
  <si>
    <t>Asfaltový beton ložní ACL16 Tl. 70 mm</t>
  </si>
  <si>
    <t>57716-5112</t>
  </si>
  <si>
    <t>56426-1111</t>
  </si>
  <si>
    <t>ČSN EN 13108-1</t>
  </si>
  <si>
    <t>ČSN 736126</t>
  </si>
  <si>
    <t>Ochranná vrstva štěrkopísek TL. 200 mm(doplnění)</t>
  </si>
  <si>
    <t>ks</t>
  </si>
  <si>
    <t>Zemní práce celkem</t>
  </si>
  <si>
    <t>bm</t>
  </si>
  <si>
    <t>Kanal</t>
  </si>
  <si>
    <t xml:space="preserve">Odvoz zemniny z </t>
  </si>
  <si>
    <t>Připojování kanal.přípojek</t>
  </si>
  <si>
    <t>Podbetonování kameniny</t>
  </si>
  <si>
    <t>kanalizace</t>
  </si>
  <si>
    <t xml:space="preserve">Odstranění pažení </t>
  </si>
  <si>
    <t xml:space="preserve">Odvoz vytlačené zeminy do 10 km </t>
  </si>
  <si>
    <t>Zásyp rýhy po kanal.přípojkách - obsyp ručně</t>
  </si>
  <si>
    <t xml:space="preserve">Úprava pláně </t>
  </si>
  <si>
    <t xml:space="preserve">Ruční dokopávání pro kanal.přípojky </t>
  </si>
  <si>
    <t>50 %-3</t>
  </si>
  <si>
    <t>50 %-4</t>
  </si>
  <si>
    <t>Vodovod</t>
  </si>
  <si>
    <t>šířka rýhy 1 m</t>
  </si>
  <si>
    <t>podsyp</t>
  </si>
  <si>
    <t>obsyp</t>
  </si>
  <si>
    <t>Celkem</t>
  </si>
  <si>
    <t xml:space="preserve">Výměna vodovodních přípojek </t>
  </si>
  <si>
    <t>KAM 800</t>
  </si>
  <si>
    <t>KAM 400</t>
  </si>
  <si>
    <t>šířka rýhy 2,5 m</t>
  </si>
  <si>
    <t>Pažicí boxy težké do 5 m</t>
  </si>
  <si>
    <t xml:space="preserve">Ruční dokopávání pro vodo.přípojky </t>
  </si>
  <si>
    <t>Zásyp rýhy po vodo.přípojkách - obsyp ručně</t>
  </si>
  <si>
    <t>Navrtávací pasy DN 100+zemní souprava+nové poklopy ventilové</t>
  </si>
  <si>
    <t>TLT DN 100</t>
  </si>
  <si>
    <t>Frezování asfaltu-délka=175x5</t>
  </si>
  <si>
    <t>Oprava asfaltových komunikací 175x5</t>
  </si>
  <si>
    <t>100%-4</t>
  </si>
  <si>
    <t xml:space="preserve">Ruční dokopávání pro UV přípojky </t>
  </si>
  <si>
    <t>Zásyp rýhy po UV přípojkách - obsyp ručně</t>
  </si>
  <si>
    <t>Vytlačená kubatura</t>
  </si>
  <si>
    <t>Svislé přemístění   60%</t>
  </si>
  <si>
    <t>hor.3-hor.4</t>
  </si>
  <si>
    <t>Příplatek za ztížené vykopávky 60 %</t>
  </si>
  <si>
    <t>Celkem kubatura</t>
  </si>
  <si>
    <t>t</t>
  </si>
  <si>
    <t>100 % - 4</t>
  </si>
  <si>
    <t>Odvoz asf.vozovky 95mx5x0,25</t>
  </si>
  <si>
    <t>Odpočet na frézování vozovky 95x5x0,25</t>
  </si>
  <si>
    <t>90x1,5x0,2x1,1</t>
  </si>
  <si>
    <t>(90x1,2)-(90x0,785)</t>
  </si>
  <si>
    <t>Zemní práce pro UV 5x0,6x4x7</t>
  </si>
  <si>
    <t>Délka 5 ks x 7 m KAM DN 150 mm * 1,1 % ztratné</t>
  </si>
  <si>
    <t>Připojování uličních vpustí 5 ks</t>
  </si>
  <si>
    <t>Délka 8 ks x 7 m KAM DN 150 mm * 1,1 % ztratné</t>
  </si>
  <si>
    <t>Odbočky a nebo výřezy ????? - 10 ks</t>
  </si>
  <si>
    <t>90x3x0,25</t>
  </si>
  <si>
    <t>90*0,1*1*1,1</t>
  </si>
  <si>
    <t>90*0,3*1*1,1</t>
  </si>
  <si>
    <t>90x2x2</t>
  </si>
  <si>
    <t>90x3</t>
  </si>
  <si>
    <t>Délka 6 ks x 15 m rPe 32 mm+1,1 % ztratné</t>
  </si>
  <si>
    <t>Obsyp potrubí 99x0,6x0,3</t>
  </si>
  <si>
    <t>Výkaz výměr:  BN- rekonstrukce kanalizace a vodovodu Ulrichova ulice - změna Vlašimská-Alšova</t>
  </si>
  <si>
    <t>Zemní práce pro přípojky 8x1x3x7</t>
  </si>
  <si>
    <t>Zemní práce pro vod.přípojky 6x1x2x7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</si>
</sst>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0"/>
      <color rgb="FFC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16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3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3" fontId="5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0" xfId="0" applyFont="1"/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3" fontId="8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5" fillId="0" borderId="0" xfId="0" applyFont="1"/>
    <xf numFmtId="1" fontId="1" fillId="0" borderId="0" xfId="0" applyNumberFormat="1" applyFont="1"/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7"/>
  <sheetViews>
    <sheetView tabSelected="1" workbookViewId="0">
      <selection activeCell="C4" sqref="C4"/>
    </sheetView>
  </sheetViews>
  <sheetFormatPr defaultRowHeight="12.75"/>
  <cols>
    <col min="1" max="1" width="24.28515625" customWidth="1"/>
    <col min="2" max="2" width="12.140625" customWidth="1"/>
    <col min="3" max="3" width="10.42578125" customWidth="1"/>
    <col min="4" max="4" width="12.140625" customWidth="1"/>
    <col min="5" max="5" width="7" customWidth="1"/>
    <col min="6" max="6" width="6.85546875" customWidth="1"/>
    <col min="7" max="7" width="10.5703125" customWidth="1"/>
    <col min="8" max="8" width="10.42578125" customWidth="1"/>
    <col min="9" max="9" width="12.28515625" customWidth="1"/>
    <col min="10" max="10" width="7.28515625" customWidth="1"/>
    <col min="11" max="11" width="4.5703125" customWidth="1"/>
    <col min="12" max="12" width="8.85546875" customWidth="1"/>
    <col min="13" max="13" width="5.42578125" customWidth="1"/>
  </cols>
  <sheetData>
    <row r="1" spans="1:15" ht="15.75">
      <c r="A1" s="33" t="s">
        <v>74</v>
      </c>
      <c r="C1" s="1"/>
      <c r="D1" s="1"/>
      <c r="E1" s="1"/>
      <c r="F1" s="1"/>
      <c r="G1" s="1"/>
      <c r="L1" s="45"/>
    </row>
    <row r="2" spans="1:15" s="31" customFormat="1" ht="15.75">
      <c r="A2" s="33"/>
      <c r="C2" s="32" t="s">
        <v>40</v>
      </c>
      <c r="D2" s="32"/>
      <c r="E2" s="32"/>
      <c r="F2" s="32"/>
      <c r="G2" s="32"/>
      <c r="H2" s="41" t="s">
        <v>32</v>
      </c>
      <c r="I2" s="31" t="s">
        <v>33</v>
      </c>
      <c r="L2" s="47" t="s">
        <v>36</v>
      </c>
      <c r="M2" s="48"/>
    </row>
    <row r="3" spans="1:15">
      <c r="A3" s="4"/>
      <c r="B3" s="2" t="s">
        <v>20</v>
      </c>
      <c r="C3" s="2"/>
      <c r="D3" s="2" t="s">
        <v>2</v>
      </c>
      <c r="E3" s="2"/>
      <c r="F3" s="2"/>
      <c r="G3" s="3"/>
      <c r="H3" s="34" t="s">
        <v>1</v>
      </c>
      <c r="I3" s="39" t="s">
        <v>2</v>
      </c>
      <c r="J3" s="42"/>
      <c r="K3" s="37"/>
      <c r="L3" s="49"/>
      <c r="M3" s="50"/>
    </row>
    <row r="4" spans="1:15">
      <c r="A4" s="4"/>
      <c r="B4" s="34" t="s">
        <v>38</v>
      </c>
      <c r="C4" s="34" t="s">
        <v>39</v>
      </c>
      <c r="D4" s="15"/>
      <c r="E4" s="2"/>
      <c r="F4" s="5"/>
      <c r="G4" s="2"/>
      <c r="H4" s="34" t="s">
        <v>45</v>
      </c>
      <c r="I4" s="38"/>
      <c r="J4" s="42"/>
      <c r="K4" s="37"/>
      <c r="L4" s="49"/>
      <c r="M4" s="50"/>
    </row>
    <row r="5" spans="1:15">
      <c r="A5" s="4" t="s">
        <v>24</v>
      </c>
      <c r="B5" s="2">
        <v>88</v>
      </c>
      <c r="C5" s="2"/>
      <c r="D5" s="6">
        <v>1005</v>
      </c>
      <c r="E5" s="2"/>
      <c r="F5" s="2"/>
      <c r="G5" s="34"/>
      <c r="H5" s="36">
        <v>90</v>
      </c>
      <c r="I5" s="38">
        <v>147</v>
      </c>
      <c r="J5" s="22"/>
      <c r="K5" s="37"/>
      <c r="L5" s="49"/>
      <c r="M5" s="50"/>
    </row>
    <row r="6" spans="1:15">
      <c r="A6" s="4"/>
      <c r="B6" s="2"/>
      <c r="C6" s="7"/>
      <c r="D6" s="8"/>
      <c r="E6" s="9"/>
      <c r="F6" s="7"/>
      <c r="G6" s="34"/>
      <c r="H6" s="37"/>
      <c r="I6" s="37"/>
      <c r="J6" s="22"/>
      <c r="K6" s="37"/>
      <c r="L6" s="49"/>
      <c r="M6" s="50"/>
    </row>
    <row r="7" spans="1:15">
      <c r="A7" s="40" t="s">
        <v>55</v>
      </c>
      <c r="B7" s="7">
        <f>B5</f>
        <v>88</v>
      </c>
      <c r="C7" s="7">
        <f>SUM(C5:C6)</f>
        <v>0</v>
      </c>
      <c r="D7" s="8">
        <f>SUM(D5:D6)</f>
        <v>1005</v>
      </c>
      <c r="E7" s="2"/>
      <c r="F7" s="2"/>
      <c r="G7" s="34"/>
      <c r="H7" s="34"/>
      <c r="I7" s="46">
        <f>SUM(I4:I6)</f>
        <v>147</v>
      </c>
      <c r="J7" s="22"/>
      <c r="K7" s="37"/>
      <c r="L7" s="54">
        <f>D7+I7</f>
        <v>1152</v>
      </c>
      <c r="M7" s="50" t="s">
        <v>2</v>
      </c>
    </row>
    <row r="8" spans="1:15">
      <c r="A8" s="10" t="s">
        <v>4</v>
      </c>
      <c r="B8" s="7"/>
      <c r="C8" s="7">
        <f>B7+C7</f>
        <v>88</v>
      </c>
      <c r="D8" s="8"/>
      <c r="E8" s="2"/>
      <c r="F8" s="2"/>
      <c r="G8" s="34"/>
      <c r="H8" s="34"/>
      <c r="I8" s="38"/>
      <c r="J8" s="22"/>
      <c r="K8" s="37"/>
      <c r="L8" s="49"/>
      <c r="M8" s="50"/>
    </row>
    <row r="9" spans="1:15">
      <c r="A9" s="35" t="s">
        <v>59</v>
      </c>
      <c r="B9" s="4"/>
      <c r="C9" s="2"/>
      <c r="D9" s="20">
        <f>95*5*0.25</f>
        <v>118.75</v>
      </c>
      <c r="E9" s="56" t="s">
        <v>2</v>
      </c>
      <c r="F9" s="21">
        <f>737*0.512</f>
        <v>377.34399999999999</v>
      </c>
      <c r="G9" s="34" t="s">
        <v>56</v>
      </c>
      <c r="H9" s="34"/>
      <c r="I9" s="39" t="s">
        <v>67</v>
      </c>
      <c r="J9" s="22">
        <f>90*3*0.25</f>
        <v>67.5</v>
      </c>
      <c r="K9" s="40" t="s">
        <v>2</v>
      </c>
      <c r="L9" s="51">
        <f>D9+J9</f>
        <v>186.25</v>
      </c>
      <c r="M9" s="50" t="s">
        <v>2</v>
      </c>
      <c r="N9" s="57"/>
      <c r="O9" s="56"/>
    </row>
    <row r="10" spans="1:15">
      <c r="A10" s="4" t="s">
        <v>18</v>
      </c>
      <c r="B10" s="4"/>
      <c r="C10" s="2"/>
      <c r="D10" s="9">
        <f>D7-D9</f>
        <v>886.25</v>
      </c>
      <c r="E10" s="13" t="s">
        <v>2</v>
      </c>
      <c r="F10" s="2"/>
      <c r="G10" s="2"/>
      <c r="H10" s="34"/>
      <c r="I10" s="40"/>
      <c r="J10" s="21">
        <f>I5-J9</f>
        <v>79.5</v>
      </c>
      <c r="K10" s="40" t="s">
        <v>2</v>
      </c>
      <c r="L10" s="51">
        <f>D10+J10</f>
        <v>965.75</v>
      </c>
      <c r="M10" s="50" t="s">
        <v>2</v>
      </c>
    </row>
    <row r="11" spans="1:15">
      <c r="A11" s="4"/>
      <c r="B11" s="4"/>
      <c r="C11" s="2"/>
      <c r="D11" s="6"/>
      <c r="E11" s="4"/>
      <c r="F11" s="6"/>
      <c r="G11" s="4"/>
      <c r="H11" s="34"/>
      <c r="I11" s="37"/>
      <c r="J11" s="37"/>
      <c r="K11" s="37"/>
      <c r="L11" s="49"/>
      <c r="M11" s="50"/>
    </row>
    <row r="12" spans="1:15">
      <c r="A12" s="4" t="s">
        <v>0</v>
      </c>
      <c r="B12" s="4"/>
      <c r="C12" s="2" t="s">
        <v>30</v>
      </c>
      <c r="D12" s="11">
        <f>D10*0.5</f>
        <v>443.125</v>
      </c>
      <c r="E12" s="12"/>
      <c r="F12" s="11"/>
      <c r="G12" s="4"/>
      <c r="H12" s="35"/>
      <c r="I12" s="34" t="s">
        <v>30</v>
      </c>
      <c r="J12" s="22">
        <f>J10*0.5</f>
        <v>39.75</v>
      </c>
      <c r="K12" s="37"/>
      <c r="L12" s="51">
        <f>D12+J12</f>
        <v>482.875</v>
      </c>
      <c r="M12" s="50"/>
    </row>
    <row r="13" spans="1:15">
      <c r="A13" s="4"/>
      <c r="B13" s="4"/>
      <c r="C13" s="2" t="s">
        <v>31</v>
      </c>
      <c r="D13" s="11">
        <f>D10*0.5</f>
        <v>443.125</v>
      </c>
      <c r="E13" s="12"/>
      <c r="F13" s="11"/>
      <c r="G13" s="4"/>
      <c r="H13" s="35"/>
      <c r="I13" s="34" t="s">
        <v>31</v>
      </c>
      <c r="J13" s="22">
        <f>J10*0.5</f>
        <v>39.75</v>
      </c>
      <c r="K13" s="37"/>
      <c r="L13" s="51">
        <f>D13+J13</f>
        <v>482.875</v>
      </c>
      <c r="M13" s="50"/>
    </row>
    <row r="14" spans="1:15">
      <c r="A14" s="4"/>
      <c r="B14" s="4"/>
      <c r="C14" s="2"/>
      <c r="D14" s="11"/>
      <c r="E14" s="13"/>
      <c r="F14" s="6"/>
      <c r="G14" s="4"/>
      <c r="H14" s="35"/>
      <c r="I14" s="37"/>
      <c r="J14" s="37"/>
      <c r="K14" s="37"/>
      <c r="L14" s="49"/>
      <c r="M14" s="50"/>
    </row>
    <row r="15" spans="1:15">
      <c r="A15" s="4"/>
      <c r="B15" s="4"/>
      <c r="C15" s="2"/>
      <c r="D15" s="9">
        <f>SUM(D12:D14)</f>
        <v>886.25</v>
      </c>
      <c r="E15" s="14"/>
      <c r="F15" s="6"/>
      <c r="G15" s="4"/>
      <c r="H15" s="35"/>
      <c r="I15" s="37"/>
      <c r="J15" s="21">
        <f>SUM(J12:J13)</f>
        <v>79.5</v>
      </c>
      <c r="K15" s="37"/>
      <c r="L15" s="52">
        <f>SUM(L12:L14)</f>
        <v>965.75</v>
      </c>
      <c r="M15" s="50"/>
    </row>
    <row r="16" spans="1:15">
      <c r="A16" s="4"/>
      <c r="B16" s="4"/>
      <c r="C16" s="2"/>
      <c r="D16" s="9"/>
      <c r="E16" s="14"/>
      <c r="F16" s="6"/>
      <c r="G16" s="4"/>
      <c r="H16" s="37"/>
      <c r="I16" s="37"/>
      <c r="J16" s="22"/>
      <c r="K16" s="37"/>
      <c r="L16" s="49"/>
      <c r="M16" s="50"/>
    </row>
    <row r="17" spans="1:13">
      <c r="A17" s="4" t="s">
        <v>23</v>
      </c>
      <c r="B17" s="4"/>
      <c r="C17" s="2">
        <f>C8</f>
        <v>88</v>
      </c>
      <c r="D17" s="20" t="s">
        <v>60</v>
      </c>
      <c r="E17" s="7"/>
      <c r="F17" s="39">
        <f>90*1.5*0.2*1.1</f>
        <v>29.700000000000003</v>
      </c>
      <c r="G17" s="4" t="s">
        <v>2</v>
      </c>
      <c r="H17" s="40" t="s">
        <v>34</v>
      </c>
      <c r="I17" s="40" t="s">
        <v>68</v>
      </c>
      <c r="J17" s="22">
        <f>90*0.1*1.1</f>
        <v>9.9</v>
      </c>
      <c r="K17" s="37"/>
      <c r="L17" s="49"/>
      <c r="M17" s="50"/>
    </row>
    <row r="18" spans="1:13">
      <c r="A18" s="19" t="s">
        <v>51</v>
      </c>
      <c r="B18" s="2" t="s">
        <v>1</v>
      </c>
      <c r="C18" s="2">
        <f>C8</f>
        <v>88</v>
      </c>
      <c r="D18" s="35" t="s">
        <v>61</v>
      </c>
      <c r="E18" s="4"/>
      <c r="F18" s="12">
        <f>(90*2.5*1.2)-90*0.785</f>
        <v>199.35</v>
      </c>
      <c r="G18" s="4" t="s">
        <v>2</v>
      </c>
      <c r="H18" s="40" t="s">
        <v>35</v>
      </c>
      <c r="I18" s="40" t="s">
        <v>69</v>
      </c>
      <c r="J18" s="43">
        <f>90*0.3*1.1</f>
        <v>29.700000000000003</v>
      </c>
      <c r="K18" s="37"/>
      <c r="L18" s="49"/>
      <c r="M18" s="50"/>
    </row>
    <row r="19" spans="1:13">
      <c r="A19" s="10"/>
      <c r="B19" s="2"/>
      <c r="C19" s="2"/>
      <c r="D19" s="4"/>
      <c r="E19" s="4"/>
      <c r="F19" s="12"/>
      <c r="G19" s="4"/>
      <c r="H19" s="37"/>
      <c r="I19" s="37"/>
      <c r="J19" s="43"/>
      <c r="K19" s="37"/>
      <c r="L19" s="49"/>
      <c r="M19" s="50"/>
    </row>
    <row r="20" spans="1:13">
      <c r="A20" s="19" t="s">
        <v>21</v>
      </c>
      <c r="B20" s="2"/>
      <c r="C20" s="2"/>
      <c r="D20" s="4"/>
      <c r="E20" s="4"/>
      <c r="F20" s="12"/>
      <c r="G20" s="4"/>
      <c r="H20" s="37"/>
      <c r="I20" s="37"/>
      <c r="J20" s="22"/>
      <c r="K20" s="37"/>
      <c r="L20" s="49"/>
      <c r="M20" s="50"/>
    </row>
    <row r="21" spans="1:13">
      <c r="A21" s="40" t="s">
        <v>58</v>
      </c>
      <c r="B21" s="11"/>
      <c r="C21" s="2"/>
      <c r="D21" s="2"/>
      <c r="E21" s="4"/>
      <c r="F21" s="11">
        <f>95*5*0.25</f>
        <v>118.75</v>
      </c>
      <c r="G21" s="4" t="s">
        <v>2</v>
      </c>
      <c r="H21" s="37"/>
      <c r="I21" s="37"/>
      <c r="J21" s="22">
        <f>J9</f>
        <v>67.5</v>
      </c>
      <c r="K21" s="37"/>
      <c r="L21" s="51">
        <f>F21+J21</f>
        <v>186.25</v>
      </c>
      <c r="M21" s="50" t="s">
        <v>2</v>
      </c>
    </row>
    <row r="22" spans="1:13">
      <c r="A22" s="4" t="s">
        <v>26</v>
      </c>
      <c r="B22" s="2"/>
      <c r="C22" s="2"/>
      <c r="D22" s="4"/>
      <c r="E22" s="4"/>
      <c r="F22" s="26">
        <f>SUM(F17+F18)</f>
        <v>229.05</v>
      </c>
      <c r="G22" s="35" t="s">
        <v>2</v>
      </c>
      <c r="H22" s="37"/>
      <c r="I22" s="37"/>
      <c r="J22" s="21">
        <f>J17+J18</f>
        <v>39.6</v>
      </c>
      <c r="K22" s="37"/>
      <c r="L22" s="53">
        <f>F22+J22</f>
        <v>268.65000000000003</v>
      </c>
      <c r="M22" s="50" t="s">
        <v>2</v>
      </c>
    </row>
    <row r="23" spans="1:13">
      <c r="A23" s="19" t="s">
        <v>3</v>
      </c>
      <c r="B23" s="11"/>
      <c r="C23" s="2"/>
      <c r="D23" s="2"/>
      <c r="E23" s="4"/>
      <c r="F23" s="9">
        <f>D15-F22</f>
        <v>657.2</v>
      </c>
      <c r="G23" s="4" t="s">
        <v>2</v>
      </c>
      <c r="H23" s="37"/>
      <c r="I23" s="37"/>
      <c r="J23" s="21">
        <f>J10-J22</f>
        <v>39.9</v>
      </c>
      <c r="K23" s="40" t="s">
        <v>2</v>
      </c>
      <c r="L23" s="51">
        <f>F23+J23</f>
        <v>697.1</v>
      </c>
      <c r="M23" s="50" t="s">
        <v>2</v>
      </c>
    </row>
    <row r="24" spans="1:13" s="31" customFormat="1">
      <c r="A24" s="40"/>
      <c r="B24" s="11"/>
      <c r="C24" s="34"/>
      <c r="D24" s="34"/>
      <c r="E24" s="35"/>
      <c r="F24" s="9"/>
      <c r="G24" s="35"/>
      <c r="H24" s="37"/>
      <c r="I24" s="37"/>
      <c r="J24" s="55"/>
      <c r="K24" s="40"/>
      <c r="L24" s="51"/>
      <c r="M24" s="50"/>
    </row>
    <row r="25" spans="1:13" s="31" customFormat="1">
      <c r="A25" s="40" t="s">
        <v>52</v>
      </c>
      <c r="B25" s="11" t="s">
        <v>53</v>
      </c>
      <c r="C25" s="34"/>
      <c r="D25" s="34"/>
      <c r="E25" s="35"/>
      <c r="F25" s="9">
        <f>D10*0.6</f>
        <v>531.75</v>
      </c>
      <c r="G25" s="35" t="s">
        <v>2</v>
      </c>
      <c r="H25" s="37"/>
      <c r="I25" s="37"/>
      <c r="J25" s="55">
        <f>J15*0.55</f>
        <v>43.725000000000001</v>
      </c>
      <c r="K25" s="40"/>
      <c r="L25" s="51"/>
      <c r="M25" s="50"/>
    </row>
    <row r="26" spans="1:13">
      <c r="A26" s="10"/>
      <c r="B26" s="11"/>
      <c r="C26" s="2"/>
      <c r="D26" s="2"/>
      <c r="E26" s="4"/>
      <c r="F26" s="9"/>
      <c r="G26" s="4"/>
      <c r="H26" s="37"/>
      <c r="I26" s="37"/>
      <c r="J26" s="43"/>
      <c r="K26" s="40"/>
      <c r="L26" s="49"/>
      <c r="M26" s="50"/>
    </row>
    <row r="27" spans="1:13">
      <c r="A27" s="4" t="s">
        <v>5</v>
      </c>
      <c r="B27" s="2"/>
      <c r="C27" s="12"/>
      <c r="E27" s="2"/>
      <c r="F27" s="2">
        <v>90</v>
      </c>
      <c r="G27" s="4" t="s">
        <v>19</v>
      </c>
      <c r="H27" s="37"/>
      <c r="I27" s="37"/>
      <c r="J27" s="43">
        <v>55</v>
      </c>
      <c r="K27" s="40" t="s">
        <v>19</v>
      </c>
      <c r="L27" s="53">
        <f>F27+J27</f>
        <v>145</v>
      </c>
      <c r="M27" s="50" t="s">
        <v>19</v>
      </c>
    </row>
    <row r="28" spans="1:13">
      <c r="A28" s="4"/>
      <c r="B28" s="2"/>
      <c r="C28" s="12"/>
      <c r="D28" s="2"/>
      <c r="E28" s="2"/>
      <c r="F28" s="4"/>
      <c r="G28" s="4"/>
      <c r="H28" s="37"/>
      <c r="I28" s="38"/>
      <c r="J28" s="37"/>
      <c r="K28" s="40"/>
      <c r="L28" s="49"/>
      <c r="M28" s="50"/>
    </row>
    <row r="29" spans="1:13">
      <c r="A29" s="35" t="s">
        <v>54</v>
      </c>
      <c r="B29" s="2"/>
      <c r="C29" s="12"/>
      <c r="D29" s="15"/>
      <c r="E29" s="2"/>
      <c r="F29" s="12">
        <f>D15*0.6</f>
        <v>531.75</v>
      </c>
      <c r="G29" s="4" t="s">
        <v>2</v>
      </c>
      <c r="H29" s="37"/>
      <c r="I29" s="38"/>
      <c r="J29" s="22">
        <f>J15</f>
        <v>79.5</v>
      </c>
      <c r="K29" s="40" t="s">
        <v>2</v>
      </c>
      <c r="L29" s="53">
        <f>F29+J29</f>
        <v>611.25</v>
      </c>
      <c r="M29" s="50" t="s">
        <v>2</v>
      </c>
    </row>
    <row r="30" spans="1:13">
      <c r="A30" s="4"/>
      <c r="B30" s="2"/>
      <c r="C30" s="12"/>
      <c r="D30" s="15"/>
      <c r="E30" s="2"/>
      <c r="F30" s="12"/>
      <c r="G30" s="4"/>
      <c r="H30" s="37"/>
      <c r="I30" s="39"/>
      <c r="J30" s="37"/>
      <c r="K30" s="37"/>
      <c r="L30" s="49"/>
      <c r="M30" s="50"/>
    </row>
    <row r="31" spans="1:13">
      <c r="A31" s="4" t="s">
        <v>41</v>
      </c>
      <c r="B31" s="2"/>
      <c r="C31" s="12"/>
      <c r="D31" s="15"/>
      <c r="E31" s="27"/>
      <c r="F31" s="30">
        <f>95*5*2</f>
        <v>950</v>
      </c>
      <c r="G31" s="24" t="s">
        <v>6</v>
      </c>
      <c r="H31" s="37"/>
      <c r="I31" s="39" t="s">
        <v>70</v>
      </c>
      <c r="J31" s="22">
        <f>90*2*2</f>
        <v>360</v>
      </c>
      <c r="K31" s="40" t="s">
        <v>6</v>
      </c>
      <c r="L31" s="53">
        <f>F31+J31</f>
        <v>1310</v>
      </c>
      <c r="M31" s="50" t="s">
        <v>6</v>
      </c>
    </row>
    <row r="32" spans="1:13">
      <c r="A32" s="4"/>
      <c r="B32" s="2"/>
      <c r="C32" s="12"/>
      <c r="D32" s="12"/>
      <c r="E32" s="29"/>
      <c r="F32" s="19"/>
      <c r="G32" s="24"/>
      <c r="H32" s="37"/>
      <c r="I32" s="38"/>
      <c r="J32" s="37"/>
      <c r="K32" s="37"/>
      <c r="L32" s="49"/>
      <c r="M32" s="50"/>
    </row>
    <row r="33" spans="1:15">
      <c r="A33" s="4" t="s">
        <v>25</v>
      </c>
      <c r="B33" s="2"/>
      <c r="C33" s="12"/>
      <c r="D33" s="15"/>
      <c r="E33" s="27"/>
      <c r="F33" s="30">
        <f>F31</f>
        <v>950</v>
      </c>
      <c r="G33" s="24" t="s">
        <v>6</v>
      </c>
      <c r="H33" s="37"/>
      <c r="I33" s="38"/>
      <c r="J33" s="22">
        <f>J31</f>
        <v>360</v>
      </c>
      <c r="K33" s="40" t="s">
        <v>6</v>
      </c>
      <c r="L33" s="53">
        <f>F33+J33</f>
        <v>1310</v>
      </c>
      <c r="M33" s="50" t="s">
        <v>6</v>
      </c>
    </row>
    <row r="34" spans="1:15">
      <c r="A34" s="4"/>
      <c r="B34" s="2"/>
      <c r="C34" s="11"/>
      <c r="D34" s="2"/>
      <c r="E34" s="29"/>
      <c r="F34" s="27"/>
      <c r="G34" s="28"/>
      <c r="H34" s="37"/>
      <c r="I34" s="38"/>
      <c r="J34" s="37"/>
      <c r="K34" s="37"/>
      <c r="L34" s="49"/>
      <c r="M34" s="50"/>
    </row>
    <row r="35" spans="1:15">
      <c r="A35" s="4" t="s">
        <v>28</v>
      </c>
      <c r="B35" s="2"/>
      <c r="C35" s="11"/>
      <c r="D35" s="34"/>
      <c r="E35" s="34"/>
      <c r="F35" s="34">
        <f>100*3</f>
        <v>300</v>
      </c>
      <c r="G35" s="25" t="s">
        <v>6</v>
      </c>
      <c r="H35" s="37"/>
      <c r="I35" s="38"/>
      <c r="J35" s="22">
        <f>90*3</f>
        <v>270</v>
      </c>
      <c r="K35" s="40" t="s">
        <v>6</v>
      </c>
      <c r="L35" s="53">
        <f>F35+J35</f>
        <v>570</v>
      </c>
      <c r="M35" s="50" t="s">
        <v>6</v>
      </c>
    </row>
    <row r="36" spans="1:15">
      <c r="A36" s="3"/>
      <c r="B36" s="2"/>
      <c r="C36" s="11"/>
      <c r="D36" s="36"/>
      <c r="E36" s="34"/>
      <c r="F36" s="34"/>
      <c r="G36" s="2"/>
      <c r="H36" s="37"/>
      <c r="I36" s="38"/>
      <c r="J36" s="30"/>
      <c r="K36" s="37"/>
      <c r="L36" s="49"/>
      <c r="M36" s="50"/>
    </row>
    <row r="37" spans="1:15">
      <c r="A37" s="19" t="s">
        <v>46</v>
      </c>
      <c r="B37" s="16"/>
      <c r="C37" s="16"/>
      <c r="D37" s="37"/>
      <c r="E37" s="37"/>
      <c r="F37" s="22">
        <f>175*5</f>
        <v>875</v>
      </c>
      <c r="G37" s="25" t="s">
        <v>6</v>
      </c>
      <c r="H37" s="37"/>
      <c r="I37" s="39" t="s">
        <v>71</v>
      </c>
      <c r="J37" s="43">
        <f>90*3</f>
        <v>270</v>
      </c>
      <c r="K37" s="40" t="s">
        <v>6</v>
      </c>
      <c r="L37" s="53">
        <f>F37+J37</f>
        <v>1145</v>
      </c>
      <c r="M37" s="50" t="s">
        <v>6</v>
      </c>
      <c r="O37" s="56"/>
    </row>
    <row r="38" spans="1:15">
      <c r="A38" s="19" t="s">
        <v>47</v>
      </c>
      <c r="B38" s="16"/>
      <c r="C38" s="18"/>
      <c r="D38" s="38"/>
      <c r="E38" s="37"/>
      <c r="F38" s="21">
        <f>175*5</f>
        <v>875</v>
      </c>
      <c r="G38" s="25" t="s">
        <v>6</v>
      </c>
      <c r="H38" s="37"/>
      <c r="I38" s="38"/>
      <c r="J38" s="44">
        <f>J37</f>
        <v>270</v>
      </c>
      <c r="K38" s="37"/>
      <c r="L38" s="53">
        <f>F38+J38</f>
        <v>1145</v>
      </c>
      <c r="M38" s="50" t="s">
        <v>6</v>
      </c>
    </row>
    <row r="39" spans="1:15">
      <c r="A39" s="17"/>
      <c r="B39" s="15"/>
      <c r="C39" s="16"/>
      <c r="D39" s="37"/>
      <c r="E39" s="39"/>
      <c r="F39" s="34"/>
      <c r="G39" s="16"/>
      <c r="H39" s="37"/>
      <c r="I39" s="38"/>
      <c r="J39" s="43"/>
      <c r="K39" s="37"/>
      <c r="L39" s="49"/>
      <c r="M39" s="50"/>
    </row>
    <row r="40" spans="1:15">
      <c r="A40" s="17" t="s">
        <v>9</v>
      </c>
      <c r="B40" s="15"/>
      <c r="C40" s="15"/>
      <c r="D40" s="15" t="s">
        <v>14</v>
      </c>
      <c r="E40" s="15"/>
      <c r="F40" s="12">
        <f>F38</f>
        <v>875</v>
      </c>
      <c r="G40" s="16" t="s">
        <v>10</v>
      </c>
      <c r="H40" s="37"/>
      <c r="I40" s="38"/>
      <c r="J40" s="44">
        <f>J37</f>
        <v>270</v>
      </c>
      <c r="K40" s="37"/>
      <c r="L40" s="53">
        <f>F40+J40</f>
        <v>1145</v>
      </c>
      <c r="M40" s="50"/>
    </row>
    <row r="41" spans="1:15">
      <c r="A41" s="17" t="s">
        <v>11</v>
      </c>
      <c r="B41" s="15"/>
      <c r="C41" s="16"/>
      <c r="D41" s="15" t="s">
        <v>14</v>
      </c>
      <c r="E41" s="16"/>
      <c r="F41" s="12">
        <f>F38</f>
        <v>875</v>
      </c>
      <c r="G41" s="16" t="s">
        <v>12</v>
      </c>
      <c r="H41" s="37"/>
      <c r="I41" s="38"/>
      <c r="J41" s="43">
        <f>J37</f>
        <v>270</v>
      </c>
      <c r="K41" s="37"/>
      <c r="L41" s="53">
        <f>F41+J41</f>
        <v>1145</v>
      </c>
      <c r="M41" s="50"/>
    </row>
    <row r="42" spans="1:15">
      <c r="A42" s="17" t="s">
        <v>7</v>
      </c>
      <c r="B42" s="15"/>
      <c r="C42" s="16"/>
      <c r="D42" s="19" t="s">
        <v>15</v>
      </c>
      <c r="E42" s="16"/>
      <c r="F42" s="12">
        <f>F38</f>
        <v>875</v>
      </c>
      <c r="G42" s="16" t="s">
        <v>8</v>
      </c>
      <c r="H42" s="37"/>
      <c r="I42" s="38"/>
      <c r="J42" s="43">
        <f>J37</f>
        <v>270</v>
      </c>
      <c r="K42" s="40"/>
      <c r="L42" s="53">
        <f>F42+J42</f>
        <v>1145</v>
      </c>
      <c r="M42" s="50"/>
    </row>
    <row r="43" spans="1:15">
      <c r="A43" s="17" t="s">
        <v>16</v>
      </c>
      <c r="B43" s="16"/>
      <c r="C43" s="16"/>
      <c r="D43" s="18" t="s">
        <v>15</v>
      </c>
      <c r="E43" s="16"/>
      <c r="F43" s="12">
        <f>F38</f>
        <v>875</v>
      </c>
      <c r="G43" s="16" t="s">
        <v>13</v>
      </c>
      <c r="H43" s="37"/>
      <c r="I43" s="38"/>
      <c r="J43" s="43">
        <f>J37</f>
        <v>270</v>
      </c>
      <c r="K43" s="37"/>
      <c r="L43" s="53">
        <f>F43+J43</f>
        <v>1145</v>
      </c>
      <c r="M43" s="50"/>
    </row>
    <row r="44" spans="1:15">
      <c r="A44" s="17"/>
      <c r="B44" s="16"/>
      <c r="C44" s="16"/>
      <c r="D44" s="18"/>
      <c r="E44" s="16"/>
      <c r="F44" s="12"/>
      <c r="G44" s="16"/>
      <c r="H44" s="37"/>
      <c r="I44" s="38"/>
      <c r="J44" s="43"/>
      <c r="K44" s="40"/>
      <c r="L44" s="49"/>
      <c r="M44" s="50"/>
    </row>
    <row r="45" spans="1:15">
      <c r="A45" s="58" t="s">
        <v>64</v>
      </c>
      <c r="B45" s="18"/>
      <c r="C45" s="16"/>
      <c r="D45" s="16"/>
      <c r="E45" s="16"/>
      <c r="F45" s="12">
        <v>5</v>
      </c>
      <c r="G45" s="23" t="s">
        <v>17</v>
      </c>
      <c r="H45" s="37"/>
      <c r="I45" s="38"/>
      <c r="J45" s="43">
        <v>0</v>
      </c>
      <c r="K45" s="37"/>
      <c r="L45" s="49">
        <v>4</v>
      </c>
      <c r="M45" s="50" t="s">
        <v>17</v>
      </c>
    </row>
    <row r="46" spans="1:15" s="31" customFormat="1">
      <c r="A46" s="24" t="s">
        <v>62</v>
      </c>
      <c r="B46" s="39"/>
      <c r="C46" s="38"/>
      <c r="D46" s="38" t="s">
        <v>48</v>
      </c>
      <c r="E46" s="38"/>
      <c r="F46" s="12">
        <f>5*0.6*4*7</f>
        <v>84</v>
      </c>
      <c r="G46" s="23" t="s">
        <v>2</v>
      </c>
      <c r="H46" s="37"/>
      <c r="I46" s="38"/>
      <c r="J46" s="43"/>
      <c r="K46" s="37"/>
      <c r="L46" s="49"/>
      <c r="M46" s="50"/>
    </row>
    <row r="47" spans="1:15" s="31" customFormat="1">
      <c r="A47" s="37" t="s">
        <v>49</v>
      </c>
      <c r="B47" s="39"/>
      <c r="C47" s="38"/>
      <c r="D47" s="38"/>
      <c r="E47" s="38"/>
      <c r="F47" s="12">
        <v>5</v>
      </c>
      <c r="G47" s="23" t="s">
        <v>2</v>
      </c>
      <c r="H47" s="37"/>
      <c r="I47" s="38"/>
      <c r="J47" s="43"/>
      <c r="K47" s="37"/>
      <c r="L47" s="49"/>
      <c r="M47" s="50"/>
    </row>
    <row r="48" spans="1:15" s="31" customFormat="1">
      <c r="A48" s="37" t="s">
        <v>50</v>
      </c>
      <c r="B48" s="39"/>
      <c r="C48" s="38"/>
      <c r="D48" s="38"/>
      <c r="E48" s="38"/>
      <c r="F48" s="12">
        <v>5</v>
      </c>
      <c r="G48" s="23" t="s">
        <v>2</v>
      </c>
      <c r="H48" s="37"/>
      <c r="I48" s="38"/>
      <c r="J48" s="43"/>
      <c r="K48" s="37"/>
      <c r="L48" s="49"/>
      <c r="M48" s="50"/>
    </row>
    <row r="49" spans="1:14" s="31" customFormat="1">
      <c r="A49" s="40" t="s">
        <v>63</v>
      </c>
      <c r="B49" s="39"/>
      <c r="C49" s="38"/>
      <c r="D49" s="38"/>
      <c r="E49" s="38"/>
      <c r="F49" s="12">
        <f>5*7*1.1</f>
        <v>38.5</v>
      </c>
      <c r="G49" s="24" t="s">
        <v>19</v>
      </c>
      <c r="H49" s="37"/>
      <c r="I49" s="38"/>
      <c r="J49" s="43"/>
      <c r="K49" s="37"/>
      <c r="L49" s="49"/>
      <c r="M49" s="50"/>
    </row>
    <row r="50" spans="1:14" s="31" customFormat="1">
      <c r="A50" s="40"/>
      <c r="B50" s="39"/>
      <c r="C50" s="38"/>
      <c r="D50" s="38"/>
      <c r="E50" s="38"/>
      <c r="F50" s="12"/>
      <c r="G50" s="24"/>
      <c r="H50" s="37"/>
      <c r="I50" s="38"/>
      <c r="J50" s="43"/>
      <c r="K50" s="37"/>
      <c r="L50" s="49"/>
      <c r="M50" s="50"/>
    </row>
    <row r="51" spans="1:14">
      <c r="A51" s="23"/>
      <c r="B51" s="16"/>
      <c r="C51" s="16"/>
      <c r="D51" s="16"/>
      <c r="E51" s="16"/>
      <c r="F51" s="12"/>
      <c r="G51" s="23"/>
      <c r="H51" s="37"/>
      <c r="I51" s="38"/>
      <c r="J51" s="43"/>
      <c r="K51" s="40"/>
      <c r="L51" s="49"/>
      <c r="M51" s="50"/>
    </row>
    <row r="52" spans="1:14">
      <c r="A52" s="59" t="s">
        <v>22</v>
      </c>
      <c r="B52" s="18" t="s">
        <v>17</v>
      </c>
      <c r="C52" s="16"/>
      <c r="D52" s="16"/>
      <c r="E52" s="16"/>
      <c r="F52" s="12">
        <v>8</v>
      </c>
      <c r="G52" s="23"/>
      <c r="H52" s="37"/>
      <c r="I52" s="38"/>
      <c r="J52" s="38"/>
      <c r="K52" s="37"/>
      <c r="L52" s="49">
        <v>10</v>
      </c>
      <c r="M52" s="50" t="s">
        <v>17</v>
      </c>
    </row>
    <row r="53" spans="1:14" s="31" customFormat="1">
      <c r="A53" s="24" t="s">
        <v>75</v>
      </c>
      <c r="B53" s="39"/>
      <c r="C53" s="38"/>
      <c r="D53" s="38" t="s">
        <v>48</v>
      </c>
      <c r="E53" s="38"/>
      <c r="F53" s="12">
        <f>8*1*3*7</f>
        <v>168</v>
      </c>
      <c r="G53" s="23" t="s">
        <v>2</v>
      </c>
      <c r="H53" s="37"/>
      <c r="I53" s="38"/>
      <c r="J53" s="38"/>
      <c r="K53" s="37"/>
      <c r="L53" s="49"/>
      <c r="M53" s="50"/>
    </row>
    <row r="54" spans="1:14">
      <c r="A54" s="15" t="s">
        <v>29</v>
      </c>
      <c r="B54" s="15"/>
      <c r="C54" s="15"/>
      <c r="D54" s="15"/>
      <c r="E54" s="15"/>
      <c r="F54" s="12">
        <v>16</v>
      </c>
      <c r="G54" s="37" t="s">
        <v>2</v>
      </c>
      <c r="H54" s="37"/>
      <c r="I54" s="37"/>
      <c r="J54" s="38">
        <v>12</v>
      </c>
      <c r="K54" s="40" t="s">
        <v>2</v>
      </c>
      <c r="L54" s="49">
        <f>F54+J54</f>
        <v>28</v>
      </c>
      <c r="M54" s="50" t="s">
        <v>2</v>
      </c>
    </row>
    <row r="55" spans="1:14">
      <c r="A55" s="15" t="s">
        <v>27</v>
      </c>
      <c r="B55" s="15"/>
      <c r="C55" s="15"/>
      <c r="D55" s="15"/>
      <c r="E55" s="15"/>
      <c r="F55" s="12">
        <f>F54</f>
        <v>16</v>
      </c>
      <c r="G55" s="37" t="s">
        <v>2</v>
      </c>
      <c r="H55" s="37"/>
      <c r="I55" s="37"/>
      <c r="J55" s="38">
        <v>12</v>
      </c>
      <c r="K55" s="40" t="s">
        <v>2</v>
      </c>
      <c r="L55" s="49">
        <f>F54+J54</f>
        <v>28</v>
      </c>
      <c r="M55" s="50" t="s">
        <v>2</v>
      </c>
    </row>
    <row r="56" spans="1:14" s="31" customFormat="1">
      <c r="A56" s="37" t="s">
        <v>65</v>
      </c>
      <c r="B56" s="37"/>
      <c r="C56" s="37"/>
      <c r="D56" s="37"/>
      <c r="E56" s="37"/>
      <c r="F56" s="12">
        <f>8*7*1.1</f>
        <v>61.600000000000009</v>
      </c>
      <c r="G56" s="37" t="s">
        <v>19</v>
      </c>
      <c r="H56" s="37"/>
      <c r="I56" s="37"/>
      <c r="J56" s="38"/>
      <c r="K56" s="40"/>
      <c r="L56" s="49"/>
      <c r="M56" s="50"/>
    </row>
    <row r="57" spans="1:14" s="31" customFormat="1">
      <c r="A57" s="37" t="s">
        <v>66</v>
      </c>
      <c r="B57" s="37"/>
      <c r="C57" s="37"/>
      <c r="D57" s="37"/>
      <c r="E57" s="37"/>
      <c r="F57" s="12">
        <v>10</v>
      </c>
      <c r="G57" s="40" t="s">
        <v>17</v>
      </c>
      <c r="H57" s="37"/>
      <c r="I57" s="37"/>
      <c r="J57" s="38"/>
      <c r="K57" s="40"/>
      <c r="L57" s="49"/>
      <c r="M57" s="50"/>
    </row>
    <row r="58" spans="1:14" s="31" customFormat="1">
      <c r="A58" s="37"/>
      <c r="B58" s="37"/>
      <c r="C58" s="37"/>
      <c r="D58" s="37"/>
      <c r="E58" s="37"/>
      <c r="F58" s="12"/>
      <c r="G58" s="40"/>
      <c r="H58" s="37"/>
      <c r="I58" s="37"/>
      <c r="J58" s="38"/>
      <c r="K58" s="40"/>
      <c r="L58" s="49"/>
      <c r="M58" s="50"/>
    </row>
    <row r="59" spans="1:14">
      <c r="A59" s="37"/>
      <c r="B59" s="37"/>
      <c r="C59" s="37"/>
      <c r="D59" s="37"/>
      <c r="E59" s="37"/>
      <c r="F59" s="40"/>
      <c r="G59" s="37"/>
      <c r="H59" s="37"/>
      <c r="I59" s="37"/>
      <c r="J59" s="38"/>
      <c r="K59" s="37"/>
      <c r="L59" s="49"/>
      <c r="M59" s="50"/>
    </row>
    <row r="60" spans="1:14">
      <c r="A60" s="60" t="s">
        <v>37</v>
      </c>
      <c r="B60" s="37"/>
      <c r="C60" s="37"/>
      <c r="D60" s="37"/>
      <c r="E60" s="37"/>
      <c r="F60" s="38"/>
      <c r="G60" s="37"/>
      <c r="H60" s="37"/>
      <c r="I60" s="37"/>
      <c r="J60" s="38">
        <v>6</v>
      </c>
      <c r="K60" s="40" t="s">
        <v>17</v>
      </c>
      <c r="L60" s="49"/>
      <c r="M60" s="50" t="s">
        <v>17</v>
      </c>
    </row>
    <row r="61" spans="1:14">
      <c r="A61" s="24" t="s">
        <v>76</v>
      </c>
      <c r="B61" s="37"/>
      <c r="C61" s="37"/>
      <c r="D61" s="37"/>
      <c r="E61" s="37"/>
      <c r="F61" s="37"/>
      <c r="G61" s="37"/>
      <c r="H61" s="37"/>
      <c r="I61" s="39" t="s">
        <v>57</v>
      </c>
      <c r="J61" s="38">
        <f>6*1*2*7</f>
        <v>84</v>
      </c>
      <c r="K61" s="38" t="s">
        <v>2</v>
      </c>
      <c r="L61" s="38"/>
      <c r="M61" s="38"/>
      <c r="N61" s="45"/>
    </row>
    <row r="62" spans="1:14">
      <c r="A62" s="37" t="s">
        <v>42</v>
      </c>
      <c r="B62" s="37"/>
      <c r="C62" s="37"/>
      <c r="D62" s="37"/>
      <c r="E62" s="37"/>
      <c r="F62" s="37"/>
      <c r="G62" s="37"/>
      <c r="H62" s="37"/>
      <c r="I62" s="38"/>
      <c r="J62" s="38">
        <f>6*2</f>
        <v>12</v>
      </c>
      <c r="K62" s="38" t="s">
        <v>2</v>
      </c>
      <c r="L62" s="38"/>
      <c r="M62" s="38"/>
      <c r="N62" s="45"/>
    </row>
    <row r="63" spans="1:14">
      <c r="A63" s="37" t="s">
        <v>43</v>
      </c>
      <c r="B63" s="37"/>
      <c r="C63" s="37"/>
      <c r="D63" s="37"/>
      <c r="E63" s="37"/>
      <c r="F63" s="37"/>
      <c r="G63" s="37"/>
      <c r="H63" s="37"/>
      <c r="I63" s="38"/>
      <c r="J63" s="38">
        <v>34</v>
      </c>
      <c r="K63" s="38" t="s">
        <v>2</v>
      </c>
      <c r="L63" s="38"/>
      <c r="M63" s="38"/>
      <c r="N63" s="45"/>
    </row>
    <row r="64" spans="1:14">
      <c r="A64" s="37" t="s">
        <v>72</v>
      </c>
      <c r="B64" s="37"/>
      <c r="C64" s="37"/>
      <c r="D64" s="37"/>
      <c r="E64" s="37"/>
      <c r="F64" s="37"/>
      <c r="G64" s="37"/>
      <c r="H64" s="37"/>
      <c r="I64" s="38"/>
      <c r="J64" s="22">
        <f>6*15*1.1</f>
        <v>99.000000000000014</v>
      </c>
      <c r="K64" s="38" t="s">
        <v>19</v>
      </c>
      <c r="L64" s="38"/>
      <c r="M64" s="38"/>
      <c r="N64" s="45"/>
    </row>
    <row r="65" spans="1:14">
      <c r="A65" s="37" t="s">
        <v>44</v>
      </c>
      <c r="B65" s="37"/>
      <c r="C65" s="37"/>
      <c r="D65" s="37"/>
      <c r="E65" s="37"/>
      <c r="F65" s="37"/>
      <c r="G65" s="37"/>
      <c r="H65" s="37"/>
      <c r="I65" s="38"/>
      <c r="J65" s="38">
        <v>6</v>
      </c>
      <c r="K65" s="38" t="s">
        <v>17</v>
      </c>
      <c r="L65" s="38"/>
      <c r="M65" s="38"/>
      <c r="N65" s="45"/>
    </row>
    <row r="66" spans="1:14">
      <c r="A66" s="40" t="s">
        <v>73</v>
      </c>
      <c r="B66" s="37"/>
      <c r="C66" s="37"/>
      <c r="D66" s="37"/>
      <c r="E66" s="37"/>
      <c r="F66" s="37"/>
      <c r="G66" s="37"/>
      <c r="H66" s="37"/>
      <c r="I66" s="38"/>
      <c r="J66" s="22">
        <f>99*0.6*0.3</f>
        <v>17.82</v>
      </c>
      <c r="K66" s="39" t="s">
        <v>2</v>
      </c>
      <c r="L66" s="38"/>
      <c r="M66" s="38"/>
      <c r="N66" s="45"/>
    </row>
    <row r="67" spans="1:14">
      <c r="I67" s="45"/>
      <c r="J67" s="45"/>
      <c r="K67" s="45"/>
      <c r="L67" s="45"/>
      <c r="M67" s="45"/>
      <c r="N67" s="45"/>
    </row>
  </sheetData>
  <phoneticPr fontId="0" type="noConversion"/>
  <pageMargins left="0.94" right="0.47244094488188981" top="0.33" bottom="0.28000000000000003" header="0.28000000000000003" footer="0.2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 Bejček</dc:creator>
  <cp:lastModifiedBy>Jan</cp:lastModifiedBy>
  <cp:lastPrinted>2019-04-03T13:22:09Z</cp:lastPrinted>
  <dcterms:created xsi:type="dcterms:W3CDTF">2006-08-29T19:42:47Z</dcterms:created>
  <dcterms:modified xsi:type="dcterms:W3CDTF">2019-08-08T12:17:11Z</dcterms:modified>
</cp:coreProperties>
</file>