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0\VZ Stavební práce\VZMR\Obnova povrchu Símalka\"/>
    </mc:Choice>
  </mc:AlternateContent>
  <bookViews>
    <workbookView xWindow="0" yWindow="0" windowWidth="20460" windowHeight="6990" activeTab="1"/>
  </bookViews>
  <sheets>
    <sheet name="Rekapitulace stavby" sheetId="1" r:id="rId1"/>
    <sheet name="N18601-5 - Benešov - míst..." sheetId="2" r:id="rId2"/>
    <sheet name="N18601-6 - Popelnicové po..." sheetId="3" r:id="rId3"/>
  </sheets>
  <definedNames>
    <definedName name="_xlnm._FilterDatabase" localSheetId="1" hidden="1">'N18601-5 - Benešov - míst...'!$C$123:$K$268</definedName>
    <definedName name="_xlnm._FilterDatabase" localSheetId="2" hidden="1">'N18601-6 - Popelnicové po...'!$C$122:$K$167</definedName>
    <definedName name="_xlnm.Print_Titles" localSheetId="1">'N18601-5 - Benešov - míst...'!$123:$123</definedName>
    <definedName name="_xlnm.Print_Titles" localSheetId="2">'N18601-6 - Popelnicové po...'!$122:$122</definedName>
    <definedName name="_xlnm.Print_Titles" localSheetId="0">'Rekapitulace stavby'!$92:$92</definedName>
    <definedName name="_xlnm.Print_Area" localSheetId="1">'N18601-5 - Benešov - míst...'!$C$4:$J$76,'N18601-5 - Benešov - míst...'!$C$111:$K$268</definedName>
    <definedName name="_xlnm.Print_Area" localSheetId="2">'N18601-6 - Popelnicové po...'!$C$4:$J$76,'N18601-6 - Popelnicové po...'!$C$110:$K$167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67" i="3"/>
  <c r="BH167" i="3"/>
  <c r="BG167" i="3"/>
  <c r="BF167" i="3"/>
  <c r="T167" i="3"/>
  <c r="T166" i="3" s="1"/>
  <c r="R167" i="3"/>
  <c r="R166" i="3" s="1"/>
  <c r="P167" i="3"/>
  <c r="P166" i="3" s="1"/>
  <c r="BI164" i="3"/>
  <c r="BH164" i="3"/>
  <c r="BG164" i="3"/>
  <c r="BF164" i="3"/>
  <c r="T164" i="3"/>
  <c r="R164" i="3"/>
  <c r="P164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T157" i="3"/>
  <c r="R158" i="3"/>
  <c r="R157" i="3"/>
  <c r="P158" i="3"/>
  <c r="P157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T144" i="3"/>
  <c r="R145" i="3"/>
  <c r="R144" i="3"/>
  <c r="P145" i="3"/>
  <c r="P144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R128" i="3"/>
  <c r="P128" i="3"/>
  <c r="BI126" i="3"/>
  <c r="BH126" i="3"/>
  <c r="BG126" i="3"/>
  <c r="BF126" i="3"/>
  <c r="T126" i="3"/>
  <c r="R126" i="3"/>
  <c r="P126" i="3"/>
  <c r="F117" i="3"/>
  <c r="E115" i="3"/>
  <c r="F89" i="3"/>
  <c r="E87" i="3"/>
  <c r="J24" i="3"/>
  <c r="E24" i="3"/>
  <c r="J120" i="3" s="1"/>
  <c r="J23" i="3"/>
  <c r="J21" i="3"/>
  <c r="E21" i="3"/>
  <c r="J119" i="3" s="1"/>
  <c r="J20" i="3"/>
  <c r="J18" i="3"/>
  <c r="E18" i="3"/>
  <c r="F120" i="3" s="1"/>
  <c r="J17" i="3"/>
  <c r="J15" i="3"/>
  <c r="E15" i="3"/>
  <c r="F119" i="3" s="1"/>
  <c r="J14" i="3"/>
  <c r="J12" i="3"/>
  <c r="J117" i="3"/>
  <c r="E7" i="3"/>
  <c r="E113" i="3"/>
  <c r="J37" i="2"/>
  <c r="J36" i="2"/>
  <c r="AY95" i="1" s="1"/>
  <c r="J35" i="2"/>
  <c r="AX95" i="1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T263" i="2" s="1"/>
  <c r="R264" i="2"/>
  <c r="R263" i="2"/>
  <c r="P264" i="2"/>
  <c r="P263" i="2" s="1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6" i="2"/>
  <c r="BH226" i="2"/>
  <c r="BG226" i="2"/>
  <c r="BF226" i="2"/>
  <c r="T226" i="2"/>
  <c r="R226" i="2"/>
  <c r="P226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2" i="2"/>
  <c r="BH142" i="2"/>
  <c r="BG142" i="2"/>
  <c r="BF142" i="2"/>
  <c r="T142" i="2"/>
  <c r="R142" i="2"/>
  <c r="P142" i="2"/>
  <c r="BI138" i="2"/>
  <c r="BH138" i="2"/>
  <c r="BG138" i="2"/>
  <c r="BF138" i="2"/>
  <c r="T138" i="2"/>
  <c r="R138" i="2"/>
  <c r="P138" i="2"/>
  <c r="BI127" i="2"/>
  <c r="BH127" i="2"/>
  <c r="BG127" i="2"/>
  <c r="BF127" i="2"/>
  <c r="T127" i="2"/>
  <c r="R127" i="2"/>
  <c r="P127" i="2"/>
  <c r="F118" i="2"/>
  <c r="E116" i="2"/>
  <c r="F89" i="2"/>
  <c r="E87" i="2"/>
  <c r="J24" i="2"/>
  <c r="E24" i="2"/>
  <c r="J121" i="2" s="1"/>
  <c r="J23" i="2"/>
  <c r="J21" i="2"/>
  <c r="E21" i="2"/>
  <c r="J91" i="2" s="1"/>
  <c r="J20" i="2"/>
  <c r="J18" i="2"/>
  <c r="E18" i="2"/>
  <c r="F121" i="2" s="1"/>
  <c r="J17" i="2"/>
  <c r="J15" i="2"/>
  <c r="E15" i="2"/>
  <c r="F120" i="2" s="1"/>
  <c r="J14" i="2"/>
  <c r="J12" i="2"/>
  <c r="J118" i="2"/>
  <c r="E7" i="2"/>
  <c r="E114" i="2"/>
  <c r="L90" i="1"/>
  <c r="AM90" i="1"/>
  <c r="AM89" i="1"/>
  <c r="L89" i="1"/>
  <c r="AM87" i="1"/>
  <c r="L87" i="1"/>
  <c r="L85" i="1"/>
  <c r="L84" i="1"/>
  <c r="BK164" i="3"/>
  <c r="J256" i="2"/>
  <c r="J253" i="2"/>
  <c r="BK252" i="2"/>
  <c r="J251" i="2"/>
  <c r="J242" i="2"/>
  <c r="J234" i="2"/>
  <c r="J216" i="2"/>
  <c r="BK214" i="2"/>
  <c r="J213" i="2"/>
  <c r="J211" i="2"/>
  <c r="BK210" i="2"/>
  <c r="J209" i="2"/>
  <c r="J207" i="2"/>
  <c r="BK196" i="2"/>
  <c r="BK189" i="2"/>
  <c r="J182" i="2"/>
  <c r="J177" i="2"/>
  <c r="BK173" i="2"/>
  <c r="J167" i="2"/>
  <c r="BK165" i="2"/>
  <c r="BK163" i="2"/>
  <c r="BK162" i="2"/>
  <c r="J156" i="2"/>
  <c r="BK149" i="2"/>
  <c r="J147" i="2"/>
  <c r="J142" i="2"/>
  <c r="J164" i="3"/>
  <c r="J162" i="3"/>
  <c r="J161" i="3"/>
  <c r="J158" i="3"/>
  <c r="BK155" i="3"/>
  <c r="J155" i="3"/>
  <c r="BK154" i="3"/>
  <c r="J152" i="3"/>
  <c r="BK150" i="3"/>
  <c r="J150" i="3"/>
  <c r="BK148" i="3"/>
  <c r="J148" i="3"/>
  <c r="BK145" i="3"/>
  <c r="J145" i="3"/>
  <c r="BK142" i="3"/>
  <c r="J142" i="3"/>
  <c r="BK140" i="3"/>
  <c r="J140" i="3"/>
  <c r="BK139" i="3"/>
  <c r="J139" i="3"/>
  <c r="BK138" i="3"/>
  <c r="J138" i="3"/>
  <c r="BK136" i="3"/>
  <c r="J136" i="3"/>
  <c r="BK134" i="3"/>
  <c r="J134" i="3"/>
  <c r="BK132" i="3"/>
  <c r="J132" i="3"/>
  <c r="BK128" i="3"/>
  <c r="J128" i="3"/>
  <c r="BK126" i="3"/>
  <c r="J126" i="3"/>
  <c r="BK267" i="2"/>
  <c r="BK266" i="2"/>
  <c r="J264" i="2"/>
  <c r="J259" i="2"/>
  <c r="BK257" i="2"/>
  <c r="BK256" i="2"/>
  <c r="BK251" i="2"/>
  <c r="J244" i="2"/>
  <c r="J239" i="2"/>
  <c r="J231" i="2"/>
  <c r="J226" i="2"/>
  <c r="J219" i="2"/>
  <c r="BK215" i="2"/>
  <c r="BK212" i="2"/>
  <c r="BK209" i="2"/>
  <c r="BK206" i="2"/>
  <c r="BK201" i="2"/>
  <c r="J198" i="2"/>
  <c r="BK197" i="2"/>
  <c r="J191" i="2"/>
  <c r="BK186" i="2"/>
  <c r="BK182" i="2"/>
  <c r="J180" i="2"/>
  <c r="BK179" i="2"/>
  <c r="BK177" i="2"/>
  <c r="J171" i="2"/>
  <c r="BK169" i="2"/>
  <c r="J158" i="2"/>
  <c r="BK150" i="2"/>
  <c r="BK147" i="2"/>
  <c r="BK142" i="2"/>
  <c r="BK138" i="2"/>
  <c r="BK127" i="2"/>
  <c r="BK167" i="3"/>
  <c r="J154" i="3"/>
  <c r="BK152" i="3"/>
  <c r="J267" i="2"/>
  <c r="BK259" i="2"/>
  <c r="J257" i="2"/>
  <c r="BK253" i="2"/>
  <c r="J252" i="2"/>
  <c r="J217" i="2"/>
  <c r="J215" i="2"/>
  <c r="J214" i="2"/>
  <c r="J212" i="2"/>
  <c r="BK208" i="2"/>
  <c r="BK204" i="2"/>
  <c r="J199" i="2"/>
  <c r="BK198" i="2"/>
  <c r="J197" i="2"/>
  <c r="J196" i="2"/>
  <c r="BK191" i="2"/>
  <c r="J189" i="2"/>
  <c r="J187" i="2"/>
  <c r="BK180" i="2"/>
  <c r="BK175" i="2"/>
  <c r="J173" i="2"/>
  <c r="BK166" i="2"/>
  <c r="BK158" i="2"/>
  <c r="BK156" i="2"/>
  <c r="J149" i="2"/>
  <c r="AS94" i="1"/>
  <c r="J167" i="3"/>
  <c r="BK162" i="3"/>
  <c r="BK161" i="3"/>
  <c r="BK158" i="3"/>
  <c r="BK268" i="2"/>
  <c r="J268" i="2"/>
  <c r="J266" i="2"/>
  <c r="BK264" i="2"/>
  <c r="BK244" i="2"/>
  <c r="BK242" i="2"/>
  <c r="BK239" i="2"/>
  <c r="BK234" i="2"/>
  <c r="BK231" i="2"/>
  <c r="BK226" i="2"/>
  <c r="BK219" i="2"/>
  <c r="BK217" i="2"/>
  <c r="BK216" i="2"/>
  <c r="BK213" i="2"/>
  <c r="BK211" i="2"/>
  <c r="J210" i="2"/>
  <c r="J208" i="2"/>
  <c r="BK207" i="2"/>
  <c r="J206" i="2"/>
  <c r="J204" i="2"/>
  <c r="J201" i="2"/>
  <c r="BK199" i="2"/>
  <c r="BK187" i="2"/>
  <c r="J186" i="2"/>
  <c r="J179" i="2"/>
  <c r="J175" i="2"/>
  <c r="BK171" i="2"/>
  <c r="J169" i="2"/>
  <c r="BK167" i="2"/>
  <c r="J166" i="2"/>
  <c r="J165" i="2"/>
  <c r="J163" i="2"/>
  <c r="J162" i="2"/>
  <c r="J150" i="2"/>
  <c r="J138" i="2"/>
  <c r="J127" i="2"/>
  <c r="BK125" i="3" l="1"/>
  <c r="P160" i="3"/>
  <c r="R126" i="2"/>
  <c r="R125" i="3"/>
  <c r="T147" i="3"/>
  <c r="T160" i="3"/>
  <c r="BK126" i="2"/>
  <c r="T126" i="2"/>
  <c r="P178" i="2"/>
  <c r="T178" i="2"/>
  <c r="P203" i="2"/>
  <c r="R203" i="2"/>
  <c r="BK218" i="2"/>
  <c r="J218" i="2" s="1"/>
  <c r="J101" i="2" s="1"/>
  <c r="P218" i="2"/>
  <c r="R218" i="2"/>
  <c r="T218" i="2"/>
  <c r="BK255" i="2"/>
  <c r="J255" i="2"/>
  <c r="J102" i="2"/>
  <c r="P255" i="2"/>
  <c r="R255" i="2"/>
  <c r="T255" i="2"/>
  <c r="BK265" i="2"/>
  <c r="J265" i="2" s="1"/>
  <c r="J104" i="2" s="1"/>
  <c r="P265" i="2"/>
  <c r="R265" i="2"/>
  <c r="T265" i="2"/>
  <c r="T125" i="3"/>
  <c r="T124" i="3"/>
  <c r="T123" i="3" s="1"/>
  <c r="P147" i="3"/>
  <c r="R160" i="3"/>
  <c r="P126" i="2"/>
  <c r="BK178" i="2"/>
  <c r="J178" i="2" s="1"/>
  <c r="J99" i="2" s="1"/>
  <c r="R178" i="2"/>
  <c r="BK203" i="2"/>
  <c r="J203" i="2" s="1"/>
  <c r="J100" i="2" s="1"/>
  <c r="T203" i="2"/>
  <c r="P125" i="3"/>
  <c r="P124" i="3" s="1"/>
  <c r="P123" i="3" s="1"/>
  <c r="AU96" i="1" s="1"/>
  <c r="BK147" i="3"/>
  <c r="J147" i="3" s="1"/>
  <c r="J100" i="3" s="1"/>
  <c r="R147" i="3"/>
  <c r="BK160" i="3"/>
  <c r="J160" i="3" s="1"/>
  <c r="J102" i="3" s="1"/>
  <c r="J92" i="2"/>
  <c r="J120" i="2"/>
  <c r="BE147" i="2"/>
  <c r="BE149" i="2"/>
  <c r="BE156" i="2"/>
  <c r="BE162" i="2"/>
  <c r="BE175" i="2"/>
  <c r="BE180" i="2"/>
  <c r="BE189" i="2"/>
  <c r="BE214" i="2"/>
  <c r="BE226" i="2"/>
  <c r="BE251" i="2"/>
  <c r="BE252" i="2"/>
  <c r="BE253" i="2"/>
  <c r="BE256" i="2"/>
  <c r="BE257" i="2"/>
  <c r="BE259" i="2"/>
  <c r="BE267" i="2"/>
  <c r="BE268" i="2"/>
  <c r="BE161" i="3"/>
  <c r="E85" i="2"/>
  <c r="J89" i="2"/>
  <c r="BE138" i="2"/>
  <c r="BE142" i="2"/>
  <c r="BE167" i="2"/>
  <c r="BE177" i="2"/>
  <c r="BE191" i="2"/>
  <c r="BE196" i="2"/>
  <c r="BE197" i="2"/>
  <c r="BE206" i="2"/>
  <c r="BE208" i="2"/>
  <c r="BE209" i="2"/>
  <c r="BE210" i="2"/>
  <c r="BE212" i="2"/>
  <c r="BE217" i="2"/>
  <c r="BE219" i="2"/>
  <c r="BE231" i="2"/>
  <c r="BE234" i="2"/>
  <c r="BE242" i="2"/>
  <c r="BE244" i="2"/>
  <c r="BE266" i="2"/>
  <c r="BK166" i="3"/>
  <c r="J166" i="3" s="1"/>
  <c r="J103" i="3" s="1"/>
  <c r="F92" i="2"/>
  <c r="BE150" i="2"/>
  <c r="BE158" i="2"/>
  <c r="BE163" i="2"/>
  <c r="BE165" i="2"/>
  <c r="BE166" i="2"/>
  <c r="BE173" i="2"/>
  <c r="BE187" i="2"/>
  <c r="BE198" i="2"/>
  <c r="BE207" i="2"/>
  <c r="BE213" i="2"/>
  <c r="BE216" i="2"/>
  <c r="BK263" i="2"/>
  <c r="J263" i="2" s="1"/>
  <c r="J103" i="2" s="1"/>
  <c r="E85" i="3"/>
  <c r="J89" i="3"/>
  <c r="F91" i="3"/>
  <c r="J91" i="3"/>
  <c r="F92" i="3"/>
  <c r="J92" i="3"/>
  <c r="BE126" i="3"/>
  <c r="BE128" i="3"/>
  <c r="BE132" i="3"/>
  <c r="BE134" i="3"/>
  <c r="BE136" i="3"/>
  <c r="BE138" i="3"/>
  <c r="BE139" i="3"/>
  <c r="BE140" i="3"/>
  <c r="BE142" i="3"/>
  <c r="BE145" i="3"/>
  <c r="BE148" i="3"/>
  <c r="BE150" i="3"/>
  <c r="BE152" i="3"/>
  <c r="BE154" i="3"/>
  <c r="BE155" i="3"/>
  <c r="BE158" i="3"/>
  <c r="BE162" i="3"/>
  <c r="BE167" i="3"/>
  <c r="BK157" i="3"/>
  <c r="J157" i="3"/>
  <c r="J101" i="3" s="1"/>
  <c r="F91" i="2"/>
  <c r="BE127" i="2"/>
  <c r="BE169" i="2"/>
  <c r="BE171" i="2"/>
  <c r="BE179" i="2"/>
  <c r="BE182" i="2"/>
  <c r="BE186" i="2"/>
  <c r="BE199" i="2"/>
  <c r="BE201" i="2"/>
  <c r="BE204" i="2"/>
  <c r="BE211" i="2"/>
  <c r="BE215" i="2"/>
  <c r="BE239" i="2"/>
  <c r="BE264" i="2"/>
  <c r="BE164" i="3"/>
  <c r="BK144" i="3"/>
  <c r="J144" i="3" s="1"/>
  <c r="J99" i="3" s="1"/>
  <c r="F35" i="2"/>
  <c r="BB95" i="1" s="1"/>
  <c r="J34" i="3"/>
  <c r="AW96" i="1" s="1"/>
  <c r="F36" i="2"/>
  <c r="BC95" i="1" s="1"/>
  <c r="F34" i="3"/>
  <c r="BA96" i="1" s="1"/>
  <c r="F36" i="3"/>
  <c r="BC96" i="1" s="1"/>
  <c r="F37" i="3"/>
  <c r="BD96" i="1" s="1"/>
  <c r="F34" i="2"/>
  <c r="BA95" i="1" s="1"/>
  <c r="F37" i="2"/>
  <c r="BD95" i="1" s="1"/>
  <c r="F35" i="3"/>
  <c r="BB96" i="1" s="1"/>
  <c r="J34" i="2"/>
  <c r="AW95" i="1" s="1"/>
  <c r="P125" i="2" l="1"/>
  <c r="P124" i="2"/>
  <c r="AU95" i="1"/>
  <c r="R124" i="3"/>
  <c r="R123" i="3" s="1"/>
  <c r="R125" i="2"/>
  <c r="R124" i="2"/>
  <c r="BK124" i="3"/>
  <c r="J124" i="3" s="1"/>
  <c r="J97" i="3" s="1"/>
  <c r="T125" i="2"/>
  <c r="T124" i="2"/>
  <c r="BK125" i="2"/>
  <c r="J125" i="2"/>
  <c r="J97" i="2"/>
  <c r="J125" i="3"/>
  <c r="J98" i="3" s="1"/>
  <c r="J126" i="2"/>
  <c r="J98" i="2"/>
  <c r="AU94" i="1"/>
  <c r="J33" i="3"/>
  <c r="AV96" i="1" s="1"/>
  <c r="AT96" i="1" s="1"/>
  <c r="F33" i="3"/>
  <c r="AZ96" i="1" s="1"/>
  <c r="BB94" i="1"/>
  <c r="AX94" i="1"/>
  <c r="F33" i="2"/>
  <c r="AZ95" i="1" s="1"/>
  <c r="BD94" i="1"/>
  <c r="W33" i="1"/>
  <c r="BC94" i="1"/>
  <c r="W32" i="1" s="1"/>
  <c r="BA94" i="1"/>
  <c r="W30" i="1"/>
  <c r="J33" i="2"/>
  <c r="AV95" i="1" s="1"/>
  <c r="AT95" i="1" s="1"/>
  <c r="BK123" i="3" l="1"/>
  <c r="J123" i="3" s="1"/>
  <c r="J96" i="3" s="1"/>
  <c r="BK124" i="2"/>
  <c r="J124" i="2" s="1"/>
  <c r="J96" i="2" s="1"/>
  <c r="AZ94" i="1"/>
  <c r="AV94" i="1" s="1"/>
  <c r="AK29" i="1" s="1"/>
  <c r="AW94" i="1"/>
  <c r="AK30" i="1"/>
  <c r="AY94" i="1"/>
  <c r="W31" i="1"/>
  <c r="W29" i="1" l="1"/>
  <c r="J30" i="2"/>
  <c r="AG95" i="1" s="1"/>
  <c r="AN95" i="1" s="1"/>
  <c r="J30" i="3"/>
  <c r="AG96" i="1"/>
  <c r="AN96" i="1"/>
  <c r="AT94" i="1"/>
  <c r="J39" i="3" l="1"/>
  <c r="J39" i="2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<sst xmlns="http://schemas.openxmlformats.org/spreadsheetml/2006/main" count="2413" uniqueCount="505">
  <si>
    <t>Export Komplet</t>
  </si>
  <si>
    <t/>
  </si>
  <si>
    <t>2.0</t>
  </si>
  <si>
    <t>ZAMOK</t>
  </si>
  <si>
    <t>False</t>
  </si>
  <si>
    <t>{d3dbbdb5-8d88-4c72-bced-49e90f15bebd}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</si>
  <si>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</si>
  <si>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</si>
  <si>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</si>
  <si>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</si>
  <si>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</si>
  <si>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</si>
  <si>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</si>
  <si>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</si>
  <si>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N18602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</si>
  <si>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</si>
  <si>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</si>
  <si>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Benešov - obnova povrchu místních komunikací a chodníků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</si>
  <si>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</si>
  <si>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</si>
  <si>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</si>
  <si>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</si>
  <si>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</si>
  <si>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</si>
  <si>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</si>
  <si>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</si>
  <si>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</si>
  <si>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</si>
  <si>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</si>
  <si>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</si>
  <si>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</si>
  <si>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</si>
  <si>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</si>
  <si>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</si>
  <si>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</si>
  <si>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</si>
  <si>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</si>
  <si>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</si>
  <si>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</si>
  <si>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</si>
  <si>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</si>
  <si>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</si>
  <si>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</si>
  <si>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</si>
  <si>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</si>
  <si>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</si>
  <si>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</si>
  <si>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</si>
  <si>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</si>
  <si>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</si>
  <si>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</si>
  <si>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</si>
  <si>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</si>
  <si>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</si>
  <si>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</si>
  <si>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</si>
  <si>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</si>
  <si>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</si>
  <si>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</si>
  <si>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</si>
  <si>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</si>
  <si>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</si>
  <si>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</si>
  <si>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</si>
  <si>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</si>
  <si>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</si>
  <si>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</si>
  <si>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</si>
  <si>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</si>
  <si>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</si>
  <si>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</si>
  <si>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</si>
  <si>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</si>
  <si>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</si>
  <si>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</si>
  <si>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</si>
  <si>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</si>
  <si>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</si>
  <si>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N18601-5</t>
  </si>
  <si>
    <t>Benešov - místní komunikace pro bytové domy za Símalkou - obnova povrchu</t>
  </si>
  <si>
    <t>STA</t>
  </si>
  <si>
    <t>1</t>
  </si>
  <si>
    <t>{4d900d38-0e05-4024-885e-8f8e5e5bf900}</t>
  </si>
  <si>
    <t>2</t>
  </si>
  <si>
    <t>N18601-6</t>
  </si>
  <si>
    <t>Popelnicové pole u čp. 1802</t>
  </si>
  <si>
    <t>{33c64ea3-90f6-4b22-8359-1a2896a6f390}</t>
  </si>
  <si>
    <t>KRYCÍ LIST SOUPISU PRACÍ</t>
  </si>
  <si>
    <t>Objekt:</t>
  </si>
  <si>
    <t>N18601-5 - Benešov - místní komunikace pro bytové domy za Símalkou - obnova povrchu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</si>
  <si>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</si>
  <si>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</si>
  <si>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</si>
  <si>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</si>
  <si>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</si>
  <si>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</si>
  <si>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</si>
  <si>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</si>
  <si>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</si>
  <si>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</si>
  <si>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</si>
  <si>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</si>
  <si>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</si>
  <si>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</si>
  <si>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</si>
  <si>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</si>
  <si>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</si>
  <si>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</si>
  <si>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</si>
  <si>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</si>
  <si>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</si>
  <si>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</si>
  <si>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</si>
  <si>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</si>
  <si>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</si>
  <si>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</si>
  <si>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</si>
  <si>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</si>
  <si>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</si>
  <si>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</si>
  <si>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</si>
  <si>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</si>
  <si>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</si>
  <si>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</si>
  <si>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</si>
  <si>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-793380153</t>
  </si>
  <si>
    <t>VV</t>
  </si>
  <si>
    <t xml:space="preserve">" napojení na stávající povrchy" </t>
  </si>
  <si>
    <t>"stan. 0 pol.1 a pol. 6 "(9,5+8,15+4)*0,5</t>
  </si>
  <si>
    <t>"chodník nad zdí" 62</t>
  </si>
  <si>
    <t>"podél čp. 1802" (19,5+18,5+2)*0,5</t>
  </si>
  <si>
    <t>"podél čp. 1801" 55*0,5</t>
  </si>
  <si>
    <t>"podél čp. 1800" 47*0,5</t>
  </si>
  <si>
    <t>"chodník za čp. 1800" 24</t>
  </si>
  <si>
    <t>"okolo restaurace" 92*0,5</t>
  </si>
  <si>
    <t>"podél obrub parkoviště před restaurací" (8*2+27,2)*0,5</t>
  </si>
  <si>
    <t>Součet</t>
  </si>
  <si>
    <t>113107162</t>
  </si>
  <si>
    <t>Odstranění podkladu z kameniva drceného tl 200 mm strojně pl přes 50 do 200 m2</t>
  </si>
  <si>
    <t>531383325</t>
  </si>
  <si>
    <t>"Výsprava nestabilních podkladů 50%" 1138*0,5</t>
  </si>
  <si>
    <t>"parkoviště před restaurací" 20,4+16,5+136-6,88</t>
  </si>
  <si>
    <t>3</t>
  </si>
  <si>
    <t>113107182</t>
  </si>
  <si>
    <t>Odstranění podkladu živičného tl 100 mm strojně pl přes 50 do 200 m2</t>
  </si>
  <si>
    <t>-353760424</t>
  </si>
  <si>
    <t>"chodník okolo restaurace" 36</t>
  </si>
  <si>
    <t>"parkoviště před restuarací" 166</t>
  </si>
  <si>
    <t>"chodník a plocha teplovod" 61,5+7,5</t>
  </si>
  <si>
    <t>60</t>
  </si>
  <si>
    <t>113107221</t>
  </si>
  <si>
    <t>Odstranění podkladu z kameniva drceného tl 100 mm strojně pl přes 200 m2</t>
  </si>
  <si>
    <t>434178451</t>
  </si>
  <si>
    <t>113154234</t>
  </si>
  <si>
    <t>Frézování živičného krytu tl 100 mm pruh š 2 m pl do 1000 m2 bez překážek v trase</t>
  </si>
  <si>
    <t>59395912</t>
  </si>
  <si>
    <t>5</t>
  </si>
  <si>
    <t>113202111</t>
  </si>
  <si>
    <t>Vytrhání obrub krajníků obrubníků stojatých</t>
  </si>
  <si>
    <t>m</t>
  </si>
  <si>
    <t>250603427</t>
  </si>
  <si>
    <t>"strana P vjezd" 35</t>
  </si>
  <si>
    <t>"okolo Símalky "  115</t>
  </si>
  <si>
    <t>"chodník nad zdí " 25</t>
  </si>
  <si>
    <t>"před čp. 1800" 24</t>
  </si>
  <si>
    <t>6</t>
  </si>
  <si>
    <t>120901121</t>
  </si>
  <si>
    <t>Bourání zdiva z betonu prostého neprokládaného v odkopávkách nebo prokopávkách ručně</t>
  </si>
  <si>
    <t>m3</t>
  </si>
  <si>
    <t>1656977074</t>
  </si>
  <si>
    <t xml:space="preserve">"bourání beton lože obrub" (199)*0,2*0,2  </t>
  </si>
  <si>
    <t>7</t>
  </si>
  <si>
    <t>132301201</t>
  </si>
  <si>
    <t>Hloubení rýh š do 2000 mm v hornině tř. 4 objemu do 100 m3</t>
  </si>
  <si>
    <t>726207825</t>
  </si>
  <si>
    <t>"přípojky pro ULV" (3,5+16,5)*0,8*1,2</t>
  </si>
  <si>
    <t>"rýha pro obruby" 199*0,3*0,25</t>
  </si>
  <si>
    <t>8</t>
  </si>
  <si>
    <t>132301209</t>
  </si>
  <si>
    <t>Příplatek za lepivost k hloubení rýh š do 2000 mm v hornině tř. 4</t>
  </si>
  <si>
    <t>-887584340</t>
  </si>
  <si>
    <t>9</t>
  </si>
  <si>
    <t>162701105</t>
  </si>
  <si>
    <t>Vodorovné přemístění do 10000 m výkopku/sypaniny z horniny tř. 1 až 4</t>
  </si>
  <si>
    <t>449322831</t>
  </si>
  <si>
    <t>11,94+34,125</t>
  </si>
  <si>
    <t>10</t>
  </si>
  <si>
    <t>162701109</t>
  </si>
  <si>
    <t>Příplatek k vodorovnému přemístění výkopku/sypaniny z horniny tř. 1 až 4 ZKD 1000 m přes 10000 m</t>
  </si>
  <si>
    <t>-269991481</t>
  </si>
  <si>
    <t>11</t>
  </si>
  <si>
    <t>171201201</t>
  </si>
  <si>
    <t>Uložení sypaniny na skládky</t>
  </si>
  <si>
    <t>-409554667</t>
  </si>
  <si>
    <t>12</t>
  </si>
  <si>
    <t>171201211</t>
  </si>
  <si>
    <t>Poplatek za uložení stavebního odpadu - zeminy a kameniva na skládce</t>
  </si>
  <si>
    <t>t</t>
  </si>
  <si>
    <t>-2051412928</t>
  </si>
  <si>
    <t>34,125*1,8+11,94*2,5</t>
  </si>
  <si>
    <t>13</t>
  </si>
  <si>
    <t>175111101</t>
  </si>
  <si>
    <t>Obsypání potrubí ručně sypaninou bez prohození sítem, uloženou do 3 m</t>
  </si>
  <si>
    <t>1002125700</t>
  </si>
  <si>
    <t>"výkop rýhy" 19,2</t>
  </si>
  <si>
    <t>14</t>
  </si>
  <si>
    <t>M</t>
  </si>
  <si>
    <t>58337303</t>
  </si>
  <si>
    <t>štěrkopísek frakce 0/8</t>
  </si>
  <si>
    <t>-2079951846</t>
  </si>
  <si>
    <t>19,2*2 'Přepočtené koeficientem množství</t>
  </si>
  <si>
    <t>181102302</t>
  </si>
  <si>
    <t>Úprava pláně v zářezech se zhutněním</t>
  </si>
  <si>
    <t>692986544</t>
  </si>
  <si>
    <t>1097,49+61,5+245,39</t>
  </si>
  <si>
    <t>16</t>
  </si>
  <si>
    <t>181301101R</t>
  </si>
  <si>
    <t>Rozprostření zeminy tl vrstvy do 100 mm pl do 500 m2 v rovině nebo ve svahu do 1:5</t>
  </si>
  <si>
    <t>1352014442</t>
  </si>
  <si>
    <t>"úprava pásu za obrubou š. 1,5m" (35+20+24)*1,5</t>
  </si>
  <si>
    <t>17</t>
  </si>
  <si>
    <t>10364100</t>
  </si>
  <si>
    <t>zemina pro terénní úpravy - tříděná</t>
  </si>
  <si>
    <t>943321929</t>
  </si>
  <si>
    <t>Komunikace pozemní</t>
  </si>
  <si>
    <t>18</t>
  </si>
  <si>
    <t>564760111</t>
  </si>
  <si>
    <t>Podklad z kameniva hrubého drceného vel. 16-32 mm tl 200 mm</t>
  </si>
  <si>
    <t>1990724164</t>
  </si>
  <si>
    <t>61</t>
  </si>
  <si>
    <t>564731111</t>
  </si>
  <si>
    <t>Podklad z kameniva hrubého drceného vel. 32-63 mm tl 100 mm</t>
  </si>
  <si>
    <t>932202988</t>
  </si>
  <si>
    <t>19</t>
  </si>
  <si>
    <t>564831111</t>
  </si>
  <si>
    <t>Podklad ze štěrkodrtě ŠD tl 100 mm</t>
  </si>
  <si>
    <t>-1032464232</t>
  </si>
  <si>
    <t>"podklad ZD" 276</t>
  </si>
  <si>
    <t>20</t>
  </si>
  <si>
    <t>565135121</t>
  </si>
  <si>
    <t>Asfaltový beton vrstva podkladní ACP 16 (obalované kamenivo OKS) tl 50 mm š přes 3 m</t>
  </si>
  <si>
    <t>1061406085</t>
  </si>
  <si>
    <t>566501111</t>
  </si>
  <si>
    <t>Úprava krytu z kameniva drceného pro nový kryt s doplněním kameniva drceného do 0,10 m3/m2</t>
  </si>
  <si>
    <t>37005104</t>
  </si>
  <si>
    <t>"Výsprava podkladů 50%" 1138,49*0,5</t>
  </si>
  <si>
    <t>22</t>
  </si>
  <si>
    <t>566901231</t>
  </si>
  <si>
    <t>Vyspravení podkladu po překopech ing sítí plochy přes 15 m2 štěrkodrtí tl. 100 mm</t>
  </si>
  <si>
    <t>-1750011751</t>
  </si>
  <si>
    <t>"kanal. přípojka" 20*1,2</t>
  </si>
  <si>
    <t>24</t>
  </si>
  <si>
    <t>572340112</t>
  </si>
  <si>
    <t>Vyspravení krytu komunikací po překopech plochy do 15 m2 asfaltovým betonem ACO (AB) tl 70 mm</t>
  </si>
  <si>
    <t>-1013308479</t>
  </si>
  <si>
    <t>"napojení chodníku před čp. 1800" 24</t>
  </si>
  <si>
    <t>"napojení chodníku nad zdí" 2,5*1</t>
  </si>
  <si>
    <t>"napojení obrub parkoviště před restaurací" 27*0,5</t>
  </si>
  <si>
    <t>25</t>
  </si>
  <si>
    <t>573231109</t>
  </si>
  <si>
    <t>Postřik živičný spojovací ze silniční emulze v množství 0,60 kg/m2</t>
  </si>
  <si>
    <t>-204130253</t>
  </si>
  <si>
    <t>26</t>
  </si>
  <si>
    <t>577144121</t>
  </si>
  <si>
    <t>Asfaltový beton vrstva obrusná ACO 11 (ABS) tř. I tl 50 mm š přes 3 m z nemodifikovaného asfaltu</t>
  </si>
  <si>
    <t>1826535010</t>
  </si>
  <si>
    <t>27</t>
  </si>
  <si>
    <t>596211220</t>
  </si>
  <si>
    <t>Kladení zámkové dlažby komunikací pro pěší tl 80 mm skupiny B pl do 50 m2</t>
  </si>
  <si>
    <t>-568967787</t>
  </si>
  <si>
    <t>28</t>
  </si>
  <si>
    <t>59245275</t>
  </si>
  <si>
    <t>Dlažba zámková tl. 80mm barevná</t>
  </si>
  <si>
    <t>1174961627</t>
  </si>
  <si>
    <t>15,6757281553399*1,03 'Přepočtené koeficientem množství</t>
  </si>
  <si>
    <t>29</t>
  </si>
  <si>
    <t>59245013</t>
  </si>
  <si>
    <t>Dlažba zámková  tl. 80mm přírodní</t>
  </si>
  <si>
    <t>1617869680</t>
  </si>
  <si>
    <t>260,324271844661*1,03 'Přepočtené koeficientem množství</t>
  </si>
  <si>
    <t>Trubní vedení</t>
  </si>
  <si>
    <t>30</t>
  </si>
  <si>
    <t>871355231</t>
  </si>
  <si>
    <t>Kanalizační potrubí z tvrdého PVC jednovrstvé tuhost třídy SN10 DN 200</t>
  </si>
  <si>
    <t>633880611</t>
  </si>
  <si>
    <t>31</t>
  </si>
  <si>
    <t>877355121</t>
  </si>
  <si>
    <t>Výřez a montáž tvarovek odbočných na potrubí z kanalizačních trub z PVC DN 200</t>
  </si>
  <si>
    <t>kus</t>
  </si>
  <si>
    <t>-701463374</t>
  </si>
  <si>
    <t>32</t>
  </si>
  <si>
    <t>895941111</t>
  </si>
  <si>
    <t>Zřízení vpusti kanalizační uliční z betonových dílců typ UV-50 normální</t>
  </si>
  <si>
    <t>-1748148366</t>
  </si>
  <si>
    <t>33</t>
  </si>
  <si>
    <t>899231111</t>
  </si>
  <si>
    <t>Výšková úprava uličního vstupu nebo vpusti do 200 mm zvýšením mříže</t>
  </si>
  <si>
    <t>-1153986493</t>
  </si>
  <si>
    <t>34</t>
  </si>
  <si>
    <t>899331111</t>
  </si>
  <si>
    <t>Výšková úprava uličního vstupu nebo vpusti do 200 mm zvýšením poklopu</t>
  </si>
  <si>
    <t>1243314286</t>
  </si>
  <si>
    <t>35</t>
  </si>
  <si>
    <t>899431111</t>
  </si>
  <si>
    <t>Výšková úprava uličního vstupu nebo vpusti do 200 mm zvýšením krycího hrnce, šoupěte nebo hydrantu</t>
  </si>
  <si>
    <t>-380254479</t>
  </si>
  <si>
    <t>36</t>
  </si>
  <si>
    <t>592238200</t>
  </si>
  <si>
    <t>vpusť betonová uliční TBV-Q 500/290 K /skruž/ 29x50x5 cm</t>
  </si>
  <si>
    <t>1128041921</t>
  </si>
  <si>
    <t>37</t>
  </si>
  <si>
    <t>592238210</t>
  </si>
  <si>
    <t>vpusť betonová uliční TBV-Q 660/180 /prstenec/ 18x66x10 cm</t>
  </si>
  <si>
    <t>1456795067</t>
  </si>
  <si>
    <t>38</t>
  </si>
  <si>
    <t>592238220</t>
  </si>
  <si>
    <t>vpusť betonová uliční TBV-Q 500/626 VD /dno/ 62,6 x 49,5 x 5 cm</t>
  </si>
  <si>
    <t>-1130846985</t>
  </si>
  <si>
    <t>39</t>
  </si>
  <si>
    <t>592238240</t>
  </si>
  <si>
    <t>vpusť betonová uliční TBV-Q 500/590/200 V /skruž/ 59x50x5 cm</t>
  </si>
  <si>
    <t>104338278</t>
  </si>
  <si>
    <t>40</t>
  </si>
  <si>
    <t>592238760</t>
  </si>
  <si>
    <t>rám zabetonovaný DIN 19583-9 500/500 mm</t>
  </si>
  <si>
    <t>-600960394</t>
  </si>
  <si>
    <t>41</t>
  </si>
  <si>
    <t>592238780</t>
  </si>
  <si>
    <t>mříž M1 D400 DIN 19583-13, 500/500 mm</t>
  </si>
  <si>
    <t>-1060272837</t>
  </si>
  <si>
    <t>42</t>
  </si>
  <si>
    <t>592238740</t>
  </si>
  <si>
    <t>koš pozink. C3 DIN 4052, vysoký, pro rám 500/300</t>
  </si>
  <si>
    <t>1820401448</t>
  </si>
  <si>
    <t>Ostatní konstrukce a práce, bourání</t>
  </si>
  <si>
    <t>43</t>
  </si>
  <si>
    <t>916131213</t>
  </si>
  <si>
    <t>Osazení silničního obrubníku betonového stojatého s boční opěrou do lože z betonu prostého</t>
  </si>
  <si>
    <t>170140099</t>
  </si>
  <si>
    <t>"strana P čp. 1802 " 36</t>
  </si>
  <si>
    <t>"okolo Símalky "  110+10</t>
  </si>
  <si>
    <t>"chodník nad zdí za čp. 1802" 25+7</t>
  </si>
  <si>
    <t>"před čp. 1800" 24+2+4*2</t>
  </si>
  <si>
    <t>"popel.pole" 3+3,2+2</t>
  </si>
  <si>
    <t>44</t>
  </si>
  <si>
    <t>59217031</t>
  </si>
  <si>
    <t>obrubník betonový silniční 1000x150x250mm</t>
  </si>
  <si>
    <t>-1799200137</t>
  </si>
  <si>
    <t>"celkem " 229,2</t>
  </si>
  <si>
    <t>"odečet spec. obrub okolo Símalky "  -(8+63+4)</t>
  </si>
  <si>
    <t>154,2*1,03 'Přepočtené koeficientem množství</t>
  </si>
  <si>
    <t>45</t>
  </si>
  <si>
    <t>59217030</t>
  </si>
  <si>
    <t>obrubník betonový silniční přechodový 1000x150x150-250mm</t>
  </si>
  <si>
    <t>-1418988204</t>
  </si>
  <si>
    <t>"okolo Símalky" 8</t>
  </si>
  <si>
    <t>8*1,02 'Přepočtené koeficientem množství</t>
  </si>
  <si>
    <t>46</t>
  </si>
  <si>
    <t>59217029</t>
  </si>
  <si>
    <t>obrubník betonový silniční nájezdový 1000x150x150mm</t>
  </si>
  <si>
    <t>-27811757</t>
  </si>
  <si>
    <t>"okolo Símalky "  22+3*2+25</t>
  </si>
  <si>
    <t>"chodník nad zdí " 7+3</t>
  </si>
  <si>
    <t>63*1,03 'Přepočtené koeficientem množství</t>
  </si>
  <si>
    <t>62</t>
  </si>
  <si>
    <t>5921702R</t>
  </si>
  <si>
    <t>obrubník betonový silniční 500x150x250mm - oblouk R1m</t>
  </si>
  <si>
    <t>ks</t>
  </si>
  <si>
    <t>-1006096271</t>
  </si>
  <si>
    <t>"okolo símalky" 4</t>
  </si>
  <si>
    <t>4*1,02 'Přepočtené koeficientem množství</t>
  </si>
  <si>
    <t>47</t>
  </si>
  <si>
    <t>916991121</t>
  </si>
  <si>
    <t>Lože pod obrubníky, krajníky nebo obruby z dlažebních kostek z betonu prostého</t>
  </si>
  <si>
    <t>1072859751</t>
  </si>
  <si>
    <t>230,2*0,2*0,35</t>
  </si>
  <si>
    <t>48</t>
  </si>
  <si>
    <t>919112212</t>
  </si>
  <si>
    <t>Řezání spár pro vytvoření komůrky š 10 mm hl 20 mm pro těsnící zálivku v živičném krytu</t>
  </si>
  <si>
    <t>1160121476</t>
  </si>
  <si>
    <t>"stan. 0 " 5,5</t>
  </si>
  <si>
    <t>"stan  KU" 11+5,3</t>
  </si>
  <si>
    <t xml:space="preserve">"za obrubou vjezd L" 10 </t>
  </si>
  <si>
    <t>"konec chodníku" 2*1,3</t>
  </si>
  <si>
    <t>49</t>
  </si>
  <si>
    <t>919122111</t>
  </si>
  <si>
    <t>Těsnění spár zálivkou za tepla pro komůrky š 10 mm hl 20 mm s těsnicím profilem</t>
  </si>
  <si>
    <t>1653162314</t>
  </si>
  <si>
    <t>50</t>
  </si>
  <si>
    <t>919735111</t>
  </si>
  <si>
    <t>Řezání stávajícího živičného krytu hl do 50 mm</t>
  </si>
  <si>
    <t>-589748508</t>
  </si>
  <si>
    <t>51</t>
  </si>
  <si>
    <t>919794441</t>
  </si>
  <si>
    <t>Úprava ploch kolem hydrantů, šoupat, poklopů a mříží nebo sloupů v živičných krytech pl do 2 m2</t>
  </si>
  <si>
    <t>-563128204</t>
  </si>
  <si>
    <t>4+3+3</t>
  </si>
  <si>
    <t>997</t>
  </si>
  <si>
    <t>Přesun sutě</t>
  </si>
  <si>
    <t>53</t>
  </si>
  <si>
    <t>997221551</t>
  </si>
  <si>
    <t>Vodorovná doprava suti ze sypkých materiálů do 1 km</t>
  </si>
  <si>
    <t>-49646014</t>
  </si>
  <si>
    <t>54</t>
  </si>
  <si>
    <t>997221559</t>
  </si>
  <si>
    <t>Příplatek ZKD 1 km u vodorovné dopravy suti ze sypkých materiálů</t>
  </si>
  <si>
    <t>-1685122001</t>
  </si>
  <si>
    <t>753,422*6 'Přepočtené koeficientem množství</t>
  </si>
  <si>
    <t>55</t>
  </si>
  <si>
    <t>997221855</t>
  </si>
  <si>
    <t>Poplatek za uložení na skládce (skládkovné) zeminy a kameniva kód odpadu 170 504</t>
  </si>
  <si>
    <t>1207348566</t>
  </si>
  <si>
    <t>"celkem " 753,422</t>
  </si>
  <si>
    <t>"odečet frézované" -291,328</t>
  </si>
  <si>
    <t>998</t>
  </si>
  <si>
    <t>Přesun hmot</t>
  </si>
  <si>
    <t>56</t>
  </si>
  <si>
    <t>998225111</t>
  </si>
  <si>
    <t>Přesun hmot pro pozemní komunikace s krytem z kamene, monolitickým betonovým nebo živičným</t>
  </si>
  <si>
    <t>-1200984750</t>
  </si>
  <si>
    <t>VRN</t>
  </si>
  <si>
    <t>Vedlejší rozpočtové náklady</t>
  </si>
  <si>
    <t>57</t>
  </si>
  <si>
    <t>030001000</t>
  </si>
  <si>
    <t>Zařízení staveniště</t>
  </si>
  <si>
    <t>kpl</t>
  </si>
  <si>
    <t>1024</t>
  </si>
  <si>
    <t>-1391858586</t>
  </si>
  <si>
    <t>58</t>
  </si>
  <si>
    <t>043002000</t>
  </si>
  <si>
    <t>Zkoušky a ostatní měření - kontrola vedení inženýrských sítí</t>
  </si>
  <si>
    <t>…</t>
  </si>
  <si>
    <t>-1416945600</t>
  </si>
  <si>
    <t>59</t>
  </si>
  <si>
    <t>071203000</t>
  </si>
  <si>
    <t>Dopravně inženýrské opatření</t>
  </si>
  <si>
    <t>Kč</t>
  </si>
  <si>
    <t>-656707375</t>
  </si>
  <si>
    <t>N18601-6 - Popelnicové pole u čp. 1802</t>
  </si>
  <si>
    <t xml:space="preserve">    2 - Zakládání</t>
  </si>
  <si>
    <t xml:space="preserve">    3 - Svislé a kompletní konstrukce</t>
  </si>
  <si>
    <t>113107137</t>
  </si>
  <si>
    <t>Odstranění podkladu z betonu vyztuženého sítěmi tl 300 mm ručně</t>
  </si>
  <si>
    <t>968346389</t>
  </si>
  <si>
    <t>"podlaha teplovodu" 2,85*2,5</t>
  </si>
  <si>
    <t>120901103</t>
  </si>
  <si>
    <t>Bourání zdiva cihelného nebo smíšeného v odkopávkách nebo prokopávkách na MC ručně</t>
  </si>
  <si>
    <t>707703607</t>
  </si>
  <si>
    <t>" zdivo teplovodu" (2,85+2,5)*2*1,2*0,25</t>
  </si>
  <si>
    <t>"zed k domu"(1,2+ 1,2)*1,4*0,25</t>
  </si>
  <si>
    <t>122201101</t>
  </si>
  <si>
    <t>Odkopávky a prokopávky nezapažené v hornině tř. 3 objem do 100 m3</t>
  </si>
  <si>
    <t>2074106128</t>
  </si>
  <si>
    <t>"odkop svahu" 6,5*(0,5+1,5)/2*1,4</t>
  </si>
  <si>
    <t>132201101</t>
  </si>
  <si>
    <t>Hloubení rýh š do 600 mm v hornině tř. 3 objemu do 100 m3</t>
  </si>
  <si>
    <t>-219967582</t>
  </si>
  <si>
    <t>6,5*0,6*0,8</t>
  </si>
  <si>
    <t>-1077044002</t>
  </si>
  <si>
    <t>4,05+9,1+3,12</t>
  </si>
  <si>
    <t>1527665891</t>
  </si>
  <si>
    <t>969176301</t>
  </si>
  <si>
    <t>-204094117</t>
  </si>
  <si>
    <t>(9,1+3,12)*1,8+4,05*2,5</t>
  </si>
  <si>
    <t>174101103</t>
  </si>
  <si>
    <t>Zásyp zářezů pro podzemní vedení sypaninou se zhutněním</t>
  </si>
  <si>
    <t>1504457483</t>
  </si>
  <si>
    <t>"zásyp za zdí - odkop svahu" 6,5*(0,5+1,5)/2*1,4</t>
  </si>
  <si>
    <t>Zakládání</t>
  </si>
  <si>
    <t>272321411</t>
  </si>
  <si>
    <t>Základové klenby ze ŽB bez zvýšených nároků na prostředí tř. C 20/25</t>
  </si>
  <si>
    <t>968672674</t>
  </si>
  <si>
    <t>"základ zdi u čp. 1802" 6,5*0,6*0,8</t>
  </si>
  <si>
    <t>Svislé a kompletní konstrukce</t>
  </si>
  <si>
    <t>311113113</t>
  </si>
  <si>
    <t>Nosná zeď tl do 250 mm z hladkých tvárnic ztraceného bednění včetně výplně z betonu tř. C 8/10</t>
  </si>
  <si>
    <t>2013755791</t>
  </si>
  <si>
    <t>6,5*1,5*0,25</t>
  </si>
  <si>
    <t>317322611</t>
  </si>
  <si>
    <t>Římsy nebo žlabové římsy ze ŽB tř. C 30/37</t>
  </si>
  <si>
    <t>1857225501</t>
  </si>
  <si>
    <t>6,5*0,1*0,35</t>
  </si>
  <si>
    <t>317351101</t>
  </si>
  <si>
    <t>Zřízení bednění v do 4 m klenbových pásů válcových</t>
  </si>
  <si>
    <t>569187852</t>
  </si>
  <si>
    <t>(6,5+0,35)*2*0,1</t>
  </si>
  <si>
    <t>317351102</t>
  </si>
  <si>
    <t>Odstranění bednění v do 4 m klenbových pásů válcových</t>
  </si>
  <si>
    <t>1516069988</t>
  </si>
  <si>
    <t>317362021</t>
  </si>
  <si>
    <t>Výztuž překladů a říms svařovanými sítěmi Kari</t>
  </si>
  <si>
    <t>2006434023</t>
  </si>
  <si>
    <t>0,228*2,5*0,05</t>
  </si>
  <si>
    <t>963051113</t>
  </si>
  <si>
    <t>Bourání ŽB stropů deskových tl přes 80 mm</t>
  </si>
  <si>
    <t>-1101219204</t>
  </si>
  <si>
    <t>" strop telovodu" 2,85*2,5*0,25</t>
  </si>
  <si>
    <t>1077372626</t>
  </si>
  <si>
    <t>-1057352299</t>
  </si>
  <si>
    <t>8,763*6 'Přepočtené koeficientem množství</t>
  </si>
  <si>
    <t>997221815</t>
  </si>
  <si>
    <t>Poplatek za uložení na skládce (skládkovné) stavebního odpadu betonového kód odpadu 170 101</t>
  </si>
  <si>
    <t>-1685029019</t>
  </si>
  <si>
    <t>"celkem beton " 8,763</t>
  </si>
  <si>
    <t>-496909578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</si>
</sst>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2"/>
      <c r="AQ5" s="22"/>
      <c r="AR5" s="20"/>
      <c r="BE5" s="267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2"/>
      <c r="AQ6" s="22"/>
      <c r="AR6" s="20"/>
      <c r="BE6" s="268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1:74" ht="12.75">
      <c r="B14" s="21"/>
      <c r="C14" s="22"/>
      <c r="D14" s="22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1:71" s="1" customFormat="1" ht="16.5" customHeight="1">
      <c r="B23" s="21"/>
      <c r="C23" s="22"/>
      <c r="D23" s="22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2"/>
      <c r="AP23" s="22"/>
      <c r="AQ23" s="22"/>
      <c r="AR23" s="20"/>
      <c r="BE23" s="268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6">
        <f>ROUND(AG94,2)</f>
        <v>0</v>
      </c>
      <c r="AL26" s="277"/>
      <c r="AM26" s="277"/>
      <c r="AN26" s="277"/>
      <c r="AO26" s="277"/>
      <c r="AP26" s="36"/>
      <c r="AQ26" s="36"/>
      <c r="AR26" s="39"/>
      <c r="BE26" s="268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8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8" t="s">
        <v>34</v>
      </c>
      <c r="M28" s="278"/>
      <c r="N28" s="278"/>
      <c r="O28" s="278"/>
      <c r="P28" s="278"/>
      <c r="Q28" s="36"/>
      <c r="R28" s="36"/>
      <c r="S28" s="36"/>
      <c r="T28" s="36"/>
      <c r="U28" s="36"/>
      <c r="V28" s="36"/>
      <c r="W28" s="278" t="s">
        <v>35</v>
      </c>
      <c r="X28" s="278"/>
      <c r="Y28" s="278"/>
      <c r="Z28" s="278"/>
      <c r="AA28" s="278"/>
      <c r="AB28" s="278"/>
      <c r="AC28" s="278"/>
      <c r="AD28" s="278"/>
      <c r="AE28" s="278"/>
      <c r="AF28" s="36"/>
      <c r="AG28" s="36"/>
      <c r="AH28" s="36"/>
      <c r="AI28" s="36"/>
      <c r="AJ28" s="36"/>
      <c r="AK28" s="278" t="s">
        <v>36</v>
      </c>
      <c r="AL28" s="278"/>
      <c r="AM28" s="278"/>
      <c r="AN28" s="278"/>
      <c r="AO28" s="278"/>
      <c r="AP28" s="36"/>
      <c r="AQ28" s="36"/>
      <c r="AR28" s="39"/>
      <c r="BE28" s="268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1">
        <v>0.21</v>
      </c>
      <c r="M29" s="280"/>
      <c r="N29" s="280"/>
      <c r="O29" s="280"/>
      <c r="P29" s="280"/>
      <c r="Q29" s="41"/>
      <c r="R29" s="41"/>
      <c r="S29" s="41"/>
      <c r="T29" s="41"/>
      <c r="U29" s="41"/>
      <c r="V29" s="41"/>
      <c r="W29" s="279">
        <f>ROUND(AZ94, 2)</f>
        <v>0</v>
      </c>
      <c r="X29" s="280"/>
      <c r="Y29" s="280"/>
      <c r="Z29" s="280"/>
      <c r="AA29" s="280"/>
      <c r="AB29" s="280"/>
      <c r="AC29" s="280"/>
      <c r="AD29" s="280"/>
      <c r="AE29" s="280"/>
      <c r="AF29" s="41"/>
      <c r="AG29" s="41"/>
      <c r="AH29" s="41"/>
      <c r="AI29" s="41"/>
      <c r="AJ29" s="41"/>
      <c r="AK29" s="279">
        <f>ROUND(AV94, 2)</f>
        <v>0</v>
      </c>
      <c r="AL29" s="280"/>
      <c r="AM29" s="280"/>
      <c r="AN29" s="280"/>
      <c r="AO29" s="280"/>
      <c r="AP29" s="41"/>
      <c r="AQ29" s="41"/>
      <c r="AR29" s="42"/>
      <c r="BE29" s="269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1">
        <v>0.15</v>
      </c>
      <c r="M30" s="280"/>
      <c r="N30" s="280"/>
      <c r="O30" s="280"/>
      <c r="P30" s="280"/>
      <c r="Q30" s="41"/>
      <c r="R30" s="41"/>
      <c r="S30" s="41"/>
      <c r="T30" s="41"/>
      <c r="U30" s="41"/>
      <c r="V30" s="41"/>
      <c r="W30" s="279">
        <f>ROUND(BA94, 2)</f>
        <v>0</v>
      </c>
      <c r="X30" s="280"/>
      <c r="Y30" s="280"/>
      <c r="Z30" s="280"/>
      <c r="AA30" s="280"/>
      <c r="AB30" s="280"/>
      <c r="AC30" s="280"/>
      <c r="AD30" s="280"/>
      <c r="AE30" s="280"/>
      <c r="AF30" s="41"/>
      <c r="AG30" s="41"/>
      <c r="AH30" s="41"/>
      <c r="AI30" s="41"/>
      <c r="AJ30" s="41"/>
      <c r="AK30" s="279">
        <f>ROUND(AW94, 2)</f>
        <v>0</v>
      </c>
      <c r="AL30" s="280"/>
      <c r="AM30" s="280"/>
      <c r="AN30" s="280"/>
      <c r="AO30" s="280"/>
      <c r="AP30" s="41"/>
      <c r="AQ30" s="41"/>
      <c r="AR30" s="42"/>
      <c r="BE30" s="269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1">
        <v>0.21</v>
      </c>
      <c r="M31" s="280"/>
      <c r="N31" s="280"/>
      <c r="O31" s="280"/>
      <c r="P31" s="280"/>
      <c r="Q31" s="41"/>
      <c r="R31" s="41"/>
      <c r="S31" s="41"/>
      <c r="T31" s="41"/>
      <c r="U31" s="41"/>
      <c r="V31" s="41"/>
      <c r="W31" s="279">
        <f>ROUND(BB94, 2)</f>
        <v>0</v>
      </c>
      <c r="X31" s="280"/>
      <c r="Y31" s="280"/>
      <c r="Z31" s="280"/>
      <c r="AA31" s="280"/>
      <c r="AB31" s="280"/>
      <c r="AC31" s="280"/>
      <c r="AD31" s="280"/>
      <c r="AE31" s="280"/>
      <c r="AF31" s="41"/>
      <c r="AG31" s="41"/>
      <c r="AH31" s="41"/>
      <c r="AI31" s="41"/>
      <c r="AJ31" s="41"/>
      <c r="AK31" s="279">
        <v>0</v>
      </c>
      <c r="AL31" s="280"/>
      <c r="AM31" s="280"/>
      <c r="AN31" s="280"/>
      <c r="AO31" s="280"/>
      <c r="AP31" s="41"/>
      <c r="AQ31" s="41"/>
      <c r="AR31" s="42"/>
      <c r="BE31" s="269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1">
        <v>0.15</v>
      </c>
      <c r="M32" s="280"/>
      <c r="N32" s="280"/>
      <c r="O32" s="280"/>
      <c r="P32" s="280"/>
      <c r="Q32" s="41"/>
      <c r="R32" s="41"/>
      <c r="S32" s="41"/>
      <c r="T32" s="41"/>
      <c r="U32" s="41"/>
      <c r="V32" s="41"/>
      <c r="W32" s="279">
        <f>ROUND(BC94, 2)</f>
        <v>0</v>
      </c>
      <c r="X32" s="280"/>
      <c r="Y32" s="280"/>
      <c r="Z32" s="280"/>
      <c r="AA32" s="280"/>
      <c r="AB32" s="280"/>
      <c r="AC32" s="280"/>
      <c r="AD32" s="280"/>
      <c r="AE32" s="280"/>
      <c r="AF32" s="41"/>
      <c r="AG32" s="41"/>
      <c r="AH32" s="41"/>
      <c r="AI32" s="41"/>
      <c r="AJ32" s="41"/>
      <c r="AK32" s="279">
        <v>0</v>
      </c>
      <c r="AL32" s="280"/>
      <c r="AM32" s="280"/>
      <c r="AN32" s="280"/>
      <c r="AO32" s="280"/>
      <c r="AP32" s="41"/>
      <c r="AQ32" s="41"/>
      <c r="AR32" s="42"/>
      <c r="BE32" s="269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1">
        <v>0</v>
      </c>
      <c r="M33" s="280"/>
      <c r="N33" s="280"/>
      <c r="O33" s="280"/>
      <c r="P33" s="280"/>
      <c r="Q33" s="41"/>
      <c r="R33" s="41"/>
      <c r="S33" s="41"/>
      <c r="T33" s="41"/>
      <c r="U33" s="41"/>
      <c r="V33" s="41"/>
      <c r="W33" s="279">
        <f>ROUND(BD94, 2)</f>
        <v>0</v>
      </c>
      <c r="X33" s="280"/>
      <c r="Y33" s="280"/>
      <c r="Z33" s="280"/>
      <c r="AA33" s="280"/>
      <c r="AB33" s="280"/>
      <c r="AC33" s="280"/>
      <c r="AD33" s="280"/>
      <c r="AE33" s="280"/>
      <c r="AF33" s="41"/>
      <c r="AG33" s="41"/>
      <c r="AH33" s="41"/>
      <c r="AI33" s="41"/>
      <c r="AJ33" s="41"/>
      <c r="AK33" s="279">
        <v>0</v>
      </c>
      <c r="AL33" s="280"/>
      <c r="AM33" s="280"/>
      <c r="AN33" s="280"/>
      <c r="AO33" s="280"/>
      <c r="AP33" s="41"/>
      <c r="AQ33" s="41"/>
      <c r="AR33" s="42"/>
      <c r="BE33" s="26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8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82" t="s">
        <v>45</v>
      </c>
      <c r="Y35" s="283"/>
      <c r="Z35" s="283"/>
      <c r="AA35" s="283"/>
      <c r="AB35" s="283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3"/>
      <c r="AM35" s="283"/>
      <c r="AN35" s="283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N18602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6" t="str">
        <f>K6</f>
        <v>Benešov - obnova povrchu místních komunikací a chodníků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8" t="str">
        <f>IF(AN8= "","",AN8)</f>
        <v>21. 6. 2019</v>
      </c>
      <c r="AN87" s="288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9" t="str">
        <f>IF(E17="","",E17)</f>
        <v xml:space="preserve"> </v>
      </c>
      <c r="AN89" s="290"/>
      <c r="AO89" s="290"/>
      <c r="AP89" s="290"/>
      <c r="AQ89" s="36"/>
      <c r="AR89" s="39"/>
      <c r="AS89" s="291" t="s">
        <v>53</v>
      </c>
      <c r="AT89" s="29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9" t="str">
        <f>IF(E20="","",E20)</f>
        <v xml:space="preserve"> </v>
      </c>
      <c r="AN90" s="290"/>
      <c r="AO90" s="290"/>
      <c r="AP90" s="290"/>
      <c r="AQ90" s="36"/>
      <c r="AR90" s="39"/>
      <c r="AS90" s="293"/>
      <c r="AT90" s="29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5"/>
      <c r="AT91" s="29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97" t="s">
        <v>54</v>
      </c>
      <c r="D92" s="298"/>
      <c r="E92" s="298"/>
      <c r="F92" s="298"/>
      <c r="G92" s="298"/>
      <c r="H92" s="73"/>
      <c r="I92" s="299" t="s">
        <v>55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56</v>
      </c>
      <c r="AH92" s="298"/>
      <c r="AI92" s="298"/>
      <c r="AJ92" s="298"/>
      <c r="AK92" s="298"/>
      <c r="AL92" s="298"/>
      <c r="AM92" s="298"/>
      <c r="AN92" s="299" t="s">
        <v>57</v>
      </c>
      <c r="AO92" s="298"/>
      <c r="AP92" s="30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5">
        <f>ROUND(SUM(AG95:AG96),2)</f>
        <v>0</v>
      </c>
      <c r="AH94" s="305"/>
      <c r="AI94" s="305"/>
      <c r="AJ94" s="305"/>
      <c r="AK94" s="305"/>
      <c r="AL94" s="305"/>
      <c r="AM94" s="305"/>
      <c r="AN94" s="306">
        <f>SUM(AG94,AT94)</f>
        <v>0</v>
      </c>
      <c r="AO94" s="306"/>
      <c r="AP94" s="306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37.5" customHeight="1">
      <c r="A95" s="93" t="s">
        <v>77</v>
      </c>
      <c r="B95" s="94"/>
      <c r="C95" s="95"/>
      <c r="D95" s="304" t="s">
        <v>78</v>
      </c>
      <c r="E95" s="304"/>
      <c r="F95" s="304"/>
      <c r="G95" s="304"/>
      <c r="H95" s="304"/>
      <c r="I95" s="96"/>
      <c r="J95" s="304" t="s">
        <v>79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2">
        <f>'N18601-5 - Benešov - míst...'!J30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'N18601-5 - Benešov - míst...'!P124</f>
        <v>0</v>
      </c>
      <c r="AV95" s="100">
        <f>'N18601-5 - Benešov - míst...'!J33</f>
        <v>0</v>
      </c>
      <c r="AW95" s="100">
        <f>'N18601-5 - Benešov - míst...'!J34</f>
        <v>0</v>
      </c>
      <c r="AX95" s="100">
        <f>'N18601-5 - Benešov - míst...'!J35</f>
        <v>0</v>
      </c>
      <c r="AY95" s="100">
        <f>'N18601-5 - Benešov - míst...'!J36</f>
        <v>0</v>
      </c>
      <c r="AZ95" s="100">
        <f>'N18601-5 - Benešov - míst...'!F33</f>
        <v>0</v>
      </c>
      <c r="BA95" s="100">
        <f>'N18601-5 - Benešov - míst...'!F34</f>
        <v>0</v>
      </c>
      <c r="BB95" s="100">
        <f>'N18601-5 - Benešov - míst...'!F35</f>
        <v>0</v>
      </c>
      <c r="BC95" s="100">
        <f>'N18601-5 - Benešov - míst...'!F36</f>
        <v>0</v>
      </c>
      <c r="BD95" s="102">
        <f>'N18601-5 - Benešov - míst...'!F37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24.75" customHeight="1">
      <c r="A96" s="93" t="s">
        <v>77</v>
      </c>
      <c r="B96" s="94"/>
      <c r="C96" s="95"/>
      <c r="D96" s="304" t="s">
        <v>84</v>
      </c>
      <c r="E96" s="304"/>
      <c r="F96" s="304"/>
      <c r="G96" s="304"/>
      <c r="H96" s="304"/>
      <c r="I96" s="96"/>
      <c r="J96" s="304" t="s">
        <v>85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2">
        <f>'N18601-6 - Popelnicové po...'!J30</f>
        <v>0</v>
      </c>
      <c r="AH96" s="303"/>
      <c r="AI96" s="303"/>
      <c r="AJ96" s="303"/>
      <c r="AK96" s="303"/>
      <c r="AL96" s="303"/>
      <c r="AM96" s="303"/>
      <c r="AN96" s="302">
        <f>SUM(AG96,AT96)</f>
        <v>0</v>
      </c>
      <c r="AO96" s="303"/>
      <c r="AP96" s="303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'N18601-6 - Popelnicové po...'!P123</f>
        <v>0</v>
      </c>
      <c r="AV96" s="105">
        <f>'N18601-6 - Popelnicové po...'!J33</f>
        <v>0</v>
      </c>
      <c r="AW96" s="105">
        <f>'N18601-6 - Popelnicové po...'!J34</f>
        <v>0</v>
      </c>
      <c r="AX96" s="105">
        <f>'N18601-6 - Popelnicové po...'!J35</f>
        <v>0</v>
      </c>
      <c r="AY96" s="105">
        <f>'N18601-6 - Popelnicové po...'!J36</f>
        <v>0</v>
      </c>
      <c r="AZ96" s="105">
        <f>'N18601-6 - Popelnicové po...'!F33</f>
        <v>0</v>
      </c>
      <c r="BA96" s="105">
        <f>'N18601-6 - Popelnicové po...'!F34</f>
        <v>0</v>
      </c>
      <c r="BB96" s="105">
        <f>'N18601-6 - Popelnicové po...'!F35</f>
        <v>0</v>
      </c>
      <c r="BC96" s="105">
        <f>'N18601-6 - Popelnicové po...'!F36</f>
        <v>0</v>
      </c>
      <c r="BD96" s="107">
        <f>'N18601-6 - Popelnicové po...'!F37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Af+zp4a3xFHgeyR/jOVEyWq9WBdIpJjupPGf38a2h1TMnwugeQScmO0c3I/2xscLyX9ubWhHBGBkluU9B4lPw==" saltValue="Zki4QFqpHucBrf1LkziKWXl3bsdwp7lrvk5qtVJJzVgr4eWcgBkIlb1rQY344x5Kj+jx3DdI2XildzBHHL+GV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18601-5 - Benešov - míst...'!C2" display="/"/>
    <hyperlink ref="A96" location="'N18601-6 - Popelnicové p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tabSelected="1" topLeftCell="A5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1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1:46" s="1" customFormat="1" ht="6.95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Benešov - obnova povrchu místních komunikací a chodníků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24.75" customHeight="1">
      <c r="A9" s="34"/>
      <c r="B9" s="39"/>
      <c r="C9" s="34"/>
      <c r="D9" s="34"/>
      <c r="E9" s="310" t="s">
        <v>89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21. 6. 2019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ROUND((SUM(BE124:BE268)),  2)</f>
        <v>0</v>
      </c>
      <c r="G33" s="34"/>
      <c r="H33" s="34"/>
      <c r="I33" s="131">
        <v>0.21</v>
      </c>
      <c r="J33" s="130">
        <f>ROUND(((SUM(BE124:BE268))*I33),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ROUND((SUM(BF124:BF268)),  2)</f>
        <v>0</v>
      </c>
      <c r="G34" s="34"/>
      <c r="H34" s="34"/>
      <c r="I34" s="131">
        <v>0.15</v>
      </c>
      <c r="J34" s="130">
        <f>ROUND(((SUM(BF124:BF268))*I34),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4" t="s">
        <v>40</v>
      </c>
      <c r="F35" s="130">
        <f>ROUND((SUM(BG124:BG268)),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4" t="s">
        <v>41</v>
      </c>
      <c r="F36" s="130">
        <f>ROUND((SUM(BH124:BH268)),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4" t="s">
        <v>42</v>
      </c>
      <c r="F37" s="130">
        <f>ROUND((SUM(BI124:BI268)),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I41" s="108"/>
      <c r="L41" s="20"/>
    </row>
    <row r="42" spans="1:31" s="1" customFormat="1" ht="14.45" customHeight="1">
      <c r="B42" s="20"/>
      <c r="I42" s="108"/>
      <c r="L42" s="20"/>
    </row>
    <row r="43" spans="1:31" s="1" customFormat="1" ht="14.45" customHeight="1">
      <c r="B43" s="20"/>
      <c r="I43" s="108"/>
      <c r="L43" s="20"/>
    </row>
    <row r="44" spans="1:31" s="1" customFormat="1" ht="14.45" customHeight="1">
      <c r="B44" s="20"/>
      <c r="I44" s="108"/>
      <c r="L44" s="20"/>
    </row>
    <row r="45" spans="1:31" s="1" customFormat="1" ht="14.45" customHeight="1">
      <c r="B45" s="20"/>
      <c r="I45" s="108"/>
      <c r="L45" s="20"/>
    </row>
    <row r="46" spans="1:31" s="1" customFormat="1" ht="14.45" customHeight="1">
      <c r="B46" s="20"/>
      <c r="I46" s="108"/>
      <c r="L46" s="20"/>
    </row>
    <row r="47" spans="1:31" s="1" customFormat="1" ht="14.45" customHeight="1">
      <c r="B47" s="20"/>
      <c r="I47" s="108"/>
      <c r="L47" s="20"/>
    </row>
    <row r="48" spans="1:31" s="1" customFormat="1" ht="14.45" customHeight="1">
      <c r="B48" s="20"/>
      <c r="I48" s="108"/>
      <c r="L48" s="20"/>
    </row>
    <row r="49" spans="1:31" s="1" customFormat="1" ht="14.45" customHeight="1">
      <c r="B49" s="20"/>
      <c r="I49" s="108"/>
      <c r="L49" s="20"/>
    </row>
    <row r="50" spans="1:31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hidden="1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hidden="1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hidden="1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hidden="1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hidden="1" customHeight="1">
      <c r="A85" s="34"/>
      <c r="B85" s="35"/>
      <c r="C85" s="36"/>
      <c r="D85" s="36"/>
      <c r="E85" s="315" t="str">
        <f>E7</f>
        <v>Benešov - obnova povrchu místních komunikací a chodníků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hidden="1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24.75" hidden="1" customHeight="1">
      <c r="A87" s="34"/>
      <c r="B87" s="35"/>
      <c r="C87" s="36"/>
      <c r="D87" s="36"/>
      <c r="E87" s="286" t="str">
        <f>E9</f>
        <v>N18601-5 - Benešov - místní komunikace pro bytové domy za Símalkou - obnova povrchu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hidden="1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hidden="1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21. 6. 2019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hidden="1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hidden="1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hidden="1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hidden="1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hidden="1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hidden="1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hidden="1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hidden="1" customHeight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1:31" s="10" customFormat="1" ht="19.899999999999999" hidden="1" customHeight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1:31" s="10" customFormat="1" ht="19.899999999999999" hidden="1" customHeight="1">
      <c r="B99" s="168"/>
      <c r="C99" s="169"/>
      <c r="D99" s="170" t="s">
        <v>97</v>
      </c>
      <c r="E99" s="171"/>
      <c r="F99" s="171"/>
      <c r="G99" s="171"/>
      <c r="H99" s="171"/>
      <c r="I99" s="172"/>
      <c r="J99" s="173">
        <f>J178</f>
        <v>0</v>
      </c>
      <c r="K99" s="169"/>
      <c r="L99" s="174"/>
    </row>
    <row r="100" spans="1:31" s="10" customFormat="1" ht="19.899999999999999" hidden="1" customHeight="1">
      <c r="B100" s="168"/>
      <c r="C100" s="169"/>
      <c r="D100" s="170" t="s">
        <v>98</v>
      </c>
      <c r="E100" s="171"/>
      <c r="F100" s="171"/>
      <c r="G100" s="171"/>
      <c r="H100" s="171"/>
      <c r="I100" s="172"/>
      <c r="J100" s="173">
        <f>J203</f>
        <v>0</v>
      </c>
      <c r="K100" s="169"/>
      <c r="L100" s="174"/>
    </row>
    <row r="101" spans="1:31" s="10" customFormat="1" ht="19.899999999999999" hidden="1" customHeight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J218</f>
        <v>0</v>
      </c>
      <c r="K101" s="169"/>
      <c r="L101" s="174"/>
    </row>
    <row r="102" spans="1:31" s="10" customFormat="1" ht="19.899999999999999" hidden="1" customHeight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J255</f>
        <v>0</v>
      </c>
      <c r="K102" s="169"/>
      <c r="L102" s="174"/>
    </row>
    <row r="103" spans="1:31" s="10" customFormat="1" ht="19.899999999999999" hidden="1" customHeight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J263</f>
        <v>0</v>
      </c>
      <c r="K103" s="169"/>
      <c r="L103" s="174"/>
    </row>
    <row r="104" spans="1:31" s="9" customFormat="1" ht="24.95" hidden="1" customHeight="1">
      <c r="B104" s="161"/>
      <c r="C104" s="162"/>
      <c r="D104" s="163" t="s">
        <v>102</v>
      </c>
      <c r="E104" s="164"/>
      <c r="F104" s="164"/>
      <c r="G104" s="164"/>
      <c r="H104" s="164"/>
      <c r="I104" s="165"/>
      <c r="J104" s="166">
        <f>J265</f>
        <v>0</v>
      </c>
      <c r="K104" s="162"/>
      <c r="L104" s="167"/>
    </row>
    <row r="105" spans="1:31" s="2" customFormat="1" ht="21.75" hidden="1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hidden="1" customHeight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ht="11.25" hidden="1"/>
    <row r="108" spans="1:31" ht="11.25" hidden="1"/>
    <row r="109" spans="1:31" ht="11.25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103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315" t="str">
        <f>E7</f>
        <v>Benešov - obnova povrchu místních komunikací a chodníků</v>
      </c>
      <c r="F114" s="316"/>
      <c r="G114" s="316"/>
      <c r="H114" s="31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88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4.75" customHeight="1">
      <c r="A116" s="34"/>
      <c r="B116" s="35"/>
      <c r="C116" s="36"/>
      <c r="D116" s="36"/>
      <c r="E116" s="286" t="str">
        <f>E9</f>
        <v>N18601-5 - Benešov - místní komunikace pro bytové domy za Símalkou - obnova povrchu</v>
      </c>
      <c r="F116" s="317"/>
      <c r="G116" s="317"/>
      <c r="H116" s="317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117" t="s">
        <v>22</v>
      </c>
      <c r="J118" s="66" t="str">
        <f>IF(J12="","",J12)</f>
        <v>21. 6. 2019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117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117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75"/>
      <c r="B123" s="176"/>
      <c r="C123" s="177" t="s">
        <v>104</v>
      </c>
      <c r="D123" s="178" t="s">
        <v>58</v>
      </c>
      <c r="E123" s="178" t="s">
        <v>54</v>
      </c>
      <c r="F123" s="178" t="s">
        <v>55</v>
      </c>
      <c r="G123" s="178" t="s">
        <v>105</v>
      </c>
      <c r="H123" s="178" t="s">
        <v>106</v>
      </c>
      <c r="I123" s="179" t="s">
        <v>107</v>
      </c>
      <c r="J123" s="180" t="s">
        <v>92</v>
      </c>
      <c r="K123" s="181" t="s">
        <v>108</v>
      </c>
      <c r="L123" s="182"/>
      <c r="M123" s="75" t="s">
        <v>1</v>
      </c>
      <c r="N123" s="76" t="s">
        <v>37</v>
      </c>
      <c r="O123" s="76" t="s">
        <v>109</v>
      </c>
      <c r="P123" s="76" t="s">
        <v>110</v>
      </c>
      <c r="Q123" s="76" t="s">
        <v>111</v>
      </c>
      <c r="R123" s="76" t="s">
        <v>112</v>
      </c>
      <c r="S123" s="76" t="s">
        <v>113</v>
      </c>
      <c r="T123" s="77" t="s">
        <v>114</v>
      </c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65" s="2" customFormat="1" ht="22.9" customHeight="1">
      <c r="A124" s="34"/>
      <c r="B124" s="35"/>
      <c r="C124" s="82" t="s">
        <v>115</v>
      </c>
      <c r="D124" s="36"/>
      <c r="E124" s="36"/>
      <c r="F124" s="36"/>
      <c r="G124" s="36"/>
      <c r="H124" s="36"/>
      <c r="I124" s="115"/>
      <c r="J124" s="183">
        <f>BK124</f>
        <v>0</v>
      </c>
      <c r="K124" s="36"/>
      <c r="L124" s="39"/>
      <c r="M124" s="78"/>
      <c r="N124" s="184"/>
      <c r="O124" s="79"/>
      <c r="P124" s="185">
        <f>P125+P265</f>
        <v>0</v>
      </c>
      <c r="Q124" s="79"/>
      <c r="R124" s="185">
        <f>R125+R265</f>
        <v>350.79570846000013</v>
      </c>
      <c r="S124" s="79"/>
      <c r="T124" s="186">
        <f>T125+T265</f>
        <v>753.42230000000006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72</v>
      </c>
      <c r="AU124" s="17" t="s">
        <v>94</v>
      </c>
      <c r="BK124" s="187">
        <f>BK125+BK265</f>
        <v>0</v>
      </c>
    </row>
    <row r="125" spans="1:65" s="12" customFormat="1" ht="25.9" customHeight="1">
      <c r="B125" s="188"/>
      <c r="C125" s="189"/>
      <c r="D125" s="190" t="s">
        <v>72</v>
      </c>
      <c r="E125" s="191" t="s">
        <v>116</v>
      </c>
      <c r="F125" s="191" t="s">
        <v>117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P126+P178+P203+P218+P255+P263</f>
        <v>0</v>
      </c>
      <c r="Q125" s="196"/>
      <c r="R125" s="197">
        <f>R126+R178+R203+R218+R255+R263</f>
        <v>350.79570846000013</v>
      </c>
      <c r="S125" s="196"/>
      <c r="T125" s="198">
        <f>T126+T178+T203+T218+T255+T263</f>
        <v>753.42230000000006</v>
      </c>
      <c r="AR125" s="199" t="s">
        <v>81</v>
      </c>
      <c r="AT125" s="200" t="s">
        <v>72</v>
      </c>
      <c r="AU125" s="200" t="s">
        <v>73</v>
      </c>
      <c r="AY125" s="199" t="s">
        <v>118</v>
      </c>
      <c r="BK125" s="201">
        <f>BK126+BK178+BK203+BK218+BK255+BK263</f>
        <v>0</v>
      </c>
    </row>
    <row r="126" spans="1:65" s="12" customFormat="1" ht="22.9" customHeight="1">
      <c r="B126" s="188"/>
      <c r="C126" s="189"/>
      <c r="D126" s="190" t="s">
        <v>72</v>
      </c>
      <c r="E126" s="202" t="s">
        <v>81</v>
      </c>
      <c r="F126" s="202" t="s">
        <v>119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SUM(P127:P177)</f>
        <v>0</v>
      </c>
      <c r="Q126" s="196"/>
      <c r="R126" s="197">
        <f>SUM(R127:R177)</f>
        <v>59.877939999999995</v>
      </c>
      <c r="S126" s="196"/>
      <c r="T126" s="198">
        <f>SUM(T127:T177)</f>
        <v>753.42230000000006</v>
      </c>
      <c r="AR126" s="199" t="s">
        <v>81</v>
      </c>
      <c r="AT126" s="200" t="s">
        <v>72</v>
      </c>
      <c r="AU126" s="200" t="s">
        <v>81</v>
      </c>
      <c r="AY126" s="199" t="s">
        <v>118</v>
      </c>
      <c r="BK126" s="201">
        <f>SUM(BK127:BK177)</f>
        <v>0</v>
      </c>
    </row>
    <row r="127" spans="1:65" s="2" customFormat="1" ht="16.5" customHeight="1">
      <c r="A127" s="34"/>
      <c r="B127" s="35"/>
      <c r="C127" s="204" t="s">
        <v>81</v>
      </c>
      <c r="D127" s="204" t="s">
        <v>120</v>
      </c>
      <c r="E127" s="205" t="s">
        <v>121</v>
      </c>
      <c r="F127" s="206" t="s">
        <v>122</v>
      </c>
      <c r="G127" s="207" t="s">
        <v>123</v>
      </c>
      <c r="H127" s="208">
        <v>235.42500000000001</v>
      </c>
      <c r="I127" s="209"/>
      <c r="J127" s="210">
        <f>ROUND(I127*H127,2)</f>
        <v>0</v>
      </c>
      <c r="K127" s="211"/>
      <c r="L127" s="39"/>
      <c r="M127" s="212" t="s">
        <v>1</v>
      </c>
      <c r="N127" s="213" t="s">
        <v>38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0.22</v>
      </c>
      <c r="T127" s="215">
        <f>S127*H127</f>
        <v>51.793500000000002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124</v>
      </c>
      <c r="AT127" s="216" t="s">
        <v>120</v>
      </c>
      <c r="AU127" s="216" t="s">
        <v>83</v>
      </c>
      <c r="AY127" s="17" t="s">
        <v>118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81</v>
      </c>
      <c r="BK127" s="217">
        <f>ROUND(I127*H127,2)</f>
        <v>0</v>
      </c>
      <c r="BL127" s="17" t="s">
        <v>124</v>
      </c>
      <c r="BM127" s="216" t="s">
        <v>125</v>
      </c>
    </row>
    <row r="128" spans="1:65" s="13" customFormat="1" ht="11.25">
      <c r="B128" s="218"/>
      <c r="C128" s="219"/>
      <c r="D128" s="220" t="s">
        <v>126</v>
      </c>
      <c r="E128" s="221" t="s">
        <v>1</v>
      </c>
      <c r="F128" s="222" t="s">
        <v>127</v>
      </c>
      <c r="G128" s="219"/>
      <c r="H128" s="221" t="s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126</v>
      </c>
      <c r="AU128" s="228" t="s">
        <v>83</v>
      </c>
      <c r="AV128" s="13" t="s">
        <v>81</v>
      </c>
      <c r="AW128" s="13" t="s">
        <v>30</v>
      </c>
      <c r="AX128" s="13" t="s">
        <v>73</v>
      </c>
      <c r="AY128" s="228" t="s">
        <v>118</v>
      </c>
    </row>
    <row r="129" spans="1:65" s="14" customFormat="1" ht="11.25">
      <c r="B129" s="229"/>
      <c r="C129" s="230"/>
      <c r="D129" s="220" t="s">
        <v>126</v>
      </c>
      <c r="E129" s="231" t="s">
        <v>1</v>
      </c>
      <c r="F129" s="232" t="s">
        <v>128</v>
      </c>
      <c r="G129" s="230"/>
      <c r="H129" s="233">
        <v>10.824999999999999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126</v>
      </c>
      <c r="AU129" s="239" t="s">
        <v>83</v>
      </c>
      <c r="AV129" s="14" t="s">
        <v>83</v>
      </c>
      <c r="AW129" s="14" t="s">
        <v>30</v>
      </c>
      <c r="AX129" s="14" t="s">
        <v>73</v>
      </c>
      <c r="AY129" s="239" t="s">
        <v>118</v>
      </c>
    </row>
    <row r="130" spans="1:65" s="14" customFormat="1" ht="11.25">
      <c r="B130" s="229"/>
      <c r="C130" s="230"/>
      <c r="D130" s="220" t="s">
        <v>126</v>
      </c>
      <c r="E130" s="231" t="s">
        <v>1</v>
      </c>
      <c r="F130" s="232" t="s">
        <v>129</v>
      </c>
      <c r="G130" s="230"/>
      <c r="H130" s="233">
        <v>62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126</v>
      </c>
      <c r="AU130" s="239" t="s">
        <v>83</v>
      </c>
      <c r="AV130" s="14" t="s">
        <v>83</v>
      </c>
      <c r="AW130" s="14" t="s">
        <v>30</v>
      </c>
      <c r="AX130" s="14" t="s">
        <v>73</v>
      </c>
      <c r="AY130" s="239" t="s">
        <v>118</v>
      </c>
    </row>
    <row r="131" spans="1:65" s="14" customFormat="1" ht="11.25">
      <c r="B131" s="229"/>
      <c r="C131" s="230"/>
      <c r="D131" s="220" t="s">
        <v>126</v>
      </c>
      <c r="E131" s="231" t="s">
        <v>1</v>
      </c>
      <c r="F131" s="232" t="s">
        <v>130</v>
      </c>
      <c r="G131" s="230"/>
      <c r="H131" s="233">
        <v>20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126</v>
      </c>
      <c r="AU131" s="239" t="s">
        <v>83</v>
      </c>
      <c r="AV131" s="14" t="s">
        <v>83</v>
      </c>
      <c r="AW131" s="14" t="s">
        <v>30</v>
      </c>
      <c r="AX131" s="14" t="s">
        <v>73</v>
      </c>
      <c r="AY131" s="239" t="s">
        <v>118</v>
      </c>
    </row>
    <row r="132" spans="1:65" s="14" customFormat="1" ht="11.25">
      <c r="B132" s="229"/>
      <c r="C132" s="230"/>
      <c r="D132" s="220" t="s">
        <v>126</v>
      </c>
      <c r="E132" s="231" t="s">
        <v>1</v>
      </c>
      <c r="F132" s="232" t="s">
        <v>131</v>
      </c>
      <c r="G132" s="230"/>
      <c r="H132" s="233">
        <v>27.5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126</v>
      </c>
      <c r="AU132" s="239" t="s">
        <v>83</v>
      </c>
      <c r="AV132" s="14" t="s">
        <v>83</v>
      </c>
      <c r="AW132" s="14" t="s">
        <v>30</v>
      </c>
      <c r="AX132" s="14" t="s">
        <v>73</v>
      </c>
      <c r="AY132" s="239" t="s">
        <v>118</v>
      </c>
    </row>
    <row r="133" spans="1:65" s="14" customFormat="1" ht="11.25">
      <c r="B133" s="229"/>
      <c r="C133" s="230"/>
      <c r="D133" s="220" t="s">
        <v>126</v>
      </c>
      <c r="E133" s="231" t="s">
        <v>1</v>
      </c>
      <c r="F133" s="232" t="s">
        <v>132</v>
      </c>
      <c r="G133" s="230"/>
      <c r="H133" s="233">
        <v>23.5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126</v>
      </c>
      <c r="AU133" s="239" t="s">
        <v>83</v>
      </c>
      <c r="AV133" s="14" t="s">
        <v>83</v>
      </c>
      <c r="AW133" s="14" t="s">
        <v>30</v>
      </c>
      <c r="AX133" s="14" t="s">
        <v>73</v>
      </c>
      <c r="AY133" s="239" t="s">
        <v>118</v>
      </c>
    </row>
    <row r="134" spans="1:65" s="14" customFormat="1" ht="11.25">
      <c r="B134" s="229"/>
      <c r="C134" s="230"/>
      <c r="D134" s="220" t="s">
        <v>126</v>
      </c>
      <c r="E134" s="231" t="s">
        <v>1</v>
      </c>
      <c r="F134" s="232" t="s">
        <v>133</v>
      </c>
      <c r="G134" s="230"/>
      <c r="H134" s="233">
        <v>24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126</v>
      </c>
      <c r="AU134" s="239" t="s">
        <v>83</v>
      </c>
      <c r="AV134" s="14" t="s">
        <v>83</v>
      </c>
      <c r="AW134" s="14" t="s">
        <v>30</v>
      </c>
      <c r="AX134" s="14" t="s">
        <v>73</v>
      </c>
      <c r="AY134" s="239" t="s">
        <v>118</v>
      </c>
    </row>
    <row r="135" spans="1:65" s="14" customFormat="1" ht="11.25">
      <c r="B135" s="229"/>
      <c r="C135" s="230"/>
      <c r="D135" s="220" t="s">
        <v>126</v>
      </c>
      <c r="E135" s="231" t="s">
        <v>1</v>
      </c>
      <c r="F135" s="232" t="s">
        <v>134</v>
      </c>
      <c r="G135" s="230"/>
      <c r="H135" s="233">
        <v>46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126</v>
      </c>
      <c r="AU135" s="239" t="s">
        <v>83</v>
      </c>
      <c r="AV135" s="14" t="s">
        <v>83</v>
      </c>
      <c r="AW135" s="14" t="s">
        <v>30</v>
      </c>
      <c r="AX135" s="14" t="s">
        <v>73</v>
      </c>
      <c r="AY135" s="239" t="s">
        <v>118</v>
      </c>
    </row>
    <row r="136" spans="1:65" s="14" customFormat="1" ht="11.25">
      <c r="B136" s="229"/>
      <c r="C136" s="230"/>
      <c r="D136" s="220" t="s">
        <v>126</v>
      </c>
      <c r="E136" s="231" t="s">
        <v>1</v>
      </c>
      <c r="F136" s="232" t="s">
        <v>135</v>
      </c>
      <c r="G136" s="230"/>
      <c r="H136" s="233">
        <v>21.6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126</v>
      </c>
      <c r="AU136" s="239" t="s">
        <v>83</v>
      </c>
      <c r="AV136" s="14" t="s">
        <v>83</v>
      </c>
      <c r="AW136" s="14" t="s">
        <v>30</v>
      </c>
      <c r="AX136" s="14" t="s">
        <v>73</v>
      </c>
      <c r="AY136" s="239" t="s">
        <v>118</v>
      </c>
    </row>
    <row r="137" spans="1:65" s="15" customFormat="1" ht="11.25">
      <c r="B137" s="240"/>
      <c r="C137" s="241"/>
      <c r="D137" s="220" t="s">
        <v>126</v>
      </c>
      <c r="E137" s="242" t="s">
        <v>1</v>
      </c>
      <c r="F137" s="243" t="s">
        <v>136</v>
      </c>
      <c r="G137" s="241"/>
      <c r="H137" s="244">
        <v>235.42499999999998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126</v>
      </c>
      <c r="AU137" s="250" t="s">
        <v>83</v>
      </c>
      <c r="AV137" s="15" t="s">
        <v>124</v>
      </c>
      <c r="AW137" s="15" t="s">
        <v>30</v>
      </c>
      <c r="AX137" s="15" t="s">
        <v>81</v>
      </c>
      <c r="AY137" s="250" t="s">
        <v>118</v>
      </c>
    </row>
    <row r="138" spans="1:65" s="2" customFormat="1" ht="21.75" customHeight="1">
      <c r="A138" s="34"/>
      <c r="B138" s="35"/>
      <c r="C138" s="204" t="s">
        <v>83</v>
      </c>
      <c r="D138" s="204" t="s">
        <v>120</v>
      </c>
      <c r="E138" s="205" t="s">
        <v>137</v>
      </c>
      <c r="F138" s="206" t="s">
        <v>138</v>
      </c>
      <c r="G138" s="207" t="s">
        <v>123</v>
      </c>
      <c r="H138" s="208">
        <v>735.02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38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0.28999999999999998</v>
      </c>
      <c r="T138" s="215">
        <f>S138*H138</f>
        <v>213.15579999999997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124</v>
      </c>
      <c r="AT138" s="216" t="s">
        <v>120</v>
      </c>
      <c r="AU138" s="216" t="s">
        <v>83</v>
      </c>
      <c r="AY138" s="17" t="s">
        <v>118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81</v>
      </c>
      <c r="BK138" s="217">
        <f>ROUND(I138*H138,2)</f>
        <v>0</v>
      </c>
      <c r="BL138" s="17" t="s">
        <v>124</v>
      </c>
      <c r="BM138" s="216" t="s">
        <v>139</v>
      </c>
    </row>
    <row r="139" spans="1:65" s="14" customFormat="1" ht="11.25">
      <c r="B139" s="229"/>
      <c r="C139" s="230"/>
      <c r="D139" s="220" t="s">
        <v>126</v>
      </c>
      <c r="E139" s="231" t="s">
        <v>1</v>
      </c>
      <c r="F139" s="232" t="s">
        <v>140</v>
      </c>
      <c r="G139" s="230"/>
      <c r="H139" s="233">
        <v>569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126</v>
      </c>
      <c r="AU139" s="239" t="s">
        <v>83</v>
      </c>
      <c r="AV139" s="14" t="s">
        <v>83</v>
      </c>
      <c r="AW139" s="14" t="s">
        <v>30</v>
      </c>
      <c r="AX139" s="14" t="s">
        <v>73</v>
      </c>
      <c r="AY139" s="239" t="s">
        <v>118</v>
      </c>
    </row>
    <row r="140" spans="1:65" s="14" customFormat="1" ht="11.25">
      <c r="B140" s="229"/>
      <c r="C140" s="230"/>
      <c r="D140" s="220" t="s">
        <v>126</v>
      </c>
      <c r="E140" s="231" t="s">
        <v>1</v>
      </c>
      <c r="F140" s="232" t="s">
        <v>141</v>
      </c>
      <c r="G140" s="230"/>
      <c r="H140" s="233">
        <v>166.02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126</v>
      </c>
      <c r="AU140" s="239" t="s">
        <v>83</v>
      </c>
      <c r="AV140" s="14" t="s">
        <v>83</v>
      </c>
      <c r="AW140" s="14" t="s">
        <v>30</v>
      </c>
      <c r="AX140" s="14" t="s">
        <v>73</v>
      </c>
      <c r="AY140" s="239" t="s">
        <v>118</v>
      </c>
    </row>
    <row r="141" spans="1:65" s="15" customFormat="1" ht="11.25">
      <c r="B141" s="240"/>
      <c r="C141" s="241"/>
      <c r="D141" s="220" t="s">
        <v>126</v>
      </c>
      <c r="E141" s="242" t="s">
        <v>1</v>
      </c>
      <c r="F141" s="243" t="s">
        <v>136</v>
      </c>
      <c r="G141" s="241"/>
      <c r="H141" s="244">
        <v>735.02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126</v>
      </c>
      <c r="AU141" s="250" t="s">
        <v>83</v>
      </c>
      <c r="AV141" s="15" t="s">
        <v>124</v>
      </c>
      <c r="AW141" s="15" t="s">
        <v>30</v>
      </c>
      <c r="AX141" s="15" t="s">
        <v>81</v>
      </c>
      <c r="AY141" s="250" t="s">
        <v>118</v>
      </c>
    </row>
    <row r="142" spans="1:65" s="2" customFormat="1" ht="21.75" customHeight="1">
      <c r="A142" s="34"/>
      <c r="B142" s="35"/>
      <c r="C142" s="204" t="s">
        <v>142</v>
      </c>
      <c r="D142" s="204" t="s">
        <v>120</v>
      </c>
      <c r="E142" s="205" t="s">
        <v>143</v>
      </c>
      <c r="F142" s="206" t="s">
        <v>144</v>
      </c>
      <c r="G142" s="207" t="s">
        <v>123</v>
      </c>
      <c r="H142" s="208">
        <v>271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38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0.22</v>
      </c>
      <c r="T142" s="215">
        <f>S142*H142</f>
        <v>59.62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124</v>
      </c>
      <c r="AT142" s="216" t="s">
        <v>120</v>
      </c>
      <c r="AU142" s="216" t="s">
        <v>83</v>
      </c>
      <c r="AY142" s="17" t="s">
        <v>118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81</v>
      </c>
      <c r="BK142" s="217">
        <f>ROUND(I142*H142,2)</f>
        <v>0</v>
      </c>
      <c r="BL142" s="17" t="s">
        <v>124</v>
      </c>
      <c r="BM142" s="216" t="s">
        <v>145</v>
      </c>
    </row>
    <row r="143" spans="1:65" s="14" customFormat="1" ht="11.25">
      <c r="B143" s="229"/>
      <c r="C143" s="230"/>
      <c r="D143" s="220" t="s">
        <v>126</v>
      </c>
      <c r="E143" s="231" t="s">
        <v>1</v>
      </c>
      <c r="F143" s="232" t="s">
        <v>146</v>
      </c>
      <c r="G143" s="230"/>
      <c r="H143" s="233">
        <v>36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126</v>
      </c>
      <c r="AU143" s="239" t="s">
        <v>83</v>
      </c>
      <c r="AV143" s="14" t="s">
        <v>83</v>
      </c>
      <c r="AW143" s="14" t="s">
        <v>30</v>
      </c>
      <c r="AX143" s="14" t="s">
        <v>73</v>
      </c>
      <c r="AY143" s="239" t="s">
        <v>118</v>
      </c>
    </row>
    <row r="144" spans="1:65" s="14" customFormat="1" ht="11.25">
      <c r="B144" s="229"/>
      <c r="C144" s="230"/>
      <c r="D144" s="220" t="s">
        <v>126</v>
      </c>
      <c r="E144" s="231" t="s">
        <v>1</v>
      </c>
      <c r="F144" s="232" t="s">
        <v>147</v>
      </c>
      <c r="G144" s="230"/>
      <c r="H144" s="233">
        <v>166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126</v>
      </c>
      <c r="AU144" s="239" t="s">
        <v>83</v>
      </c>
      <c r="AV144" s="14" t="s">
        <v>83</v>
      </c>
      <c r="AW144" s="14" t="s">
        <v>30</v>
      </c>
      <c r="AX144" s="14" t="s">
        <v>73</v>
      </c>
      <c r="AY144" s="239" t="s">
        <v>118</v>
      </c>
    </row>
    <row r="145" spans="1:65" s="14" customFormat="1" ht="11.25">
      <c r="B145" s="229"/>
      <c r="C145" s="230"/>
      <c r="D145" s="220" t="s">
        <v>126</v>
      </c>
      <c r="E145" s="231" t="s">
        <v>1</v>
      </c>
      <c r="F145" s="232" t="s">
        <v>148</v>
      </c>
      <c r="G145" s="230"/>
      <c r="H145" s="233">
        <v>69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126</v>
      </c>
      <c r="AU145" s="239" t="s">
        <v>83</v>
      </c>
      <c r="AV145" s="14" t="s">
        <v>83</v>
      </c>
      <c r="AW145" s="14" t="s">
        <v>30</v>
      </c>
      <c r="AX145" s="14" t="s">
        <v>73</v>
      </c>
      <c r="AY145" s="239" t="s">
        <v>118</v>
      </c>
    </row>
    <row r="146" spans="1:65" s="15" customFormat="1" ht="11.25">
      <c r="B146" s="240"/>
      <c r="C146" s="241"/>
      <c r="D146" s="220" t="s">
        <v>126</v>
      </c>
      <c r="E146" s="242" t="s">
        <v>1</v>
      </c>
      <c r="F146" s="243" t="s">
        <v>136</v>
      </c>
      <c r="G146" s="241"/>
      <c r="H146" s="244">
        <v>271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126</v>
      </c>
      <c r="AU146" s="250" t="s">
        <v>83</v>
      </c>
      <c r="AV146" s="15" t="s">
        <v>124</v>
      </c>
      <c r="AW146" s="15" t="s">
        <v>30</v>
      </c>
      <c r="AX146" s="15" t="s">
        <v>81</v>
      </c>
      <c r="AY146" s="250" t="s">
        <v>118</v>
      </c>
    </row>
    <row r="147" spans="1:65" s="2" customFormat="1" ht="21.75" customHeight="1">
      <c r="A147" s="34"/>
      <c r="B147" s="35"/>
      <c r="C147" s="204" t="s">
        <v>149</v>
      </c>
      <c r="D147" s="204" t="s">
        <v>120</v>
      </c>
      <c r="E147" s="205" t="s">
        <v>150</v>
      </c>
      <c r="F147" s="206" t="s">
        <v>151</v>
      </c>
      <c r="G147" s="207" t="s">
        <v>123</v>
      </c>
      <c r="H147" s="208">
        <v>569</v>
      </c>
      <c r="I147" s="209"/>
      <c r="J147" s="210">
        <f>ROUND(I147*H147,2)</f>
        <v>0</v>
      </c>
      <c r="K147" s="211"/>
      <c r="L147" s="39"/>
      <c r="M147" s="212" t="s">
        <v>1</v>
      </c>
      <c r="N147" s="213" t="s">
        <v>38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0.17</v>
      </c>
      <c r="T147" s="215">
        <f>S147*H147</f>
        <v>96.73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124</v>
      </c>
      <c r="AT147" s="216" t="s">
        <v>120</v>
      </c>
      <c r="AU147" s="216" t="s">
        <v>83</v>
      </c>
      <c r="AY147" s="17" t="s">
        <v>118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81</v>
      </c>
      <c r="BK147" s="217">
        <f>ROUND(I147*H147,2)</f>
        <v>0</v>
      </c>
      <c r="BL147" s="17" t="s">
        <v>124</v>
      </c>
      <c r="BM147" s="216" t="s">
        <v>152</v>
      </c>
    </row>
    <row r="148" spans="1:65" s="14" customFormat="1" ht="11.25">
      <c r="B148" s="229"/>
      <c r="C148" s="230"/>
      <c r="D148" s="220" t="s">
        <v>126</v>
      </c>
      <c r="E148" s="231" t="s">
        <v>1</v>
      </c>
      <c r="F148" s="232" t="s">
        <v>140</v>
      </c>
      <c r="G148" s="230"/>
      <c r="H148" s="233">
        <v>569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126</v>
      </c>
      <c r="AU148" s="239" t="s">
        <v>83</v>
      </c>
      <c r="AV148" s="14" t="s">
        <v>83</v>
      </c>
      <c r="AW148" s="14" t="s">
        <v>30</v>
      </c>
      <c r="AX148" s="14" t="s">
        <v>81</v>
      </c>
      <c r="AY148" s="239" t="s">
        <v>118</v>
      </c>
    </row>
    <row r="149" spans="1:65" s="2" customFormat="1" ht="21.75" customHeight="1">
      <c r="A149" s="34"/>
      <c r="B149" s="35"/>
      <c r="C149" s="204" t="s">
        <v>124</v>
      </c>
      <c r="D149" s="204" t="s">
        <v>120</v>
      </c>
      <c r="E149" s="205" t="s">
        <v>153</v>
      </c>
      <c r="F149" s="206" t="s">
        <v>154</v>
      </c>
      <c r="G149" s="207" t="s">
        <v>123</v>
      </c>
      <c r="H149" s="208">
        <v>1138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38</v>
      </c>
      <c r="O149" s="71"/>
      <c r="P149" s="214">
        <f>O149*H149</f>
        <v>0</v>
      </c>
      <c r="Q149" s="214">
        <v>1.2999999999999999E-4</v>
      </c>
      <c r="R149" s="214">
        <f>Q149*H149</f>
        <v>0.14793999999999999</v>
      </c>
      <c r="S149" s="214">
        <v>0.25600000000000001</v>
      </c>
      <c r="T149" s="215">
        <f>S149*H149</f>
        <v>291.32800000000003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124</v>
      </c>
      <c r="AT149" s="216" t="s">
        <v>120</v>
      </c>
      <c r="AU149" s="216" t="s">
        <v>83</v>
      </c>
      <c r="AY149" s="17" t="s">
        <v>118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81</v>
      </c>
      <c r="BK149" s="217">
        <f>ROUND(I149*H149,2)</f>
        <v>0</v>
      </c>
      <c r="BL149" s="17" t="s">
        <v>124</v>
      </c>
      <c r="BM149" s="216" t="s">
        <v>155</v>
      </c>
    </row>
    <row r="150" spans="1:65" s="2" customFormat="1" ht="16.5" customHeight="1">
      <c r="A150" s="34"/>
      <c r="B150" s="35"/>
      <c r="C150" s="204" t="s">
        <v>156</v>
      </c>
      <c r="D150" s="204" t="s">
        <v>120</v>
      </c>
      <c r="E150" s="205" t="s">
        <v>157</v>
      </c>
      <c r="F150" s="206" t="s">
        <v>158</v>
      </c>
      <c r="G150" s="207" t="s">
        <v>159</v>
      </c>
      <c r="H150" s="208">
        <v>199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0</v>
      </c>
      <c r="R150" s="214">
        <f>Q150*H150</f>
        <v>0</v>
      </c>
      <c r="S150" s="214">
        <v>0.20499999999999999</v>
      </c>
      <c r="T150" s="215">
        <f>S150*H150</f>
        <v>40.794999999999995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124</v>
      </c>
      <c r="AT150" s="216" t="s">
        <v>120</v>
      </c>
      <c r="AU150" s="216" t="s">
        <v>83</v>
      </c>
      <c r="AY150" s="17" t="s">
        <v>118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124</v>
      </c>
      <c r="BM150" s="216" t="s">
        <v>160</v>
      </c>
    </row>
    <row r="151" spans="1:65" s="14" customFormat="1" ht="11.25">
      <c r="B151" s="229"/>
      <c r="C151" s="230"/>
      <c r="D151" s="220" t="s">
        <v>126</v>
      </c>
      <c r="E151" s="231" t="s">
        <v>1</v>
      </c>
      <c r="F151" s="232" t="s">
        <v>161</v>
      </c>
      <c r="G151" s="230"/>
      <c r="H151" s="233">
        <v>35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126</v>
      </c>
      <c r="AU151" s="239" t="s">
        <v>83</v>
      </c>
      <c r="AV151" s="14" t="s">
        <v>83</v>
      </c>
      <c r="AW151" s="14" t="s">
        <v>30</v>
      </c>
      <c r="AX151" s="14" t="s">
        <v>73</v>
      </c>
      <c r="AY151" s="239" t="s">
        <v>118</v>
      </c>
    </row>
    <row r="152" spans="1:65" s="14" customFormat="1" ht="11.25">
      <c r="B152" s="229"/>
      <c r="C152" s="230"/>
      <c r="D152" s="220" t="s">
        <v>126</v>
      </c>
      <c r="E152" s="231" t="s">
        <v>1</v>
      </c>
      <c r="F152" s="232" t="s">
        <v>162</v>
      </c>
      <c r="G152" s="230"/>
      <c r="H152" s="233">
        <v>115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126</v>
      </c>
      <c r="AU152" s="239" t="s">
        <v>83</v>
      </c>
      <c r="AV152" s="14" t="s">
        <v>83</v>
      </c>
      <c r="AW152" s="14" t="s">
        <v>30</v>
      </c>
      <c r="AX152" s="14" t="s">
        <v>73</v>
      </c>
      <c r="AY152" s="239" t="s">
        <v>118</v>
      </c>
    </row>
    <row r="153" spans="1:65" s="14" customFormat="1" ht="11.25">
      <c r="B153" s="229"/>
      <c r="C153" s="230"/>
      <c r="D153" s="220" t="s">
        <v>126</v>
      </c>
      <c r="E153" s="231" t="s">
        <v>1</v>
      </c>
      <c r="F153" s="232" t="s">
        <v>163</v>
      </c>
      <c r="G153" s="230"/>
      <c r="H153" s="233">
        <v>25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126</v>
      </c>
      <c r="AU153" s="239" t="s">
        <v>83</v>
      </c>
      <c r="AV153" s="14" t="s">
        <v>83</v>
      </c>
      <c r="AW153" s="14" t="s">
        <v>30</v>
      </c>
      <c r="AX153" s="14" t="s">
        <v>73</v>
      </c>
      <c r="AY153" s="239" t="s">
        <v>118</v>
      </c>
    </row>
    <row r="154" spans="1:65" s="14" customFormat="1" ht="11.25">
      <c r="B154" s="229"/>
      <c r="C154" s="230"/>
      <c r="D154" s="220" t="s">
        <v>126</v>
      </c>
      <c r="E154" s="231" t="s">
        <v>1</v>
      </c>
      <c r="F154" s="232" t="s">
        <v>164</v>
      </c>
      <c r="G154" s="230"/>
      <c r="H154" s="233">
        <v>24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126</v>
      </c>
      <c r="AU154" s="239" t="s">
        <v>83</v>
      </c>
      <c r="AV154" s="14" t="s">
        <v>83</v>
      </c>
      <c r="AW154" s="14" t="s">
        <v>30</v>
      </c>
      <c r="AX154" s="14" t="s">
        <v>73</v>
      </c>
      <c r="AY154" s="239" t="s">
        <v>118</v>
      </c>
    </row>
    <row r="155" spans="1:65" s="15" customFormat="1" ht="11.25">
      <c r="B155" s="240"/>
      <c r="C155" s="241"/>
      <c r="D155" s="220" t="s">
        <v>126</v>
      </c>
      <c r="E155" s="242" t="s">
        <v>1</v>
      </c>
      <c r="F155" s="243" t="s">
        <v>136</v>
      </c>
      <c r="G155" s="241"/>
      <c r="H155" s="244">
        <v>199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126</v>
      </c>
      <c r="AU155" s="250" t="s">
        <v>83</v>
      </c>
      <c r="AV155" s="15" t="s">
        <v>124</v>
      </c>
      <c r="AW155" s="15" t="s">
        <v>30</v>
      </c>
      <c r="AX155" s="15" t="s">
        <v>81</v>
      </c>
      <c r="AY155" s="250" t="s">
        <v>118</v>
      </c>
    </row>
    <row r="156" spans="1:65" s="2" customFormat="1" ht="21.75" customHeight="1">
      <c r="A156" s="34"/>
      <c r="B156" s="35"/>
      <c r="C156" s="204" t="s">
        <v>165</v>
      </c>
      <c r="D156" s="204" t="s">
        <v>120</v>
      </c>
      <c r="E156" s="205" t="s">
        <v>166</v>
      </c>
      <c r="F156" s="206" t="s">
        <v>167</v>
      </c>
      <c r="G156" s="207" t="s">
        <v>168</v>
      </c>
      <c r="H156" s="208">
        <v>7.96</v>
      </c>
      <c r="I156" s="209"/>
      <c r="J156" s="210">
        <f>ROUND(I156*H156,2)</f>
        <v>0</v>
      </c>
      <c r="K156" s="211"/>
      <c r="L156" s="39"/>
      <c r="M156" s="212" t="s">
        <v>1</v>
      </c>
      <c r="N156" s="213" t="s">
        <v>38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124</v>
      </c>
      <c r="AT156" s="216" t="s">
        <v>120</v>
      </c>
      <c r="AU156" s="216" t="s">
        <v>83</v>
      </c>
      <c r="AY156" s="17" t="s">
        <v>118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81</v>
      </c>
      <c r="BK156" s="217">
        <f>ROUND(I156*H156,2)</f>
        <v>0</v>
      </c>
      <c r="BL156" s="17" t="s">
        <v>124</v>
      </c>
      <c r="BM156" s="216" t="s">
        <v>169</v>
      </c>
    </row>
    <row r="157" spans="1:65" s="14" customFormat="1" ht="11.25">
      <c r="B157" s="229"/>
      <c r="C157" s="230"/>
      <c r="D157" s="220" t="s">
        <v>126</v>
      </c>
      <c r="E157" s="231" t="s">
        <v>1</v>
      </c>
      <c r="F157" s="232" t="s">
        <v>170</v>
      </c>
      <c r="G157" s="230"/>
      <c r="H157" s="233">
        <v>7.96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126</v>
      </c>
      <c r="AU157" s="239" t="s">
        <v>83</v>
      </c>
      <c r="AV157" s="14" t="s">
        <v>83</v>
      </c>
      <c r="AW157" s="14" t="s">
        <v>30</v>
      </c>
      <c r="AX157" s="14" t="s">
        <v>81</v>
      </c>
      <c r="AY157" s="239" t="s">
        <v>118</v>
      </c>
    </row>
    <row r="158" spans="1:65" s="2" customFormat="1" ht="21.75" customHeight="1">
      <c r="A158" s="34"/>
      <c r="B158" s="35"/>
      <c r="C158" s="204" t="s">
        <v>171</v>
      </c>
      <c r="D158" s="204" t="s">
        <v>120</v>
      </c>
      <c r="E158" s="205" t="s">
        <v>172</v>
      </c>
      <c r="F158" s="206" t="s">
        <v>173</v>
      </c>
      <c r="G158" s="207" t="s">
        <v>168</v>
      </c>
      <c r="H158" s="208">
        <v>34.125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38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124</v>
      </c>
      <c r="AT158" s="216" t="s">
        <v>120</v>
      </c>
      <c r="AU158" s="216" t="s">
        <v>83</v>
      </c>
      <c r="AY158" s="17" t="s">
        <v>118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81</v>
      </c>
      <c r="BK158" s="217">
        <f>ROUND(I158*H158,2)</f>
        <v>0</v>
      </c>
      <c r="BL158" s="17" t="s">
        <v>124</v>
      </c>
      <c r="BM158" s="216" t="s">
        <v>174</v>
      </c>
    </row>
    <row r="159" spans="1:65" s="14" customFormat="1" ht="11.25">
      <c r="B159" s="229"/>
      <c r="C159" s="230"/>
      <c r="D159" s="220" t="s">
        <v>126</v>
      </c>
      <c r="E159" s="231" t="s">
        <v>1</v>
      </c>
      <c r="F159" s="232" t="s">
        <v>175</v>
      </c>
      <c r="G159" s="230"/>
      <c r="H159" s="233">
        <v>19.2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126</v>
      </c>
      <c r="AU159" s="239" t="s">
        <v>83</v>
      </c>
      <c r="AV159" s="14" t="s">
        <v>83</v>
      </c>
      <c r="AW159" s="14" t="s">
        <v>30</v>
      </c>
      <c r="AX159" s="14" t="s">
        <v>73</v>
      </c>
      <c r="AY159" s="239" t="s">
        <v>118</v>
      </c>
    </row>
    <row r="160" spans="1:65" s="14" customFormat="1" ht="11.25">
      <c r="B160" s="229"/>
      <c r="C160" s="230"/>
      <c r="D160" s="220" t="s">
        <v>126</v>
      </c>
      <c r="E160" s="231" t="s">
        <v>1</v>
      </c>
      <c r="F160" s="232" t="s">
        <v>176</v>
      </c>
      <c r="G160" s="230"/>
      <c r="H160" s="233">
        <v>14.925000000000001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126</v>
      </c>
      <c r="AU160" s="239" t="s">
        <v>83</v>
      </c>
      <c r="AV160" s="14" t="s">
        <v>83</v>
      </c>
      <c r="AW160" s="14" t="s">
        <v>30</v>
      </c>
      <c r="AX160" s="14" t="s">
        <v>73</v>
      </c>
      <c r="AY160" s="239" t="s">
        <v>118</v>
      </c>
    </row>
    <row r="161" spans="1:65" s="15" customFormat="1" ht="11.25">
      <c r="B161" s="240"/>
      <c r="C161" s="241"/>
      <c r="D161" s="220" t="s">
        <v>126</v>
      </c>
      <c r="E161" s="242" t="s">
        <v>1</v>
      </c>
      <c r="F161" s="243" t="s">
        <v>136</v>
      </c>
      <c r="G161" s="241"/>
      <c r="H161" s="244">
        <v>34.125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126</v>
      </c>
      <c r="AU161" s="250" t="s">
        <v>83</v>
      </c>
      <c r="AV161" s="15" t="s">
        <v>124</v>
      </c>
      <c r="AW161" s="15" t="s">
        <v>30</v>
      </c>
      <c r="AX161" s="15" t="s">
        <v>81</v>
      </c>
      <c r="AY161" s="250" t="s">
        <v>118</v>
      </c>
    </row>
    <row r="162" spans="1:65" s="2" customFormat="1" ht="21.75" customHeight="1">
      <c r="A162" s="34"/>
      <c r="B162" s="35"/>
      <c r="C162" s="204" t="s">
        <v>177</v>
      </c>
      <c r="D162" s="204" t="s">
        <v>120</v>
      </c>
      <c r="E162" s="205" t="s">
        <v>178</v>
      </c>
      <c r="F162" s="206" t="s">
        <v>179</v>
      </c>
      <c r="G162" s="207" t="s">
        <v>168</v>
      </c>
      <c r="H162" s="208">
        <v>34.125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38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124</v>
      </c>
      <c r="AT162" s="216" t="s">
        <v>120</v>
      </c>
      <c r="AU162" s="216" t="s">
        <v>83</v>
      </c>
      <c r="AY162" s="17" t="s">
        <v>118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81</v>
      </c>
      <c r="BK162" s="217">
        <f>ROUND(I162*H162,2)</f>
        <v>0</v>
      </c>
      <c r="BL162" s="17" t="s">
        <v>124</v>
      </c>
      <c r="BM162" s="216" t="s">
        <v>180</v>
      </c>
    </row>
    <row r="163" spans="1:65" s="2" customFormat="1" ht="21.75" customHeight="1">
      <c r="A163" s="34"/>
      <c r="B163" s="35"/>
      <c r="C163" s="204" t="s">
        <v>181</v>
      </c>
      <c r="D163" s="204" t="s">
        <v>120</v>
      </c>
      <c r="E163" s="205" t="s">
        <v>182</v>
      </c>
      <c r="F163" s="206" t="s">
        <v>183</v>
      </c>
      <c r="G163" s="207" t="s">
        <v>168</v>
      </c>
      <c r="H163" s="208">
        <v>46.064999999999998</v>
      </c>
      <c r="I163" s="209"/>
      <c r="J163" s="210">
        <f>ROUND(I163*H163,2)</f>
        <v>0</v>
      </c>
      <c r="K163" s="211"/>
      <c r="L163" s="39"/>
      <c r="M163" s="212" t="s">
        <v>1</v>
      </c>
      <c r="N163" s="213" t="s">
        <v>38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124</v>
      </c>
      <c r="AT163" s="216" t="s">
        <v>120</v>
      </c>
      <c r="AU163" s="216" t="s">
        <v>83</v>
      </c>
      <c r="AY163" s="17" t="s">
        <v>118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81</v>
      </c>
      <c r="BK163" s="217">
        <f>ROUND(I163*H163,2)</f>
        <v>0</v>
      </c>
      <c r="BL163" s="17" t="s">
        <v>124</v>
      </c>
      <c r="BM163" s="216" t="s">
        <v>184</v>
      </c>
    </row>
    <row r="164" spans="1:65" s="14" customFormat="1" ht="11.25">
      <c r="B164" s="229"/>
      <c r="C164" s="230"/>
      <c r="D164" s="220" t="s">
        <v>126</v>
      </c>
      <c r="E164" s="231" t="s">
        <v>1</v>
      </c>
      <c r="F164" s="232" t="s">
        <v>185</v>
      </c>
      <c r="G164" s="230"/>
      <c r="H164" s="233">
        <v>46.064999999999998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126</v>
      </c>
      <c r="AU164" s="239" t="s">
        <v>83</v>
      </c>
      <c r="AV164" s="14" t="s">
        <v>83</v>
      </c>
      <c r="AW164" s="14" t="s">
        <v>30</v>
      </c>
      <c r="AX164" s="14" t="s">
        <v>81</v>
      </c>
      <c r="AY164" s="239" t="s">
        <v>118</v>
      </c>
    </row>
    <row r="165" spans="1:65" s="2" customFormat="1" ht="21.75" customHeight="1">
      <c r="A165" s="34"/>
      <c r="B165" s="35"/>
      <c r="C165" s="204" t="s">
        <v>186</v>
      </c>
      <c r="D165" s="204" t="s">
        <v>120</v>
      </c>
      <c r="E165" s="205" t="s">
        <v>187</v>
      </c>
      <c r="F165" s="206" t="s">
        <v>188</v>
      </c>
      <c r="G165" s="207" t="s">
        <v>168</v>
      </c>
      <c r="H165" s="208">
        <v>46.064999999999998</v>
      </c>
      <c r="I165" s="209"/>
      <c r="J165" s="210">
        <f>ROUND(I165*H165,2)</f>
        <v>0</v>
      </c>
      <c r="K165" s="211"/>
      <c r="L165" s="39"/>
      <c r="M165" s="212" t="s">
        <v>1</v>
      </c>
      <c r="N165" s="213" t="s">
        <v>38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124</v>
      </c>
      <c r="AT165" s="216" t="s">
        <v>120</v>
      </c>
      <c r="AU165" s="216" t="s">
        <v>83</v>
      </c>
      <c r="AY165" s="17" t="s">
        <v>118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81</v>
      </c>
      <c r="BK165" s="217">
        <f>ROUND(I165*H165,2)</f>
        <v>0</v>
      </c>
      <c r="BL165" s="17" t="s">
        <v>124</v>
      </c>
      <c r="BM165" s="216" t="s">
        <v>189</v>
      </c>
    </row>
    <row r="166" spans="1:65" s="2" customFormat="1" ht="16.5" customHeight="1">
      <c r="A166" s="34"/>
      <c r="B166" s="35"/>
      <c r="C166" s="204" t="s">
        <v>190</v>
      </c>
      <c r="D166" s="204" t="s">
        <v>120</v>
      </c>
      <c r="E166" s="205" t="s">
        <v>191</v>
      </c>
      <c r="F166" s="206" t="s">
        <v>192</v>
      </c>
      <c r="G166" s="207" t="s">
        <v>168</v>
      </c>
      <c r="H166" s="208">
        <v>46.064999999999998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38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124</v>
      </c>
      <c r="AT166" s="216" t="s">
        <v>120</v>
      </c>
      <c r="AU166" s="216" t="s">
        <v>83</v>
      </c>
      <c r="AY166" s="17" t="s">
        <v>118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81</v>
      </c>
      <c r="BK166" s="217">
        <f>ROUND(I166*H166,2)</f>
        <v>0</v>
      </c>
      <c r="BL166" s="17" t="s">
        <v>124</v>
      </c>
      <c r="BM166" s="216" t="s">
        <v>193</v>
      </c>
    </row>
    <row r="167" spans="1:65" s="2" customFormat="1" ht="21.75" customHeight="1">
      <c r="A167" s="34"/>
      <c r="B167" s="35"/>
      <c r="C167" s="204" t="s">
        <v>194</v>
      </c>
      <c r="D167" s="204" t="s">
        <v>120</v>
      </c>
      <c r="E167" s="205" t="s">
        <v>195</v>
      </c>
      <c r="F167" s="206" t="s">
        <v>196</v>
      </c>
      <c r="G167" s="207" t="s">
        <v>197</v>
      </c>
      <c r="H167" s="208">
        <v>91.275000000000006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38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124</v>
      </c>
      <c r="AT167" s="216" t="s">
        <v>120</v>
      </c>
      <c r="AU167" s="216" t="s">
        <v>83</v>
      </c>
      <c r="AY167" s="17" t="s">
        <v>118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81</v>
      </c>
      <c r="BK167" s="217">
        <f>ROUND(I167*H167,2)</f>
        <v>0</v>
      </c>
      <c r="BL167" s="17" t="s">
        <v>124</v>
      </c>
      <c r="BM167" s="216" t="s">
        <v>198</v>
      </c>
    </row>
    <row r="168" spans="1:65" s="14" customFormat="1" ht="11.25">
      <c r="B168" s="229"/>
      <c r="C168" s="230"/>
      <c r="D168" s="220" t="s">
        <v>126</v>
      </c>
      <c r="E168" s="231" t="s">
        <v>1</v>
      </c>
      <c r="F168" s="232" t="s">
        <v>199</v>
      </c>
      <c r="G168" s="230"/>
      <c r="H168" s="233">
        <v>91.275000000000006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126</v>
      </c>
      <c r="AU168" s="239" t="s">
        <v>83</v>
      </c>
      <c r="AV168" s="14" t="s">
        <v>83</v>
      </c>
      <c r="AW168" s="14" t="s">
        <v>30</v>
      </c>
      <c r="AX168" s="14" t="s">
        <v>81</v>
      </c>
      <c r="AY168" s="239" t="s">
        <v>118</v>
      </c>
    </row>
    <row r="169" spans="1:65" s="2" customFormat="1" ht="21.75" customHeight="1">
      <c r="A169" s="34"/>
      <c r="B169" s="35"/>
      <c r="C169" s="204" t="s">
        <v>200</v>
      </c>
      <c r="D169" s="204" t="s">
        <v>120</v>
      </c>
      <c r="E169" s="205" t="s">
        <v>201</v>
      </c>
      <c r="F169" s="206" t="s">
        <v>202</v>
      </c>
      <c r="G169" s="207" t="s">
        <v>168</v>
      </c>
      <c r="H169" s="208">
        <v>19.2</v>
      </c>
      <c r="I169" s="209"/>
      <c r="J169" s="210">
        <f>ROUND(I169*H169,2)</f>
        <v>0</v>
      </c>
      <c r="K169" s="211"/>
      <c r="L169" s="39"/>
      <c r="M169" s="212" t="s">
        <v>1</v>
      </c>
      <c r="N169" s="213" t="s">
        <v>38</v>
      </c>
      <c r="O169" s="71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124</v>
      </c>
      <c r="AT169" s="216" t="s">
        <v>120</v>
      </c>
      <c r="AU169" s="216" t="s">
        <v>83</v>
      </c>
      <c r="AY169" s="17" t="s">
        <v>118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81</v>
      </c>
      <c r="BK169" s="217">
        <f>ROUND(I169*H169,2)</f>
        <v>0</v>
      </c>
      <c r="BL169" s="17" t="s">
        <v>124</v>
      </c>
      <c r="BM169" s="216" t="s">
        <v>203</v>
      </c>
    </row>
    <row r="170" spans="1:65" s="14" customFormat="1" ht="11.25">
      <c r="B170" s="229"/>
      <c r="C170" s="230"/>
      <c r="D170" s="220" t="s">
        <v>126</v>
      </c>
      <c r="E170" s="231" t="s">
        <v>1</v>
      </c>
      <c r="F170" s="232" t="s">
        <v>204</v>
      </c>
      <c r="G170" s="230"/>
      <c r="H170" s="233">
        <v>19.2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126</v>
      </c>
      <c r="AU170" s="239" t="s">
        <v>83</v>
      </c>
      <c r="AV170" s="14" t="s">
        <v>83</v>
      </c>
      <c r="AW170" s="14" t="s">
        <v>30</v>
      </c>
      <c r="AX170" s="14" t="s">
        <v>81</v>
      </c>
      <c r="AY170" s="239" t="s">
        <v>118</v>
      </c>
    </row>
    <row r="171" spans="1:65" s="2" customFormat="1" ht="16.5" customHeight="1">
      <c r="A171" s="34"/>
      <c r="B171" s="35"/>
      <c r="C171" s="251" t="s">
        <v>205</v>
      </c>
      <c r="D171" s="251" t="s">
        <v>206</v>
      </c>
      <c r="E171" s="252" t="s">
        <v>207</v>
      </c>
      <c r="F171" s="253" t="s">
        <v>208</v>
      </c>
      <c r="G171" s="254" t="s">
        <v>197</v>
      </c>
      <c r="H171" s="255">
        <v>38.4</v>
      </c>
      <c r="I171" s="256"/>
      <c r="J171" s="257">
        <f>ROUND(I171*H171,2)</f>
        <v>0</v>
      </c>
      <c r="K171" s="258"/>
      <c r="L171" s="259"/>
      <c r="M171" s="260" t="s">
        <v>1</v>
      </c>
      <c r="N171" s="261" t="s">
        <v>38</v>
      </c>
      <c r="O171" s="71"/>
      <c r="P171" s="214">
        <f>O171*H171</f>
        <v>0</v>
      </c>
      <c r="Q171" s="214">
        <v>1</v>
      </c>
      <c r="R171" s="214">
        <f>Q171*H171</f>
        <v>38.4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177</v>
      </c>
      <c r="AT171" s="216" t="s">
        <v>206</v>
      </c>
      <c r="AU171" s="216" t="s">
        <v>83</v>
      </c>
      <c r="AY171" s="17" t="s">
        <v>118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81</v>
      </c>
      <c r="BK171" s="217">
        <f>ROUND(I171*H171,2)</f>
        <v>0</v>
      </c>
      <c r="BL171" s="17" t="s">
        <v>124</v>
      </c>
      <c r="BM171" s="216" t="s">
        <v>209</v>
      </c>
    </row>
    <row r="172" spans="1:65" s="14" customFormat="1" ht="11.25">
      <c r="B172" s="229"/>
      <c r="C172" s="230"/>
      <c r="D172" s="220" t="s">
        <v>126</v>
      </c>
      <c r="E172" s="230"/>
      <c r="F172" s="232" t="s">
        <v>210</v>
      </c>
      <c r="G172" s="230"/>
      <c r="H172" s="233">
        <v>38.4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126</v>
      </c>
      <c r="AU172" s="239" t="s">
        <v>83</v>
      </c>
      <c r="AV172" s="14" t="s">
        <v>83</v>
      </c>
      <c r="AW172" s="14" t="s">
        <v>4</v>
      </c>
      <c r="AX172" s="14" t="s">
        <v>81</v>
      </c>
      <c r="AY172" s="239" t="s">
        <v>118</v>
      </c>
    </row>
    <row r="173" spans="1:65" s="2" customFormat="1" ht="16.5" customHeight="1">
      <c r="A173" s="34"/>
      <c r="B173" s="35"/>
      <c r="C173" s="204" t="s">
        <v>8</v>
      </c>
      <c r="D173" s="204" t="s">
        <v>120</v>
      </c>
      <c r="E173" s="205" t="s">
        <v>211</v>
      </c>
      <c r="F173" s="206" t="s">
        <v>212</v>
      </c>
      <c r="G173" s="207" t="s">
        <v>123</v>
      </c>
      <c r="H173" s="208">
        <v>1404.38</v>
      </c>
      <c r="I173" s="209"/>
      <c r="J173" s="210">
        <f>ROUND(I173*H173,2)</f>
        <v>0</v>
      </c>
      <c r="K173" s="211"/>
      <c r="L173" s="39"/>
      <c r="M173" s="212" t="s">
        <v>1</v>
      </c>
      <c r="N173" s="213" t="s">
        <v>38</v>
      </c>
      <c r="O173" s="71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124</v>
      </c>
      <c r="AT173" s="216" t="s">
        <v>120</v>
      </c>
      <c r="AU173" s="216" t="s">
        <v>83</v>
      </c>
      <c r="AY173" s="17" t="s">
        <v>118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81</v>
      </c>
      <c r="BK173" s="217">
        <f>ROUND(I173*H173,2)</f>
        <v>0</v>
      </c>
      <c r="BL173" s="17" t="s">
        <v>124</v>
      </c>
      <c r="BM173" s="216" t="s">
        <v>213</v>
      </c>
    </row>
    <row r="174" spans="1:65" s="14" customFormat="1" ht="11.25">
      <c r="B174" s="229"/>
      <c r="C174" s="230"/>
      <c r="D174" s="220" t="s">
        <v>126</v>
      </c>
      <c r="E174" s="231" t="s">
        <v>1</v>
      </c>
      <c r="F174" s="232" t="s">
        <v>214</v>
      </c>
      <c r="G174" s="230"/>
      <c r="H174" s="233">
        <v>1404.38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126</v>
      </c>
      <c r="AU174" s="239" t="s">
        <v>83</v>
      </c>
      <c r="AV174" s="14" t="s">
        <v>83</v>
      </c>
      <c r="AW174" s="14" t="s">
        <v>30</v>
      </c>
      <c r="AX174" s="14" t="s">
        <v>81</v>
      </c>
      <c r="AY174" s="239" t="s">
        <v>118</v>
      </c>
    </row>
    <row r="175" spans="1:65" s="2" customFormat="1" ht="21.75" customHeight="1">
      <c r="A175" s="34"/>
      <c r="B175" s="35"/>
      <c r="C175" s="204" t="s">
        <v>215</v>
      </c>
      <c r="D175" s="204" t="s">
        <v>120</v>
      </c>
      <c r="E175" s="205" t="s">
        <v>216</v>
      </c>
      <c r="F175" s="206" t="s">
        <v>217</v>
      </c>
      <c r="G175" s="207" t="s">
        <v>123</v>
      </c>
      <c r="H175" s="208">
        <v>118.5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38</v>
      </c>
      <c r="O175" s="71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124</v>
      </c>
      <c r="AT175" s="216" t="s">
        <v>120</v>
      </c>
      <c r="AU175" s="216" t="s">
        <v>83</v>
      </c>
      <c r="AY175" s="17" t="s">
        <v>118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81</v>
      </c>
      <c r="BK175" s="217">
        <f>ROUND(I175*H175,2)</f>
        <v>0</v>
      </c>
      <c r="BL175" s="17" t="s">
        <v>124</v>
      </c>
      <c r="BM175" s="216" t="s">
        <v>218</v>
      </c>
    </row>
    <row r="176" spans="1:65" s="14" customFormat="1" ht="11.25">
      <c r="B176" s="229"/>
      <c r="C176" s="230"/>
      <c r="D176" s="220" t="s">
        <v>126</v>
      </c>
      <c r="E176" s="231" t="s">
        <v>1</v>
      </c>
      <c r="F176" s="232" t="s">
        <v>219</v>
      </c>
      <c r="G176" s="230"/>
      <c r="H176" s="233">
        <v>118.5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126</v>
      </c>
      <c r="AU176" s="239" t="s">
        <v>83</v>
      </c>
      <c r="AV176" s="14" t="s">
        <v>83</v>
      </c>
      <c r="AW176" s="14" t="s">
        <v>30</v>
      </c>
      <c r="AX176" s="14" t="s">
        <v>81</v>
      </c>
      <c r="AY176" s="239" t="s">
        <v>118</v>
      </c>
    </row>
    <row r="177" spans="1:65" s="2" customFormat="1" ht="16.5" customHeight="1">
      <c r="A177" s="34"/>
      <c r="B177" s="35"/>
      <c r="C177" s="251" t="s">
        <v>220</v>
      </c>
      <c r="D177" s="251" t="s">
        <v>206</v>
      </c>
      <c r="E177" s="252" t="s">
        <v>221</v>
      </c>
      <c r="F177" s="253" t="s">
        <v>222</v>
      </c>
      <c r="G177" s="254" t="s">
        <v>197</v>
      </c>
      <c r="H177" s="255">
        <v>21.33</v>
      </c>
      <c r="I177" s="256"/>
      <c r="J177" s="257">
        <f>ROUND(I177*H177,2)</f>
        <v>0</v>
      </c>
      <c r="K177" s="258"/>
      <c r="L177" s="259"/>
      <c r="M177" s="260" t="s">
        <v>1</v>
      </c>
      <c r="N177" s="261" t="s">
        <v>38</v>
      </c>
      <c r="O177" s="71"/>
      <c r="P177" s="214">
        <f>O177*H177</f>
        <v>0</v>
      </c>
      <c r="Q177" s="214">
        <v>1</v>
      </c>
      <c r="R177" s="214">
        <f>Q177*H177</f>
        <v>21.33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177</v>
      </c>
      <c r="AT177" s="216" t="s">
        <v>206</v>
      </c>
      <c r="AU177" s="216" t="s">
        <v>83</v>
      </c>
      <c r="AY177" s="17" t="s">
        <v>118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81</v>
      </c>
      <c r="BK177" s="217">
        <f>ROUND(I177*H177,2)</f>
        <v>0</v>
      </c>
      <c r="BL177" s="17" t="s">
        <v>124</v>
      </c>
      <c r="BM177" s="216" t="s">
        <v>223</v>
      </c>
    </row>
    <row r="178" spans="1:65" s="12" customFormat="1" ht="22.9" customHeight="1">
      <c r="B178" s="188"/>
      <c r="C178" s="189"/>
      <c r="D178" s="190" t="s">
        <v>72</v>
      </c>
      <c r="E178" s="202" t="s">
        <v>156</v>
      </c>
      <c r="F178" s="202" t="s">
        <v>224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SUM(P179:P202)</f>
        <v>0</v>
      </c>
      <c r="Q178" s="196"/>
      <c r="R178" s="197">
        <f>SUM(R179:R202)</f>
        <v>180.79990670000018</v>
      </c>
      <c r="S178" s="196"/>
      <c r="T178" s="198">
        <f>SUM(T179:T202)</f>
        <v>0</v>
      </c>
      <c r="AR178" s="199" t="s">
        <v>81</v>
      </c>
      <c r="AT178" s="200" t="s">
        <v>72</v>
      </c>
      <c r="AU178" s="200" t="s">
        <v>81</v>
      </c>
      <c r="AY178" s="199" t="s">
        <v>118</v>
      </c>
      <c r="BK178" s="201">
        <f>SUM(BK179:BK202)</f>
        <v>0</v>
      </c>
    </row>
    <row r="179" spans="1:65" s="2" customFormat="1" ht="21.75" customHeight="1">
      <c r="A179" s="34"/>
      <c r="B179" s="35"/>
      <c r="C179" s="204" t="s">
        <v>225</v>
      </c>
      <c r="D179" s="204" t="s">
        <v>120</v>
      </c>
      <c r="E179" s="205" t="s">
        <v>226</v>
      </c>
      <c r="F179" s="206" t="s">
        <v>227</v>
      </c>
      <c r="G179" s="207" t="s">
        <v>123</v>
      </c>
      <c r="H179" s="208">
        <v>276</v>
      </c>
      <c r="I179" s="209"/>
      <c r="J179" s="210">
        <f>ROUND(I179*H179,2)</f>
        <v>0</v>
      </c>
      <c r="K179" s="211"/>
      <c r="L179" s="39"/>
      <c r="M179" s="212" t="s">
        <v>1</v>
      </c>
      <c r="N179" s="213" t="s">
        <v>38</v>
      </c>
      <c r="O179" s="71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124</v>
      </c>
      <c r="AT179" s="216" t="s">
        <v>120</v>
      </c>
      <c r="AU179" s="216" t="s">
        <v>83</v>
      </c>
      <c r="AY179" s="17" t="s">
        <v>118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81</v>
      </c>
      <c r="BK179" s="217">
        <f>ROUND(I179*H179,2)</f>
        <v>0</v>
      </c>
      <c r="BL179" s="17" t="s">
        <v>124</v>
      </c>
      <c r="BM179" s="216" t="s">
        <v>228</v>
      </c>
    </row>
    <row r="180" spans="1:65" s="2" customFormat="1" ht="21.75" customHeight="1">
      <c r="A180" s="34"/>
      <c r="B180" s="35"/>
      <c r="C180" s="204" t="s">
        <v>229</v>
      </c>
      <c r="D180" s="204" t="s">
        <v>120</v>
      </c>
      <c r="E180" s="205" t="s">
        <v>230</v>
      </c>
      <c r="F180" s="206" t="s">
        <v>231</v>
      </c>
      <c r="G180" s="207" t="s">
        <v>123</v>
      </c>
      <c r="H180" s="208">
        <v>569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38</v>
      </c>
      <c r="O180" s="71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124</v>
      </c>
      <c r="AT180" s="216" t="s">
        <v>120</v>
      </c>
      <c r="AU180" s="216" t="s">
        <v>83</v>
      </c>
      <c r="AY180" s="17" t="s">
        <v>118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81</v>
      </c>
      <c r="BK180" s="217">
        <f>ROUND(I180*H180,2)</f>
        <v>0</v>
      </c>
      <c r="BL180" s="17" t="s">
        <v>124</v>
      </c>
      <c r="BM180" s="216" t="s">
        <v>232</v>
      </c>
    </row>
    <row r="181" spans="1:65" s="14" customFormat="1" ht="11.25">
      <c r="B181" s="229"/>
      <c r="C181" s="230"/>
      <c r="D181" s="220" t="s">
        <v>126</v>
      </c>
      <c r="E181" s="231" t="s">
        <v>1</v>
      </c>
      <c r="F181" s="232" t="s">
        <v>140</v>
      </c>
      <c r="G181" s="230"/>
      <c r="H181" s="233">
        <v>569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126</v>
      </c>
      <c r="AU181" s="239" t="s">
        <v>83</v>
      </c>
      <c r="AV181" s="14" t="s">
        <v>83</v>
      </c>
      <c r="AW181" s="14" t="s">
        <v>30</v>
      </c>
      <c r="AX181" s="14" t="s">
        <v>81</v>
      </c>
      <c r="AY181" s="239" t="s">
        <v>118</v>
      </c>
    </row>
    <row r="182" spans="1:65" s="2" customFormat="1" ht="16.5" customHeight="1">
      <c r="A182" s="34"/>
      <c r="B182" s="35"/>
      <c r="C182" s="204" t="s">
        <v>233</v>
      </c>
      <c r="D182" s="204" t="s">
        <v>120</v>
      </c>
      <c r="E182" s="205" t="s">
        <v>234</v>
      </c>
      <c r="F182" s="206" t="s">
        <v>235</v>
      </c>
      <c r="G182" s="207" t="s">
        <v>123</v>
      </c>
      <c r="H182" s="208">
        <v>845</v>
      </c>
      <c r="I182" s="209"/>
      <c r="J182" s="210">
        <f>ROUND(I182*H182,2)</f>
        <v>0</v>
      </c>
      <c r="K182" s="211"/>
      <c r="L182" s="39"/>
      <c r="M182" s="212" t="s">
        <v>1</v>
      </c>
      <c r="N182" s="213" t="s">
        <v>38</v>
      </c>
      <c r="O182" s="71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124</v>
      </c>
      <c r="AT182" s="216" t="s">
        <v>120</v>
      </c>
      <c r="AU182" s="216" t="s">
        <v>83</v>
      </c>
      <c r="AY182" s="17" t="s">
        <v>118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81</v>
      </c>
      <c r="BK182" s="217">
        <f>ROUND(I182*H182,2)</f>
        <v>0</v>
      </c>
      <c r="BL182" s="17" t="s">
        <v>124</v>
      </c>
      <c r="BM182" s="216" t="s">
        <v>236</v>
      </c>
    </row>
    <row r="183" spans="1:65" s="14" customFormat="1" ht="11.25">
      <c r="B183" s="229"/>
      <c r="C183" s="230"/>
      <c r="D183" s="220" t="s">
        <v>126</v>
      </c>
      <c r="E183" s="231" t="s">
        <v>1</v>
      </c>
      <c r="F183" s="232" t="s">
        <v>237</v>
      </c>
      <c r="G183" s="230"/>
      <c r="H183" s="233">
        <v>276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126</v>
      </c>
      <c r="AU183" s="239" t="s">
        <v>83</v>
      </c>
      <c r="AV183" s="14" t="s">
        <v>83</v>
      </c>
      <c r="AW183" s="14" t="s">
        <v>30</v>
      </c>
      <c r="AX183" s="14" t="s">
        <v>73</v>
      </c>
      <c r="AY183" s="239" t="s">
        <v>118</v>
      </c>
    </row>
    <row r="184" spans="1:65" s="14" customFormat="1" ht="11.25">
      <c r="B184" s="229"/>
      <c r="C184" s="230"/>
      <c r="D184" s="220" t="s">
        <v>126</v>
      </c>
      <c r="E184" s="231" t="s">
        <v>1</v>
      </c>
      <c r="F184" s="232" t="s">
        <v>140</v>
      </c>
      <c r="G184" s="230"/>
      <c r="H184" s="233">
        <v>569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126</v>
      </c>
      <c r="AU184" s="239" t="s">
        <v>83</v>
      </c>
      <c r="AV184" s="14" t="s">
        <v>83</v>
      </c>
      <c r="AW184" s="14" t="s">
        <v>30</v>
      </c>
      <c r="AX184" s="14" t="s">
        <v>73</v>
      </c>
      <c r="AY184" s="239" t="s">
        <v>118</v>
      </c>
    </row>
    <row r="185" spans="1:65" s="15" customFormat="1" ht="11.25">
      <c r="B185" s="240"/>
      <c r="C185" s="241"/>
      <c r="D185" s="220" t="s">
        <v>126</v>
      </c>
      <c r="E185" s="242" t="s">
        <v>1</v>
      </c>
      <c r="F185" s="243" t="s">
        <v>136</v>
      </c>
      <c r="G185" s="241"/>
      <c r="H185" s="244">
        <v>845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126</v>
      </c>
      <c r="AU185" s="250" t="s">
        <v>83</v>
      </c>
      <c r="AV185" s="15" t="s">
        <v>124</v>
      </c>
      <c r="AW185" s="15" t="s">
        <v>30</v>
      </c>
      <c r="AX185" s="15" t="s">
        <v>81</v>
      </c>
      <c r="AY185" s="250" t="s">
        <v>118</v>
      </c>
    </row>
    <row r="186" spans="1:65" s="2" customFormat="1" ht="21.75" customHeight="1">
      <c r="A186" s="34"/>
      <c r="B186" s="35"/>
      <c r="C186" s="204" t="s">
        <v>238</v>
      </c>
      <c r="D186" s="204" t="s">
        <v>120</v>
      </c>
      <c r="E186" s="205" t="s">
        <v>239</v>
      </c>
      <c r="F186" s="206" t="s">
        <v>240</v>
      </c>
      <c r="G186" s="207" t="s">
        <v>123</v>
      </c>
      <c r="H186" s="208">
        <v>1138</v>
      </c>
      <c r="I186" s="209"/>
      <c r="J186" s="210">
        <f>ROUND(I186*H186,2)</f>
        <v>0</v>
      </c>
      <c r="K186" s="211"/>
      <c r="L186" s="39"/>
      <c r="M186" s="212" t="s">
        <v>1</v>
      </c>
      <c r="N186" s="213" t="s">
        <v>38</v>
      </c>
      <c r="O186" s="71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124</v>
      </c>
      <c r="AT186" s="216" t="s">
        <v>120</v>
      </c>
      <c r="AU186" s="216" t="s">
        <v>83</v>
      </c>
      <c r="AY186" s="17" t="s">
        <v>118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81</v>
      </c>
      <c r="BK186" s="217">
        <f>ROUND(I186*H186,2)</f>
        <v>0</v>
      </c>
      <c r="BL186" s="17" t="s">
        <v>124</v>
      </c>
      <c r="BM186" s="216" t="s">
        <v>241</v>
      </c>
    </row>
    <row r="187" spans="1:65" s="2" customFormat="1" ht="21.75" customHeight="1">
      <c r="A187" s="34"/>
      <c r="B187" s="35"/>
      <c r="C187" s="204" t="s">
        <v>7</v>
      </c>
      <c r="D187" s="204" t="s">
        <v>120</v>
      </c>
      <c r="E187" s="205" t="s">
        <v>242</v>
      </c>
      <c r="F187" s="206" t="s">
        <v>243</v>
      </c>
      <c r="G187" s="207" t="s">
        <v>123</v>
      </c>
      <c r="H187" s="208">
        <v>569.245</v>
      </c>
      <c r="I187" s="209"/>
      <c r="J187" s="210">
        <f>ROUND(I187*H187,2)</f>
        <v>0</v>
      </c>
      <c r="K187" s="211"/>
      <c r="L187" s="39"/>
      <c r="M187" s="212" t="s">
        <v>1</v>
      </c>
      <c r="N187" s="213" t="s">
        <v>38</v>
      </c>
      <c r="O187" s="71"/>
      <c r="P187" s="214">
        <f>O187*H187</f>
        <v>0</v>
      </c>
      <c r="Q187" s="214">
        <v>0.17726</v>
      </c>
      <c r="R187" s="214">
        <f>Q187*H187</f>
        <v>100.90436870000001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124</v>
      </c>
      <c r="AT187" s="216" t="s">
        <v>120</v>
      </c>
      <c r="AU187" s="216" t="s">
        <v>83</v>
      </c>
      <c r="AY187" s="17" t="s">
        <v>118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81</v>
      </c>
      <c r="BK187" s="217">
        <f>ROUND(I187*H187,2)</f>
        <v>0</v>
      </c>
      <c r="BL187" s="17" t="s">
        <v>124</v>
      </c>
      <c r="BM187" s="216" t="s">
        <v>244</v>
      </c>
    </row>
    <row r="188" spans="1:65" s="14" customFormat="1" ht="11.25">
      <c r="B188" s="229"/>
      <c r="C188" s="230"/>
      <c r="D188" s="220" t="s">
        <v>126</v>
      </c>
      <c r="E188" s="231" t="s">
        <v>1</v>
      </c>
      <c r="F188" s="232" t="s">
        <v>245</v>
      </c>
      <c r="G188" s="230"/>
      <c r="H188" s="233">
        <v>569.245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126</v>
      </c>
      <c r="AU188" s="239" t="s">
        <v>83</v>
      </c>
      <c r="AV188" s="14" t="s">
        <v>83</v>
      </c>
      <c r="AW188" s="14" t="s">
        <v>30</v>
      </c>
      <c r="AX188" s="14" t="s">
        <v>81</v>
      </c>
      <c r="AY188" s="239" t="s">
        <v>118</v>
      </c>
    </row>
    <row r="189" spans="1:65" s="2" customFormat="1" ht="21.75" customHeight="1">
      <c r="A189" s="34"/>
      <c r="B189" s="35"/>
      <c r="C189" s="204" t="s">
        <v>246</v>
      </c>
      <c r="D189" s="204" t="s">
        <v>120</v>
      </c>
      <c r="E189" s="205" t="s">
        <v>247</v>
      </c>
      <c r="F189" s="206" t="s">
        <v>248</v>
      </c>
      <c r="G189" s="207" t="s">
        <v>123</v>
      </c>
      <c r="H189" s="208">
        <v>24</v>
      </c>
      <c r="I189" s="209"/>
      <c r="J189" s="210">
        <f>ROUND(I189*H189,2)</f>
        <v>0</v>
      </c>
      <c r="K189" s="211"/>
      <c r="L189" s="39"/>
      <c r="M189" s="212" t="s">
        <v>1</v>
      </c>
      <c r="N189" s="213" t="s">
        <v>38</v>
      </c>
      <c r="O189" s="71"/>
      <c r="P189" s="214">
        <f>O189*H189</f>
        <v>0</v>
      </c>
      <c r="Q189" s="214">
        <v>0.18906999999999999</v>
      </c>
      <c r="R189" s="214">
        <f>Q189*H189</f>
        <v>4.5376799999999999</v>
      </c>
      <c r="S189" s="214">
        <v>0</v>
      </c>
      <c r="T189" s="21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6" t="s">
        <v>124</v>
      </c>
      <c r="AT189" s="216" t="s">
        <v>120</v>
      </c>
      <c r="AU189" s="216" t="s">
        <v>83</v>
      </c>
      <c r="AY189" s="17" t="s">
        <v>118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81</v>
      </c>
      <c r="BK189" s="217">
        <f>ROUND(I189*H189,2)</f>
        <v>0</v>
      </c>
      <c r="BL189" s="17" t="s">
        <v>124</v>
      </c>
      <c r="BM189" s="216" t="s">
        <v>249</v>
      </c>
    </row>
    <row r="190" spans="1:65" s="14" customFormat="1" ht="11.25">
      <c r="B190" s="229"/>
      <c r="C190" s="230"/>
      <c r="D190" s="220" t="s">
        <v>126</v>
      </c>
      <c r="E190" s="231" t="s">
        <v>1</v>
      </c>
      <c r="F190" s="232" t="s">
        <v>250</v>
      </c>
      <c r="G190" s="230"/>
      <c r="H190" s="233">
        <v>24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126</v>
      </c>
      <c r="AU190" s="239" t="s">
        <v>83</v>
      </c>
      <c r="AV190" s="14" t="s">
        <v>83</v>
      </c>
      <c r="AW190" s="14" t="s">
        <v>30</v>
      </c>
      <c r="AX190" s="14" t="s">
        <v>81</v>
      </c>
      <c r="AY190" s="239" t="s">
        <v>118</v>
      </c>
    </row>
    <row r="191" spans="1:65" s="2" customFormat="1" ht="21.75" customHeight="1">
      <c r="A191" s="34"/>
      <c r="B191" s="35"/>
      <c r="C191" s="204" t="s">
        <v>251</v>
      </c>
      <c r="D191" s="204" t="s">
        <v>120</v>
      </c>
      <c r="E191" s="205" t="s">
        <v>252</v>
      </c>
      <c r="F191" s="206" t="s">
        <v>253</v>
      </c>
      <c r="G191" s="207" t="s">
        <v>123</v>
      </c>
      <c r="H191" s="208">
        <v>40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38</v>
      </c>
      <c r="O191" s="71"/>
      <c r="P191" s="214">
        <f>O191*H191</f>
        <v>0</v>
      </c>
      <c r="Q191" s="214">
        <v>0.20745</v>
      </c>
      <c r="R191" s="214">
        <f>Q191*H191</f>
        <v>8.298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124</v>
      </c>
      <c r="AT191" s="216" t="s">
        <v>120</v>
      </c>
      <c r="AU191" s="216" t="s">
        <v>83</v>
      </c>
      <c r="AY191" s="17" t="s">
        <v>118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81</v>
      </c>
      <c r="BK191" s="217">
        <f>ROUND(I191*H191,2)</f>
        <v>0</v>
      </c>
      <c r="BL191" s="17" t="s">
        <v>124</v>
      </c>
      <c r="BM191" s="216" t="s">
        <v>254</v>
      </c>
    </row>
    <row r="192" spans="1:65" s="14" customFormat="1" ht="11.25">
      <c r="B192" s="229"/>
      <c r="C192" s="230"/>
      <c r="D192" s="220" t="s">
        <v>126</v>
      </c>
      <c r="E192" s="231" t="s">
        <v>1</v>
      </c>
      <c r="F192" s="232" t="s">
        <v>255</v>
      </c>
      <c r="G192" s="230"/>
      <c r="H192" s="233">
        <v>24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126</v>
      </c>
      <c r="AU192" s="239" t="s">
        <v>83</v>
      </c>
      <c r="AV192" s="14" t="s">
        <v>83</v>
      </c>
      <c r="AW192" s="14" t="s">
        <v>30</v>
      </c>
      <c r="AX192" s="14" t="s">
        <v>73</v>
      </c>
      <c r="AY192" s="239" t="s">
        <v>118</v>
      </c>
    </row>
    <row r="193" spans="1:65" s="14" customFormat="1" ht="11.25">
      <c r="B193" s="229"/>
      <c r="C193" s="230"/>
      <c r="D193" s="220" t="s">
        <v>126</v>
      </c>
      <c r="E193" s="231" t="s">
        <v>1</v>
      </c>
      <c r="F193" s="232" t="s">
        <v>256</v>
      </c>
      <c r="G193" s="230"/>
      <c r="H193" s="233">
        <v>2.5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126</v>
      </c>
      <c r="AU193" s="239" t="s">
        <v>83</v>
      </c>
      <c r="AV193" s="14" t="s">
        <v>83</v>
      </c>
      <c r="AW193" s="14" t="s">
        <v>30</v>
      </c>
      <c r="AX193" s="14" t="s">
        <v>73</v>
      </c>
      <c r="AY193" s="239" t="s">
        <v>118</v>
      </c>
    </row>
    <row r="194" spans="1:65" s="14" customFormat="1" ht="11.25">
      <c r="B194" s="229"/>
      <c r="C194" s="230"/>
      <c r="D194" s="220" t="s">
        <v>126</v>
      </c>
      <c r="E194" s="231" t="s">
        <v>1</v>
      </c>
      <c r="F194" s="232" t="s">
        <v>257</v>
      </c>
      <c r="G194" s="230"/>
      <c r="H194" s="233">
        <v>13.5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126</v>
      </c>
      <c r="AU194" s="239" t="s">
        <v>83</v>
      </c>
      <c r="AV194" s="14" t="s">
        <v>83</v>
      </c>
      <c r="AW194" s="14" t="s">
        <v>30</v>
      </c>
      <c r="AX194" s="14" t="s">
        <v>73</v>
      </c>
      <c r="AY194" s="239" t="s">
        <v>118</v>
      </c>
    </row>
    <row r="195" spans="1:65" s="15" customFormat="1" ht="11.25">
      <c r="B195" s="240"/>
      <c r="C195" s="241"/>
      <c r="D195" s="220" t="s">
        <v>126</v>
      </c>
      <c r="E195" s="242" t="s">
        <v>1</v>
      </c>
      <c r="F195" s="243" t="s">
        <v>136</v>
      </c>
      <c r="G195" s="241"/>
      <c r="H195" s="244">
        <v>40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126</v>
      </c>
      <c r="AU195" s="250" t="s">
        <v>83</v>
      </c>
      <c r="AV195" s="15" t="s">
        <v>124</v>
      </c>
      <c r="AW195" s="15" t="s">
        <v>30</v>
      </c>
      <c r="AX195" s="15" t="s">
        <v>81</v>
      </c>
      <c r="AY195" s="250" t="s">
        <v>118</v>
      </c>
    </row>
    <row r="196" spans="1:65" s="2" customFormat="1" ht="21.75" customHeight="1">
      <c r="A196" s="34"/>
      <c r="B196" s="35"/>
      <c r="C196" s="204" t="s">
        <v>258</v>
      </c>
      <c r="D196" s="204" t="s">
        <v>120</v>
      </c>
      <c r="E196" s="205" t="s">
        <v>259</v>
      </c>
      <c r="F196" s="206" t="s">
        <v>260</v>
      </c>
      <c r="G196" s="207" t="s">
        <v>123</v>
      </c>
      <c r="H196" s="208">
        <v>1138</v>
      </c>
      <c r="I196" s="209"/>
      <c r="J196" s="210">
        <f>ROUND(I196*H196,2)</f>
        <v>0</v>
      </c>
      <c r="K196" s="211"/>
      <c r="L196" s="39"/>
      <c r="M196" s="212" t="s">
        <v>1</v>
      </c>
      <c r="N196" s="213" t="s">
        <v>38</v>
      </c>
      <c r="O196" s="71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124</v>
      </c>
      <c r="AT196" s="216" t="s">
        <v>120</v>
      </c>
      <c r="AU196" s="216" t="s">
        <v>83</v>
      </c>
      <c r="AY196" s="17" t="s">
        <v>118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81</v>
      </c>
      <c r="BK196" s="217">
        <f>ROUND(I196*H196,2)</f>
        <v>0</v>
      </c>
      <c r="BL196" s="17" t="s">
        <v>124</v>
      </c>
      <c r="BM196" s="216" t="s">
        <v>261</v>
      </c>
    </row>
    <row r="197" spans="1:65" s="2" customFormat="1" ht="21.75" customHeight="1">
      <c r="A197" s="34"/>
      <c r="B197" s="35"/>
      <c r="C197" s="204" t="s">
        <v>262</v>
      </c>
      <c r="D197" s="204" t="s">
        <v>120</v>
      </c>
      <c r="E197" s="205" t="s">
        <v>263</v>
      </c>
      <c r="F197" s="206" t="s">
        <v>264</v>
      </c>
      <c r="G197" s="207" t="s">
        <v>123</v>
      </c>
      <c r="H197" s="208">
        <v>1138</v>
      </c>
      <c r="I197" s="209"/>
      <c r="J197" s="210">
        <f>ROUND(I197*H197,2)</f>
        <v>0</v>
      </c>
      <c r="K197" s="211"/>
      <c r="L197" s="39"/>
      <c r="M197" s="212" t="s">
        <v>1</v>
      </c>
      <c r="N197" s="213" t="s">
        <v>38</v>
      </c>
      <c r="O197" s="71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6" t="s">
        <v>124</v>
      </c>
      <c r="AT197" s="216" t="s">
        <v>120</v>
      </c>
      <c r="AU197" s="216" t="s">
        <v>83</v>
      </c>
      <c r="AY197" s="17" t="s">
        <v>118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81</v>
      </c>
      <c r="BK197" s="217">
        <f>ROUND(I197*H197,2)</f>
        <v>0</v>
      </c>
      <c r="BL197" s="17" t="s">
        <v>124</v>
      </c>
      <c r="BM197" s="216" t="s">
        <v>265</v>
      </c>
    </row>
    <row r="198" spans="1:65" s="2" customFormat="1" ht="21.75" customHeight="1">
      <c r="A198" s="34"/>
      <c r="B198" s="35"/>
      <c r="C198" s="204" t="s">
        <v>266</v>
      </c>
      <c r="D198" s="204" t="s">
        <v>120</v>
      </c>
      <c r="E198" s="205" t="s">
        <v>267</v>
      </c>
      <c r="F198" s="206" t="s">
        <v>268</v>
      </c>
      <c r="G198" s="207" t="s">
        <v>123</v>
      </c>
      <c r="H198" s="208">
        <v>276</v>
      </c>
      <c r="I198" s="209"/>
      <c r="J198" s="210">
        <f>ROUND(I198*H198,2)</f>
        <v>0</v>
      </c>
      <c r="K198" s="211"/>
      <c r="L198" s="39"/>
      <c r="M198" s="212" t="s">
        <v>1</v>
      </c>
      <c r="N198" s="213" t="s">
        <v>38</v>
      </c>
      <c r="O198" s="71"/>
      <c r="P198" s="214">
        <f>O198*H198</f>
        <v>0</v>
      </c>
      <c r="Q198" s="214">
        <v>8.5650000000000004E-2</v>
      </c>
      <c r="R198" s="214">
        <f>Q198*H198</f>
        <v>23.639400000000002</v>
      </c>
      <c r="S198" s="214">
        <v>0</v>
      </c>
      <c r="T198" s="21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6" t="s">
        <v>124</v>
      </c>
      <c r="AT198" s="216" t="s">
        <v>120</v>
      </c>
      <c r="AU198" s="216" t="s">
        <v>83</v>
      </c>
      <c r="AY198" s="17" t="s">
        <v>118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81</v>
      </c>
      <c r="BK198" s="217">
        <f>ROUND(I198*H198,2)</f>
        <v>0</v>
      </c>
      <c r="BL198" s="17" t="s">
        <v>124</v>
      </c>
      <c r="BM198" s="216" t="s">
        <v>269</v>
      </c>
    </row>
    <row r="199" spans="1:65" s="2" customFormat="1" ht="16.5" customHeight="1">
      <c r="A199" s="34"/>
      <c r="B199" s="35"/>
      <c r="C199" s="251" t="s">
        <v>270</v>
      </c>
      <c r="D199" s="251" t="s">
        <v>206</v>
      </c>
      <c r="E199" s="252" t="s">
        <v>271</v>
      </c>
      <c r="F199" s="253" t="s">
        <v>272</v>
      </c>
      <c r="G199" s="254" t="s">
        <v>123</v>
      </c>
      <c r="H199" s="255">
        <v>16.1460000000001</v>
      </c>
      <c r="I199" s="256"/>
      <c r="J199" s="257">
        <f>ROUND(I199*H199,2)</f>
        <v>0</v>
      </c>
      <c r="K199" s="258"/>
      <c r="L199" s="259"/>
      <c r="M199" s="260" t="s">
        <v>1</v>
      </c>
      <c r="N199" s="261" t="s">
        <v>38</v>
      </c>
      <c r="O199" s="71"/>
      <c r="P199" s="214">
        <f>O199*H199</f>
        <v>0</v>
      </c>
      <c r="Q199" s="214">
        <v>0.16500000000000001</v>
      </c>
      <c r="R199" s="214">
        <f>Q199*H199</f>
        <v>2.6640900000000167</v>
      </c>
      <c r="S199" s="214">
        <v>0</v>
      </c>
      <c r="T199" s="21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6" t="s">
        <v>177</v>
      </c>
      <c r="AT199" s="216" t="s">
        <v>206</v>
      </c>
      <c r="AU199" s="216" t="s">
        <v>83</v>
      </c>
      <c r="AY199" s="17" t="s">
        <v>118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7" t="s">
        <v>81</v>
      </c>
      <c r="BK199" s="217">
        <f>ROUND(I199*H199,2)</f>
        <v>0</v>
      </c>
      <c r="BL199" s="17" t="s">
        <v>124</v>
      </c>
      <c r="BM199" s="216" t="s">
        <v>273</v>
      </c>
    </row>
    <row r="200" spans="1:65" s="14" customFormat="1" ht="11.25">
      <c r="B200" s="229"/>
      <c r="C200" s="230"/>
      <c r="D200" s="220" t="s">
        <v>126</v>
      </c>
      <c r="E200" s="230"/>
      <c r="F200" s="232" t="s">
        <v>274</v>
      </c>
      <c r="G200" s="230"/>
      <c r="H200" s="233">
        <v>16.1460000000001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126</v>
      </c>
      <c r="AU200" s="239" t="s">
        <v>83</v>
      </c>
      <c r="AV200" s="14" t="s">
        <v>83</v>
      </c>
      <c r="AW200" s="14" t="s">
        <v>4</v>
      </c>
      <c r="AX200" s="14" t="s">
        <v>81</v>
      </c>
      <c r="AY200" s="239" t="s">
        <v>118</v>
      </c>
    </row>
    <row r="201" spans="1:65" s="2" customFormat="1" ht="16.5" customHeight="1">
      <c r="A201" s="34"/>
      <c r="B201" s="35"/>
      <c r="C201" s="251" t="s">
        <v>275</v>
      </c>
      <c r="D201" s="251" t="s">
        <v>206</v>
      </c>
      <c r="E201" s="252" t="s">
        <v>276</v>
      </c>
      <c r="F201" s="253" t="s">
        <v>277</v>
      </c>
      <c r="G201" s="254" t="s">
        <v>123</v>
      </c>
      <c r="H201" s="255">
        <v>268.13400000000098</v>
      </c>
      <c r="I201" s="256"/>
      <c r="J201" s="257">
        <f>ROUND(I201*H201,2)</f>
        <v>0</v>
      </c>
      <c r="K201" s="258"/>
      <c r="L201" s="259"/>
      <c r="M201" s="260" t="s">
        <v>1</v>
      </c>
      <c r="N201" s="261" t="s">
        <v>38</v>
      </c>
      <c r="O201" s="71"/>
      <c r="P201" s="214">
        <f>O201*H201</f>
        <v>0</v>
      </c>
      <c r="Q201" s="214">
        <v>0.152</v>
      </c>
      <c r="R201" s="214">
        <f>Q201*H201</f>
        <v>40.756368000000151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177</v>
      </c>
      <c r="AT201" s="216" t="s">
        <v>206</v>
      </c>
      <c r="AU201" s="216" t="s">
        <v>83</v>
      </c>
      <c r="AY201" s="17" t="s">
        <v>118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81</v>
      </c>
      <c r="BK201" s="217">
        <f>ROUND(I201*H201,2)</f>
        <v>0</v>
      </c>
      <c r="BL201" s="17" t="s">
        <v>124</v>
      </c>
      <c r="BM201" s="216" t="s">
        <v>278</v>
      </c>
    </row>
    <row r="202" spans="1:65" s="14" customFormat="1" ht="11.25">
      <c r="B202" s="229"/>
      <c r="C202" s="230"/>
      <c r="D202" s="220" t="s">
        <v>126</v>
      </c>
      <c r="E202" s="230"/>
      <c r="F202" s="232" t="s">
        <v>279</v>
      </c>
      <c r="G202" s="230"/>
      <c r="H202" s="233">
        <v>268.13400000000098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126</v>
      </c>
      <c r="AU202" s="239" t="s">
        <v>83</v>
      </c>
      <c r="AV202" s="14" t="s">
        <v>83</v>
      </c>
      <c r="AW202" s="14" t="s">
        <v>4</v>
      </c>
      <c r="AX202" s="14" t="s">
        <v>81</v>
      </c>
      <c r="AY202" s="239" t="s">
        <v>118</v>
      </c>
    </row>
    <row r="203" spans="1:65" s="12" customFormat="1" ht="22.9" customHeight="1">
      <c r="B203" s="188"/>
      <c r="C203" s="189"/>
      <c r="D203" s="190" t="s">
        <v>72</v>
      </c>
      <c r="E203" s="202" t="s">
        <v>177</v>
      </c>
      <c r="F203" s="202" t="s">
        <v>280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SUM(P204:P217)</f>
        <v>0</v>
      </c>
      <c r="Q203" s="196"/>
      <c r="R203" s="197">
        <f>SUM(R204:R217)</f>
        <v>4.9597800000000003</v>
      </c>
      <c r="S203" s="196"/>
      <c r="T203" s="198">
        <f>SUM(T204:T217)</f>
        <v>0</v>
      </c>
      <c r="AR203" s="199" t="s">
        <v>81</v>
      </c>
      <c r="AT203" s="200" t="s">
        <v>72</v>
      </c>
      <c r="AU203" s="200" t="s">
        <v>81</v>
      </c>
      <c r="AY203" s="199" t="s">
        <v>118</v>
      </c>
      <c r="BK203" s="201">
        <f>SUM(BK204:BK217)</f>
        <v>0</v>
      </c>
    </row>
    <row r="204" spans="1:65" s="2" customFormat="1" ht="21.75" customHeight="1">
      <c r="A204" s="34"/>
      <c r="B204" s="35"/>
      <c r="C204" s="204" t="s">
        <v>281</v>
      </c>
      <c r="D204" s="204" t="s">
        <v>120</v>
      </c>
      <c r="E204" s="205" t="s">
        <v>282</v>
      </c>
      <c r="F204" s="206" t="s">
        <v>283</v>
      </c>
      <c r="G204" s="207" t="s">
        <v>159</v>
      </c>
      <c r="H204" s="208">
        <v>20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38</v>
      </c>
      <c r="O204" s="71"/>
      <c r="P204" s="214">
        <f>O204*H204</f>
        <v>0</v>
      </c>
      <c r="Q204" s="214">
        <v>3.82E-3</v>
      </c>
      <c r="R204" s="214">
        <f>Q204*H204</f>
        <v>7.6399999999999996E-2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124</v>
      </c>
      <c r="AT204" s="216" t="s">
        <v>120</v>
      </c>
      <c r="AU204" s="216" t="s">
        <v>83</v>
      </c>
      <c r="AY204" s="17" t="s">
        <v>118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81</v>
      </c>
      <c r="BK204" s="217">
        <f>ROUND(I204*H204,2)</f>
        <v>0</v>
      </c>
      <c r="BL204" s="17" t="s">
        <v>124</v>
      </c>
      <c r="BM204" s="216" t="s">
        <v>284</v>
      </c>
    </row>
    <row r="205" spans="1:65" s="14" customFormat="1" ht="11.25">
      <c r="B205" s="229"/>
      <c r="C205" s="230"/>
      <c r="D205" s="220" t="s">
        <v>126</v>
      </c>
      <c r="E205" s="231" t="s">
        <v>1</v>
      </c>
      <c r="F205" s="232" t="s">
        <v>238</v>
      </c>
      <c r="G205" s="230"/>
      <c r="H205" s="233">
        <v>20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126</v>
      </c>
      <c r="AU205" s="239" t="s">
        <v>83</v>
      </c>
      <c r="AV205" s="14" t="s">
        <v>83</v>
      </c>
      <c r="AW205" s="14" t="s">
        <v>30</v>
      </c>
      <c r="AX205" s="14" t="s">
        <v>81</v>
      </c>
      <c r="AY205" s="239" t="s">
        <v>118</v>
      </c>
    </row>
    <row r="206" spans="1:65" s="2" customFormat="1" ht="21.75" customHeight="1">
      <c r="A206" s="34"/>
      <c r="B206" s="35"/>
      <c r="C206" s="204" t="s">
        <v>285</v>
      </c>
      <c r="D206" s="204" t="s">
        <v>120</v>
      </c>
      <c r="E206" s="205" t="s">
        <v>286</v>
      </c>
      <c r="F206" s="206" t="s">
        <v>287</v>
      </c>
      <c r="G206" s="207" t="s">
        <v>288</v>
      </c>
      <c r="H206" s="208">
        <v>2</v>
      </c>
      <c r="I206" s="209"/>
      <c r="J206" s="210">
        <f t="shared" ref="J206:J217" si="0">ROUND(I206*H206,2)</f>
        <v>0</v>
      </c>
      <c r="K206" s="211"/>
      <c r="L206" s="39"/>
      <c r="M206" s="212" t="s">
        <v>1</v>
      </c>
      <c r="N206" s="213" t="s">
        <v>38</v>
      </c>
      <c r="O206" s="71"/>
      <c r="P206" s="214">
        <f t="shared" ref="P206:P217" si="1">O206*H206</f>
        <v>0</v>
      </c>
      <c r="Q206" s="214">
        <v>6.9999999999999994E-5</v>
      </c>
      <c r="R206" s="214">
        <f t="shared" ref="R206:R217" si="2">Q206*H206</f>
        <v>1.3999999999999999E-4</v>
      </c>
      <c r="S206" s="214">
        <v>0</v>
      </c>
      <c r="T206" s="215">
        <f t="shared" ref="T206:T217" si="3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124</v>
      </c>
      <c r="AT206" s="216" t="s">
        <v>120</v>
      </c>
      <c r="AU206" s="216" t="s">
        <v>83</v>
      </c>
      <c r="AY206" s="17" t="s">
        <v>118</v>
      </c>
      <c r="BE206" s="217">
        <f t="shared" ref="BE206:BE217" si="4">IF(N206="základní",J206,0)</f>
        <v>0</v>
      </c>
      <c r="BF206" s="217">
        <f t="shared" ref="BF206:BF217" si="5">IF(N206="snížená",J206,0)</f>
        <v>0</v>
      </c>
      <c r="BG206" s="217">
        <f t="shared" ref="BG206:BG217" si="6">IF(N206="zákl. přenesená",J206,0)</f>
        <v>0</v>
      </c>
      <c r="BH206" s="217">
        <f t="shared" ref="BH206:BH217" si="7">IF(N206="sníž. přenesená",J206,0)</f>
        <v>0</v>
      </c>
      <c r="BI206" s="217">
        <f t="shared" ref="BI206:BI217" si="8">IF(N206="nulová",J206,0)</f>
        <v>0</v>
      </c>
      <c r="BJ206" s="17" t="s">
        <v>81</v>
      </c>
      <c r="BK206" s="217">
        <f t="shared" ref="BK206:BK217" si="9">ROUND(I206*H206,2)</f>
        <v>0</v>
      </c>
      <c r="BL206" s="17" t="s">
        <v>124</v>
      </c>
      <c r="BM206" s="216" t="s">
        <v>289</v>
      </c>
    </row>
    <row r="207" spans="1:65" s="2" customFormat="1" ht="21.75" customHeight="1">
      <c r="A207" s="34"/>
      <c r="B207" s="35"/>
      <c r="C207" s="204" t="s">
        <v>290</v>
      </c>
      <c r="D207" s="204" t="s">
        <v>120</v>
      </c>
      <c r="E207" s="205" t="s">
        <v>291</v>
      </c>
      <c r="F207" s="206" t="s">
        <v>292</v>
      </c>
      <c r="G207" s="207" t="s">
        <v>288</v>
      </c>
      <c r="H207" s="208">
        <v>2</v>
      </c>
      <c r="I207" s="209"/>
      <c r="J207" s="210">
        <f t="shared" si="0"/>
        <v>0</v>
      </c>
      <c r="K207" s="211"/>
      <c r="L207" s="39"/>
      <c r="M207" s="212" t="s">
        <v>1</v>
      </c>
      <c r="N207" s="213" t="s">
        <v>38</v>
      </c>
      <c r="O207" s="71"/>
      <c r="P207" s="214">
        <f t="shared" si="1"/>
        <v>0</v>
      </c>
      <c r="Q207" s="214">
        <v>0.34089999999999998</v>
      </c>
      <c r="R207" s="214">
        <f t="shared" si="2"/>
        <v>0.68179999999999996</v>
      </c>
      <c r="S207" s="214">
        <v>0</v>
      </c>
      <c r="T207" s="215">
        <f t="shared" si="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124</v>
      </c>
      <c r="AT207" s="216" t="s">
        <v>120</v>
      </c>
      <c r="AU207" s="216" t="s">
        <v>83</v>
      </c>
      <c r="AY207" s="17" t="s">
        <v>118</v>
      </c>
      <c r="BE207" s="217">
        <f t="shared" si="4"/>
        <v>0</v>
      </c>
      <c r="BF207" s="217">
        <f t="shared" si="5"/>
        <v>0</v>
      </c>
      <c r="BG207" s="217">
        <f t="shared" si="6"/>
        <v>0</v>
      </c>
      <c r="BH207" s="217">
        <f t="shared" si="7"/>
        <v>0</v>
      </c>
      <c r="BI207" s="217">
        <f t="shared" si="8"/>
        <v>0</v>
      </c>
      <c r="BJ207" s="17" t="s">
        <v>81</v>
      </c>
      <c r="BK207" s="217">
        <f t="shared" si="9"/>
        <v>0</v>
      </c>
      <c r="BL207" s="17" t="s">
        <v>124</v>
      </c>
      <c r="BM207" s="216" t="s">
        <v>293</v>
      </c>
    </row>
    <row r="208" spans="1:65" s="2" customFormat="1" ht="21.75" customHeight="1">
      <c r="A208" s="34"/>
      <c r="B208" s="35"/>
      <c r="C208" s="204" t="s">
        <v>294</v>
      </c>
      <c r="D208" s="204" t="s">
        <v>120</v>
      </c>
      <c r="E208" s="205" t="s">
        <v>295</v>
      </c>
      <c r="F208" s="206" t="s">
        <v>296</v>
      </c>
      <c r="G208" s="207" t="s">
        <v>288</v>
      </c>
      <c r="H208" s="208">
        <v>4</v>
      </c>
      <c r="I208" s="209"/>
      <c r="J208" s="210">
        <f t="shared" si="0"/>
        <v>0</v>
      </c>
      <c r="K208" s="211"/>
      <c r="L208" s="39"/>
      <c r="M208" s="212" t="s">
        <v>1</v>
      </c>
      <c r="N208" s="213" t="s">
        <v>38</v>
      </c>
      <c r="O208" s="71"/>
      <c r="P208" s="214">
        <f t="shared" si="1"/>
        <v>0</v>
      </c>
      <c r="Q208" s="214">
        <v>0.42368</v>
      </c>
      <c r="R208" s="214">
        <f t="shared" si="2"/>
        <v>1.69472</v>
      </c>
      <c r="S208" s="214">
        <v>0</v>
      </c>
      <c r="T208" s="215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124</v>
      </c>
      <c r="AT208" s="216" t="s">
        <v>120</v>
      </c>
      <c r="AU208" s="216" t="s">
        <v>83</v>
      </c>
      <c r="AY208" s="17" t="s">
        <v>118</v>
      </c>
      <c r="BE208" s="217">
        <f t="shared" si="4"/>
        <v>0</v>
      </c>
      <c r="BF208" s="217">
        <f t="shared" si="5"/>
        <v>0</v>
      </c>
      <c r="BG208" s="217">
        <f t="shared" si="6"/>
        <v>0</v>
      </c>
      <c r="BH208" s="217">
        <f t="shared" si="7"/>
        <v>0</v>
      </c>
      <c r="BI208" s="217">
        <f t="shared" si="8"/>
        <v>0</v>
      </c>
      <c r="BJ208" s="17" t="s">
        <v>81</v>
      </c>
      <c r="BK208" s="217">
        <f t="shared" si="9"/>
        <v>0</v>
      </c>
      <c r="BL208" s="17" t="s">
        <v>124</v>
      </c>
      <c r="BM208" s="216" t="s">
        <v>297</v>
      </c>
    </row>
    <row r="209" spans="1:65" s="2" customFormat="1" ht="21.75" customHeight="1">
      <c r="A209" s="34"/>
      <c r="B209" s="35"/>
      <c r="C209" s="204" t="s">
        <v>298</v>
      </c>
      <c r="D209" s="204" t="s">
        <v>120</v>
      </c>
      <c r="E209" s="205" t="s">
        <v>299</v>
      </c>
      <c r="F209" s="206" t="s">
        <v>300</v>
      </c>
      <c r="G209" s="207" t="s">
        <v>288</v>
      </c>
      <c r="H209" s="208">
        <v>3</v>
      </c>
      <c r="I209" s="209"/>
      <c r="J209" s="210">
        <f t="shared" si="0"/>
        <v>0</v>
      </c>
      <c r="K209" s="211"/>
      <c r="L209" s="39"/>
      <c r="M209" s="212" t="s">
        <v>1</v>
      </c>
      <c r="N209" s="213" t="s">
        <v>38</v>
      </c>
      <c r="O209" s="71"/>
      <c r="P209" s="214">
        <f t="shared" si="1"/>
        <v>0</v>
      </c>
      <c r="Q209" s="214">
        <v>0.42080000000000001</v>
      </c>
      <c r="R209" s="214">
        <f t="shared" si="2"/>
        <v>1.2624</v>
      </c>
      <c r="S209" s="214">
        <v>0</v>
      </c>
      <c r="T209" s="215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124</v>
      </c>
      <c r="AT209" s="216" t="s">
        <v>120</v>
      </c>
      <c r="AU209" s="216" t="s">
        <v>83</v>
      </c>
      <c r="AY209" s="17" t="s">
        <v>118</v>
      </c>
      <c r="BE209" s="217">
        <f t="shared" si="4"/>
        <v>0</v>
      </c>
      <c r="BF209" s="217">
        <f t="shared" si="5"/>
        <v>0</v>
      </c>
      <c r="BG209" s="217">
        <f t="shared" si="6"/>
        <v>0</v>
      </c>
      <c r="BH209" s="217">
        <f t="shared" si="7"/>
        <v>0</v>
      </c>
      <c r="BI209" s="217">
        <f t="shared" si="8"/>
        <v>0</v>
      </c>
      <c r="BJ209" s="17" t="s">
        <v>81</v>
      </c>
      <c r="BK209" s="217">
        <f t="shared" si="9"/>
        <v>0</v>
      </c>
      <c r="BL209" s="17" t="s">
        <v>124</v>
      </c>
      <c r="BM209" s="216" t="s">
        <v>301</v>
      </c>
    </row>
    <row r="210" spans="1:65" s="2" customFormat="1" ht="21.75" customHeight="1">
      <c r="A210" s="34"/>
      <c r="B210" s="35"/>
      <c r="C210" s="204" t="s">
        <v>302</v>
      </c>
      <c r="D210" s="204" t="s">
        <v>120</v>
      </c>
      <c r="E210" s="205" t="s">
        <v>303</v>
      </c>
      <c r="F210" s="206" t="s">
        <v>304</v>
      </c>
      <c r="G210" s="207" t="s">
        <v>288</v>
      </c>
      <c r="H210" s="208">
        <v>4</v>
      </c>
      <c r="I210" s="209"/>
      <c r="J210" s="210">
        <f t="shared" si="0"/>
        <v>0</v>
      </c>
      <c r="K210" s="211"/>
      <c r="L210" s="39"/>
      <c r="M210" s="212" t="s">
        <v>1</v>
      </c>
      <c r="N210" s="213" t="s">
        <v>38</v>
      </c>
      <c r="O210" s="71"/>
      <c r="P210" s="214">
        <f t="shared" si="1"/>
        <v>0</v>
      </c>
      <c r="Q210" s="214">
        <v>0.31108000000000002</v>
      </c>
      <c r="R210" s="214">
        <f t="shared" si="2"/>
        <v>1.2443200000000001</v>
      </c>
      <c r="S210" s="214">
        <v>0</v>
      </c>
      <c r="T210" s="215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6" t="s">
        <v>124</v>
      </c>
      <c r="AT210" s="216" t="s">
        <v>120</v>
      </c>
      <c r="AU210" s="216" t="s">
        <v>83</v>
      </c>
      <c r="AY210" s="17" t="s">
        <v>118</v>
      </c>
      <c r="BE210" s="217">
        <f t="shared" si="4"/>
        <v>0</v>
      </c>
      <c r="BF210" s="217">
        <f t="shared" si="5"/>
        <v>0</v>
      </c>
      <c r="BG210" s="217">
        <f t="shared" si="6"/>
        <v>0</v>
      </c>
      <c r="BH210" s="217">
        <f t="shared" si="7"/>
        <v>0</v>
      </c>
      <c r="BI210" s="217">
        <f t="shared" si="8"/>
        <v>0</v>
      </c>
      <c r="BJ210" s="17" t="s">
        <v>81</v>
      </c>
      <c r="BK210" s="217">
        <f t="shared" si="9"/>
        <v>0</v>
      </c>
      <c r="BL210" s="17" t="s">
        <v>124</v>
      </c>
      <c r="BM210" s="216" t="s">
        <v>305</v>
      </c>
    </row>
    <row r="211" spans="1:65" s="2" customFormat="1" ht="21.75" customHeight="1">
      <c r="A211" s="34"/>
      <c r="B211" s="35"/>
      <c r="C211" s="251" t="s">
        <v>306</v>
      </c>
      <c r="D211" s="251" t="s">
        <v>206</v>
      </c>
      <c r="E211" s="252" t="s">
        <v>307</v>
      </c>
      <c r="F211" s="253" t="s">
        <v>308</v>
      </c>
      <c r="G211" s="254" t="s">
        <v>288</v>
      </c>
      <c r="H211" s="255">
        <v>2</v>
      </c>
      <c r="I211" s="256"/>
      <c r="J211" s="257">
        <f t="shared" si="0"/>
        <v>0</v>
      </c>
      <c r="K211" s="258"/>
      <c r="L211" s="259"/>
      <c r="M211" s="260" t="s">
        <v>1</v>
      </c>
      <c r="N211" s="261" t="s">
        <v>38</v>
      </c>
      <c r="O211" s="71"/>
      <c r="P211" s="214">
        <f t="shared" si="1"/>
        <v>0</v>
      </c>
      <c r="Q211" s="214">
        <v>0</v>
      </c>
      <c r="R211" s="214">
        <f t="shared" si="2"/>
        <v>0</v>
      </c>
      <c r="S211" s="214">
        <v>0</v>
      </c>
      <c r="T211" s="215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177</v>
      </c>
      <c r="AT211" s="216" t="s">
        <v>206</v>
      </c>
      <c r="AU211" s="216" t="s">
        <v>83</v>
      </c>
      <c r="AY211" s="17" t="s">
        <v>118</v>
      </c>
      <c r="BE211" s="217">
        <f t="shared" si="4"/>
        <v>0</v>
      </c>
      <c r="BF211" s="217">
        <f t="shared" si="5"/>
        <v>0</v>
      </c>
      <c r="BG211" s="217">
        <f t="shared" si="6"/>
        <v>0</v>
      </c>
      <c r="BH211" s="217">
        <f t="shared" si="7"/>
        <v>0</v>
      </c>
      <c r="BI211" s="217">
        <f t="shared" si="8"/>
        <v>0</v>
      </c>
      <c r="BJ211" s="17" t="s">
        <v>81</v>
      </c>
      <c r="BK211" s="217">
        <f t="shared" si="9"/>
        <v>0</v>
      </c>
      <c r="BL211" s="17" t="s">
        <v>124</v>
      </c>
      <c r="BM211" s="216" t="s">
        <v>309</v>
      </c>
    </row>
    <row r="212" spans="1:65" s="2" customFormat="1" ht="21.75" customHeight="1">
      <c r="A212" s="34"/>
      <c r="B212" s="35"/>
      <c r="C212" s="251" t="s">
        <v>310</v>
      </c>
      <c r="D212" s="251" t="s">
        <v>206</v>
      </c>
      <c r="E212" s="252" t="s">
        <v>311</v>
      </c>
      <c r="F212" s="253" t="s">
        <v>312</v>
      </c>
      <c r="G212" s="254" t="s">
        <v>288</v>
      </c>
      <c r="H212" s="255">
        <v>2</v>
      </c>
      <c r="I212" s="256"/>
      <c r="J212" s="257">
        <f t="shared" si="0"/>
        <v>0</v>
      </c>
      <c r="K212" s="258"/>
      <c r="L212" s="259"/>
      <c r="M212" s="260" t="s">
        <v>1</v>
      </c>
      <c r="N212" s="261" t="s">
        <v>38</v>
      </c>
      <c r="O212" s="71"/>
      <c r="P212" s="214">
        <f t="shared" si="1"/>
        <v>0</v>
      </c>
      <c r="Q212" s="214">
        <v>0</v>
      </c>
      <c r="R212" s="214">
        <f t="shared" si="2"/>
        <v>0</v>
      </c>
      <c r="S212" s="214">
        <v>0</v>
      </c>
      <c r="T212" s="215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177</v>
      </c>
      <c r="AT212" s="216" t="s">
        <v>206</v>
      </c>
      <c r="AU212" s="216" t="s">
        <v>83</v>
      </c>
      <c r="AY212" s="17" t="s">
        <v>118</v>
      </c>
      <c r="BE212" s="217">
        <f t="shared" si="4"/>
        <v>0</v>
      </c>
      <c r="BF212" s="217">
        <f t="shared" si="5"/>
        <v>0</v>
      </c>
      <c r="BG212" s="217">
        <f t="shared" si="6"/>
        <v>0</v>
      </c>
      <c r="BH212" s="217">
        <f t="shared" si="7"/>
        <v>0</v>
      </c>
      <c r="BI212" s="217">
        <f t="shared" si="8"/>
        <v>0</v>
      </c>
      <c r="BJ212" s="17" t="s">
        <v>81</v>
      </c>
      <c r="BK212" s="217">
        <f t="shared" si="9"/>
        <v>0</v>
      </c>
      <c r="BL212" s="17" t="s">
        <v>124</v>
      </c>
      <c r="BM212" s="216" t="s">
        <v>313</v>
      </c>
    </row>
    <row r="213" spans="1:65" s="2" customFormat="1" ht="21.75" customHeight="1">
      <c r="A213" s="34"/>
      <c r="B213" s="35"/>
      <c r="C213" s="251" t="s">
        <v>314</v>
      </c>
      <c r="D213" s="251" t="s">
        <v>206</v>
      </c>
      <c r="E213" s="252" t="s">
        <v>315</v>
      </c>
      <c r="F213" s="253" t="s">
        <v>316</v>
      </c>
      <c r="G213" s="254" t="s">
        <v>288</v>
      </c>
      <c r="H213" s="255">
        <v>2</v>
      </c>
      <c r="I213" s="256"/>
      <c r="J213" s="257">
        <f t="shared" si="0"/>
        <v>0</v>
      </c>
      <c r="K213" s="258"/>
      <c r="L213" s="259"/>
      <c r="M213" s="260" t="s">
        <v>1</v>
      </c>
      <c r="N213" s="261" t="s">
        <v>38</v>
      </c>
      <c r="O213" s="71"/>
      <c r="P213" s="214">
        <f t="shared" si="1"/>
        <v>0</v>
      </c>
      <c r="Q213" s="214">
        <v>0</v>
      </c>
      <c r="R213" s="214">
        <f t="shared" si="2"/>
        <v>0</v>
      </c>
      <c r="S213" s="214">
        <v>0</v>
      </c>
      <c r="T213" s="215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6" t="s">
        <v>177</v>
      </c>
      <c r="AT213" s="216" t="s">
        <v>206</v>
      </c>
      <c r="AU213" s="216" t="s">
        <v>83</v>
      </c>
      <c r="AY213" s="17" t="s">
        <v>118</v>
      </c>
      <c r="BE213" s="217">
        <f t="shared" si="4"/>
        <v>0</v>
      </c>
      <c r="BF213" s="217">
        <f t="shared" si="5"/>
        <v>0</v>
      </c>
      <c r="BG213" s="217">
        <f t="shared" si="6"/>
        <v>0</v>
      </c>
      <c r="BH213" s="217">
        <f t="shared" si="7"/>
        <v>0</v>
      </c>
      <c r="BI213" s="217">
        <f t="shared" si="8"/>
        <v>0</v>
      </c>
      <c r="BJ213" s="17" t="s">
        <v>81</v>
      </c>
      <c r="BK213" s="217">
        <f t="shared" si="9"/>
        <v>0</v>
      </c>
      <c r="BL213" s="17" t="s">
        <v>124</v>
      </c>
      <c r="BM213" s="216" t="s">
        <v>317</v>
      </c>
    </row>
    <row r="214" spans="1:65" s="2" customFormat="1" ht="21.75" customHeight="1">
      <c r="A214" s="34"/>
      <c r="B214" s="35"/>
      <c r="C214" s="251" t="s">
        <v>318</v>
      </c>
      <c r="D214" s="251" t="s">
        <v>206</v>
      </c>
      <c r="E214" s="252" t="s">
        <v>319</v>
      </c>
      <c r="F214" s="253" t="s">
        <v>320</v>
      </c>
      <c r="G214" s="254" t="s">
        <v>288</v>
      </c>
      <c r="H214" s="255">
        <v>2</v>
      </c>
      <c r="I214" s="256"/>
      <c r="J214" s="257">
        <f t="shared" si="0"/>
        <v>0</v>
      </c>
      <c r="K214" s="258"/>
      <c r="L214" s="259"/>
      <c r="M214" s="260" t="s">
        <v>1</v>
      </c>
      <c r="N214" s="261" t="s">
        <v>38</v>
      </c>
      <c r="O214" s="71"/>
      <c r="P214" s="214">
        <f t="shared" si="1"/>
        <v>0</v>
      </c>
      <c r="Q214" s="214">
        <v>0</v>
      </c>
      <c r="R214" s="214">
        <f t="shared" si="2"/>
        <v>0</v>
      </c>
      <c r="S214" s="214">
        <v>0</v>
      </c>
      <c r="T214" s="215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177</v>
      </c>
      <c r="AT214" s="216" t="s">
        <v>206</v>
      </c>
      <c r="AU214" s="216" t="s">
        <v>83</v>
      </c>
      <c r="AY214" s="17" t="s">
        <v>118</v>
      </c>
      <c r="BE214" s="217">
        <f t="shared" si="4"/>
        <v>0</v>
      </c>
      <c r="BF214" s="217">
        <f t="shared" si="5"/>
        <v>0</v>
      </c>
      <c r="BG214" s="217">
        <f t="shared" si="6"/>
        <v>0</v>
      </c>
      <c r="BH214" s="217">
        <f t="shared" si="7"/>
        <v>0</v>
      </c>
      <c r="BI214" s="217">
        <f t="shared" si="8"/>
        <v>0</v>
      </c>
      <c r="BJ214" s="17" t="s">
        <v>81</v>
      </c>
      <c r="BK214" s="217">
        <f t="shared" si="9"/>
        <v>0</v>
      </c>
      <c r="BL214" s="17" t="s">
        <v>124</v>
      </c>
      <c r="BM214" s="216" t="s">
        <v>321</v>
      </c>
    </row>
    <row r="215" spans="1:65" s="2" customFormat="1" ht="16.5" customHeight="1">
      <c r="A215" s="34"/>
      <c r="B215" s="35"/>
      <c r="C215" s="251" t="s">
        <v>322</v>
      </c>
      <c r="D215" s="251" t="s">
        <v>206</v>
      </c>
      <c r="E215" s="252" t="s">
        <v>323</v>
      </c>
      <c r="F215" s="253" t="s">
        <v>324</v>
      </c>
      <c r="G215" s="254" t="s">
        <v>288</v>
      </c>
      <c r="H215" s="255">
        <v>2</v>
      </c>
      <c r="I215" s="256"/>
      <c r="J215" s="257">
        <f t="shared" si="0"/>
        <v>0</v>
      </c>
      <c r="K215" s="258"/>
      <c r="L215" s="259"/>
      <c r="M215" s="260" t="s">
        <v>1</v>
      </c>
      <c r="N215" s="261" t="s">
        <v>38</v>
      </c>
      <c r="O215" s="71"/>
      <c r="P215" s="214">
        <f t="shared" si="1"/>
        <v>0</v>
      </c>
      <c r="Q215" s="214">
        <v>0</v>
      </c>
      <c r="R215" s="214">
        <f t="shared" si="2"/>
        <v>0</v>
      </c>
      <c r="S215" s="214">
        <v>0</v>
      </c>
      <c r="T215" s="215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177</v>
      </c>
      <c r="AT215" s="216" t="s">
        <v>206</v>
      </c>
      <c r="AU215" s="216" t="s">
        <v>83</v>
      </c>
      <c r="AY215" s="17" t="s">
        <v>118</v>
      </c>
      <c r="BE215" s="217">
        <f t="shared" si="4"/>
        <v>0</v>
      </c>
      <c r="BF215" s="217">
        <f t="shared" si="5"/>
        <v>0</v>
      </c>
      <c r="BG215" s="217">
        <f t="shared" si="6"/>
        <v>0</v>
      </c>
      <c r="BH215" s="217">
        <f t="shared" si="7"/>
        <v>0</v>
      </c>
      <c r="BI215" s="217">
        <f t="shared" si="8"/>
        <v>0</v>
      </c>
      <c r="BJ215" s="17" t="s">
        <v>81</v>
      </c>
      <c r="BK215" s="217">
        <f t="shared" si="9"/>
        <v>0</v>
      </c>
      <c r="BL215" s="17" t="s">
        <v>124</v>
      </c>
      <c r="BM215" s="216" t="s">
        <v>325</v>
      </c>
    </row>
    <row r="216" spans="1:65" s="2" customFormat="1" ht="16.5" customHeight="1">
      <c r="A216" s="34"/>
      <c r="B216" s="35"/>
      <c r="C216" s="251" t="s">
        <v>326</v>
      </c>
      <c r="D216" s="251" t="s">
        <v>206</v>
      </c>
      <c r="E216" s="252" t="s">
        <v>327</v>
      </c>
      <c r="F216" s="253" t="s">
        <v>328</v>
      </c>
      <c r="G216" s="254" t="s">
        <v>288</v>
      </c>
      <c r="H216" s="255">
        <v>2</v>
      </c>
      <c r="I216" s="256"/>
      <c r="J216" s="257">
        <f t="shared" si="0"/>
        <v>0</v>
      </c>
      <c r="K216" s="258"/>
      <c r="L216" s="259"/>
      <c r="M216" s="260" t="s">
        <v>1</v>
      </c>
      <c r="N216" s="261" t="s">
        <v>38</v>
      </c>
      <c r="O216" s="71"/>
      <c r="P216" s="214">
        <f t="shared" si="1"/>
        <v>0</v>
      </c>
      <c r="Q216" s="214">
        <v>0</v>
      </c>
      <c r="R216" s="214">
        <f t="shared" si="2"/>
        <v>0</v>
      </c>
      <c r="S216" s="214">
        <v>0</v>
      </c>
      <c r="T216" s="215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177</v>
      </c>
      <c r="AT216" s="216" t="s">
        <v>206</v>
      </c>
      <c r="AU216" s="216" t="s">
        <v>83</v>
      </c>
      <c r="AY216" s="17" t="s">
        <v>118</v>
      </c>
      <c r="BE216" s="217">
        <f t="shared" si="4"/>
        <v>0</v>
      </c>
      <c r="BF216" s="217">
        <f t="shared" si="5"/>
        <v>0</v>
      </c>
      <c r="BG216" s="217">
        <f t="shared" si="6"/>
        <v>0</v>
      </c>
      <c r="BH216" s="217">
        <f t="shared" si="7"/>
        <v>0</v>
      </c>
      <c r="BI216" s="217">
        <f t="shared" si="8"/>
        <v>0</v>
      </c>
      <c r="BJ216" s="17" t="s">
        <v>81</v>
      </c>
      <c r="BK216" s="217">
        <f t="shared" si="9"/>
        <v>0</v>
      </c>
      <c r="BL216" s="17" t="s">
        <v>124</v>
      </c>
      <c r="BM216" s="216" t="s">
        <v>329</v>
      </c>
    </row>
    <row r="217" spans="1:65" s="2" customFormat="1" ht="16.5" customHeight="1">
      <c r="A217" s="34"/>
      <c r="B217" s="35"/>
      <c r="C217" s="251" t="s">
        <v>330</v>
      </c>
      <c r="D217" s="251" t="s">
        <v>206</v>
      </c>
      <c r="E217" s="252" t="s">
        <v>331</v>
      </c>
      <c r="F217" s="253" t="s">
        <v>332</v>
      </c>
      <c r="G217" s="254" t="s">
        <v>288</v>
      </c>
      <c r="H217" s="255">
        <v>2</v>
      </c>
      <c r="I217" s="256"/>
      <c r="J217" s="257">
        <f t="shared" si="0"/>
        <v>0</v>
      </c>
      <c r="K217" s="258"/>
      <c r="L217" s="259"/>
      <c r="M217" s="260" t="s">
        <v>1</v>
      </c>
      <c r="N217" s="261" t="s">
        <v>38</v>
      </c>
      <c r="O217" s="71"/>
      <c r="P217" s="214">
        <f t="shared" si="1"/>
        <v>0</v>
      </c>
      <c r="Q217" s="214">
        <v>0</v>
      </c>
      <c r="R217" s="214">
        <f t="shared" si="2"/>
        <v>0</v>
      </c>
      <c r="S217" s="214">
        <v>0</v>
      </c>
      <c r="T217" s="215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177</v>
      </c>
      <c r="AT217" s="216" t="s">
        <v>206</v>
      </c>
      <c r="AU217" s="216" t="s">
        <v>83</v>
      </c>
      <c r="AY217" s="17" t="s">
        <v>118</v>
      </c>
      <c r="BE217" s="217">
        <f t="shared" si="4"/>
        <v>0</v>
      </c>
      <c r="BF217" s="217">
        <f t="shared" si="5"/>
        <v>0</v>
      </c>
      <c r="BG217" s="217">
        <f t="shared" si="6"/>
        <v>0</v>
      </c>
      <c r="BH217" s="217">
        <f t="shared" si="7"/>
        <v>0</v>
      </c>
      <c r="BI217" s="217">
        <f t="shared" si="8"/>
        <v>0</v>
      </c>
      <c r="BJ217" s="17" t="s">
        <v>81</v>
      </c>
      <c r="BK217" s="217">
        <f t="shared" si="9"/>
        <v>0</v>
      </c>
      <c r="BL217" s="17" t="s">
        <v>124</v>
      </c>
      <c r="BM217" s="216" t="s">
        <v>333</v>
      </c>
    </row>
    <row r="218" spans="1:65" s="12" customFormat="1" ht="22.9" customHeight="1">
      <c r="B218" s="188"/>
      <c r="C218" s="189"/>
      <c r="D218" s="190" t="s">
        <v>72</v>
      </c>
      <c r="E218" s="202" t="s">
        <v>181</v>
      </c>
      <c r="F218" s="202" t="s">
        <v>334</v>
      </c>
      <c r="G218" s="189"/>
      <c r="H218" s="189"/>
      <c r="I218" s="192"/>
      <c r="J218" s="203">
        <f>BK218</f>
        <v>0</v>
      </c>
      <c r="K218" s="189"/>
      <c r="L218" s="194"/>
      <c r="M218" s="195"/>
      <c r="N218" s="196"/>
      <c r="O218" s="196"/>
      <c r="P218" s="197">
        <f>SUM(P219:P254)</f>
        <v>0</v>
      </c>
      <c r="Q218" s="196"/>
      <c r="R218" s="197">
        <f>SUM(R219:R254)</f>
        <v>105.15808175999999</v>
      </c>
      <c r="S218" s="196"/>
      <c r="T218" s="198">
        <f>SUM(T219:T254)</f>
        <v>0</v>
      </c>
      <c r="AR218" s="199" t="s">
        <v>81</v>
      </c>
      <c r="AT218" s="200" t="s">
        <v>72</v>
      </c>
      <c r="AU218" s="200" t="s">
        <v>81</v>
      </c>
      <c r="AY218" s="199" t="s">
        <v>118</v>
      </c>
      <c r="BK218" s="201">
        <f>SUM(BK219:BK254)</f>
        <v>0</v>
      </c>
    </row>
    <row r="219" spans="1:65" s="2" customFormat="1" ht="21.75" customHeight="1">
      <c r="A219" s="34"/>
      <c r="B219" s="35"/>
      <c r="C219" s="204" t="s">
        <v>335</v>
      </c>
      <c r="D219" s="204" t="s">
        <v>120</v>
      </c>
      <c r="E219" s="205" t="s">
        <v>336</v>
      </c>
      <c r="F219" s="206" t="s">
        <v>337</v>
      </c>
      <c r="G219" s="207" t="s">
        <v>159</v>
      </c>
      <c r="H219" s="208">
        <v>230.2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38</v>
      </c>
      <c r="O219" s="71"/>
      <c r="P219" s="214">
        <f>O219*H219</f>
        <v>0</v>
      </c>
      <c r="Q219" s="214">
        <v>0.15540000000000001</v>
      </c>
      <c r="R219" s="214">
        <f>Q219*H219</f>
        <v>35.77308</v>
      </c>
      <c r="S219" s="214">
        <v>0</v>
      </c>
      <c r="T219" s="21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124</v>
      </c>
      <c r="AT219" s="216" t="s">
        <v>120</v>
      </c>
      <c r="AU219" s="216" t="s">
        <v>83</v>
      </c>
      <c r="AY219" s="17" t="s">
        <v>118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81</v>
      </c>
      <c r="BK219" s="217">
        <f>ROUND(I219*H219,2)</f>
        <v>0</v>
      </c>
      <c r="BL219" s="17" t="s">
        <v>124</v>
      </c>
      <c r="BM219" s="216" t="s">
        <v>338</v>
      </c>
    </row>
    <row r="220" spans="1:65" s="14" customFormat="1" ht="11.25">
      <c r="B220" s="229"/>
      <c r="C220" s="230"/>
      <c r="D220" s="220" t="s">
        <v>126</v>
      </c>
      <c r="E220" s="231" t="s">
        <v>1</v>
      </c>
      <c r="F220" s="232" t="s">
        <v>339</v>
      </c>
      <c r="G220" s="230"/>
      <c r="H220" s="233">
        <v>36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126</v>
      </c>
      <c r="AU220" s="239" t="s">
        <v>83</v>
      </c>
      <c r="AV220" s="14" t="s">
        <v>83</v>
      </c>
      <c r="AW220" s="14" t="s">
        <v>30</v>
      </c>
      <c r="AX220" s="14" t="s">
        <v>73</v>
      </c>
      <c r="AY220" s="239" t="s">
        <v>118</v>
      </c>
    </row>
    <row r="221" spans="1:65" s="14" customFormat="1" ht="11.25">
      <c r="B221" s="229"/>
      <c r="C221" s="230"/>
      <c r="D221" s="220" t="s">
        <v>126</v>
      </c>
      <c r="E221" s="231" t="s">
        <v>1</v>
      </c>
      <c r="F221" s="232" t="s">
        <v>340</v>
      </c>
      <c r="G221" s="230"/>
      <c r="H221" s="233">
        <v>120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126</v>
      </c>
      <c r="AU221" s="239" t="s">
        <v>83</v>
      </c>
      <c r="AV221" s="14" t="s">
        <v>83</v>
      </c>
      <c r="AW221" s="14" t="s">
        <v>30</v>
      </c>
      <c r="AX221" s="14" t="s">
        <v>73</v>
      </c>
      <c r="AY221" s="239" t="s">
        <v>118</v>
      </c>
    </row>
    <row r="222" spans="1:65" s="14" customFormat="1" ht="11.25">
      <c r="B222" s="229"/>
      <c r="C222" s="230"/>
      <c r="D222" s="220" t="s">
        <v>126</v>
      </c>
      <c r="E222" s="231" t="s">
        <v>1</v>
      </c>
      <c r="F222" s="232" t="s">
        <v>341</v>
      </c>
      <c r="G222" s="230"/>
      <c r="H222" s="233">
        <v>32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126</v>
      </c>
      <c r="AU222" s="239" t="s">
        <v>83</v>
      </c>
      <c r="AV222" s="14" t="s">
        <v>83</v>
      </c>
      <c r="AW222" s="14" t="s">
        <v>30</v>
      </c>
      <c r="AX222" s="14" t="s">
        <v>73</v>
      </c>
      <c r="AY222" s="239" t="s">
        <v>118</v>
      </c>
    </row>
    <row r="223" spans="1:65" s="14" customFormat="1" ht="11.25">
      <c r="B223" s="229"/>
      <c r="C223" s="230"/>
      <c r="D223" s="220" t="s">
        <v>126</v>
      </c>
      <c r="E223" s="231" t="s">
        <v>1</v>
      </c>
      <c r="F223" s="232" t="s">
        <v>342</v>
      </c>
      <c r="G223" s="230"/>
      <c r="H223" s="233">
        <v>34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126</v>
      </c>
      <c r="AU223" s="239" t="s">
        <v>83</v>
      </c>
      <c r="AV223" s="14" t="s">
        <v>83</v>
      </c>
      <c r="AW223" s="14" t="s">
        <v>30</v>
      </c>
      <c r="AX223" s="14" t="s">
        <v>73</v>
      </c>
      <c r="AY223" s="239" t="s">
        <v>118</v>
      </c>
    </row>
    <row r="224" spans="1:65" s="14" customFormat="1" ht="11.25">
      <c r="B224" s="229"/>
      <c r="C224" s="230"/>
      <c r="D224" s="220" t="s">
        <v>126</v>
      </c>
      <c r="E224" s="231" t="s">
        <v>1</v>
      </c>
      <c r="F224" s="232" t="s">
        <v>343</v>
      </c>
      <c r="G224" s="230"/>
      <c r="H224" s="233">
        <v>8.1999999999999993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126</v>
      </c>
      <c r="AU224" s="239" t="s">
        <v>83</v>
      </c>
      <c r="AV224" s="14" t="s">
        <v>83</v>
      </c>
      <c r="AW224" s="14" t="s">
        <v>30</v>
      </c>
      <c r="AX224" s="14" t="s">
        <v>73</v>
      </c>
      <c r="AY224" s="239" t="s">
        <v>118</v>
      </c>
    </row>
    <row r="225" spans="1:65" s="15" customFormat="1" ht="11.25">
      <c r="B225" s="240"/>
      <c r="C225" s="241"/>
      <c r="D225" s="220" t="s">
        <v>126</v>
      </c>
      <c r="E225" s="242" t="s">
        <v>1</v>
      </c>
      <c r="F225" s="243" t="s">
        <v>136</v>
      </c>
      <c r="G225" s="241"/>
      <c r="H225" s="244">
        <v>230.2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126</v>
      </c>
      <c r="AU225" s="250" t="s">
        <v>83</v>
      </c>
      <c r="AV225" s="15" t="s">
        <v>124</v>
      </c>
      <c r="AW225" s="15" t="s">
        <v>30</v>
      </c>
      <c r="AX225" s="15" t="s">
        <v>81</v>
      </c>
      <c r="AY225" s="250" t="s">
        <v>118</v>
      </c>
    </row>
    <row r="226" spans="1:65" s="2" customFormat="1" ht="16.5" customHeight="1">
      <c r="A226" s="34"/>
      <c r="B226" s="35"/>
      <c r="C226" s="251" t="s">
        <v>344</v>
      </c>
      <c r="D226" s="251" t="s">
        <v>206</v>
      </c>
      <c r="E226" s="252" t="s">
        <v>345</v>
      </c>
      <c r="F226" s="253" t="s">
        <v>346</v>
      </c>
      <c r="G226" s="254" t="s">
        <v>159</v>
      </c>
      <c r="H226" s="255">
        <v>158.82599999999999</v>
      </c>
      <c r="I226" s="256"/>
      <c r="J226" s="257">
        <f>ROUND(I226*H226,2)</f>
        <v>0</v>
      </c>
      <c r="K226" s="258"/>
      <c r="L226" s="259"/>
      <c r="M226" s="260" t="s">
        <v>1</v>
      </c>
      <c r="N226" s="261" t="s">
        <v>38</v>
      </c>
      <c r="O226" s="71"/>
      <c r="P226" s="214">
        <f>O226*H226</f>
        <v>0</v>
      </c>
      <c r="Q226" s="214">
        <v>8.1000000000000003E-2</v>
      </c>
      <c r="R226" s="214">
        <f>Q226*H226</f>
        <v>12.864906</v>
      </c>
      <c r="S226" s="214">
        <v>0</v>
      </c>
      <c r="T226" s="21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177</v>
      </c>
      <c r="AT226" s="216" t="s">
        <v>206</v>
      </c>
      <c r="AU226" s="216" t="s">
        <v>83</v>
      </c>
      <c r="AY226" s="17" t="s">
        <v>118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7" t="s">
        <v>81</v>
      </c>
      <c r="BK226" s="217">
        <f>ROUND(I226*H226,2)</f>
        <v>0</v>
      </c>
      <c r="BL226" s="17" t="s">
        <v>124</v>
      </c>
      <c r="BM226" s="216" t="s">
        <v>347</v>
      </c>
    </row>
    <row r="227" spans="1:65" s="14" customFormat="1" ht="11.25">
      <c r="B227" s="229"/>
      <c r="C227" s="230"/>
      <c r="D227" s="220" t="s">
        <v>126</v>
      </c>
      <c r="E227" s="231" t="s">
        <v>1</v>
      </c>
      <c r="F227" s="232" t="s">
        <v>348</v>
      </c>
      <c r="G227" s="230"/>
      <c r="H227" s="233">
        <v>229.2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126</v>
      </c>
      <c r="AU227" s="239" t="s">
        <v>83</v>
      </c>
      <c r="AV227" s="14" t="s">
        <v>83</v>
      </c>
      <c r="AW227" s="14" t="s">
        <v>30</v>
      </c>
      <c r="AX227" s="14" t="s">
        <v>73</v>
      </c>
      <c r="AY227" s="239" t="s">
        <v>118</v>
      </c>
    </row>
    <row r="228" spans="1:65" s="14" customFormat="1" ht="11.25">
      <c r="B228" s="229"/>
      <c r="C228" s="230"/>
      <c r="D228" s="220" t="s">
        <v>126</v>
      </c>
      <c r="E228" s="231" t="s">
        <v>1</v>
      </c>
      <c r="F228" s="232" t="s">
        <v>349</v>
      </c>
      <c r="G228" s="230"/>
      <c r="H228" s="233">
        <v>-75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126</v>
      </c>
      <c r="AU228" s="239" t="s">
        <v>83</v>
      </c>
      <c r="AV228" s="14" t="s">
        <v>83</v>
      </c>
      <c r="AW228" s="14" t="s">
        <v>30</v>
      </c>
      <c r="AX228" s="14" t="s">
        <v>73</v>
      </c>
      <c r="AY228" s="239" t="s">
        <v>118</v>
      </c>
    </row>
    <row r="229" spans="1:65" s="15" customFormat="1" ht="11.25">
      <c r="B229" s="240"/>
      <c r="C229" s="241"/>
      <c r="D229" s="220" t="s">
        <v>126</v>
      </c>
      <c r="E229" s="242" t="s">
        <v>1</v>
      </c>
      <c r="F229" s="243" t="s">
        <v>136</v>
      </c>
      <c r="G229" s="241"/>
      <c r="H229" s="244">
        <v>154.19999999999999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126</v>
      </c>
      <c r="AU229" s="250" t="s">
        <v>83</v>
      </c>
      <c r="AV229" s="15" t="s">
        <v>124</v>
      </c>
      <c r="AW229" s="15" t="s">
        <v>30</v>
      </c>
      <c r="AX229" s="15" t="s">
        <v>81</v>
      </c>
      <c r="AY229" s="250" t="s">
        <v>118</v>
      </c>
    </row>
    <row r="230" spans="1:65" s="14" customFormat="1" ht="11.25">
      <c r="B230" s="229"/>
      <c r="C230" s="230"/>
      <c r="D230" s="220" t="s">
        <v>126</v>
      </c>
      <c r="E230" s="230"/>
      <c r="F230" s="232" t="s">
        <v>350</v>
      </c>
      <c r="G230" s="230"/>
      <c r="H230" s="233">
        <v>158.82599999999999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126</v>
      </c>
      <c r="AU230" s="239" t="s">
        <v>83</v>
      </c>
      <c r="AV230" s="14" t="s">
        <v>83</v>
      </c>
      <c r="AW230" s="14" t="s">
        <v>4</v>
      </c>
      <c r="AX230" s="14" t="s">
        <v>81</v>
      </c>
      <c r="AY230" s="239" t="s">
        <v>118</v>
      </c>
    </row>
    <row r="231" spans="1:65" s="2" customFormat="1" ht="21.75" customHeight="1">
      <c r="A231" s="34"/>
      <c r="B231" s="35"/>
      <c r="C231" s="251" t="s">
        <v>351</v>
      </c>
      <c r="D231" s="251" t="s">
        <v>206</v>
      </c>
      <c r="E231" s="252" t="s">
        <v>352</v>
      </c>
      <c r="F231" s="253" t="s">
        <v>353</v>
      </c>
      <c r="G231" s="254" t="s">
        <v>159</v>
      </c>
      <c r="H231" s="255">
        <v>8.16</v>
      </c>
      <c r="I231" s="256"/>
      <c r="J231" s="257">
        <f>ROUND(I231*H231,2)</f>
        <v>0</v>
      </c>
      <c r="K231" s="258"/>
      <c r="L231" s="259"/>
      <c r="M231" s="260" t="s">
        <v>1</v>
      </c>
      <c r="N231" s="261" t="s">
        <v>38</v>
      </c>
      <c r="O231" s="71"/>
      <c r="P231" s="214">
        <f>O231*H231</f>
        <v>0</v>
      </c>
      <c r="Q231" s="214">
        <v>6.4000000000000001E-2</v>
      </c>
      <c r="R231" s="214">
        <f>Q231*H231</f>
        <v>0.52224000000000004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177</v>
      </c>
      <c r="AT231" s="216" t="s">
        <v>206</v>
      </c>
      <c r="AU231" s="216" t="s">
        <v>83</v>
      </c>
      <c r="AY231" s="17" t="s">
        <v>118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81</v>
      </c>
      <c r="BK231" s="217">
        <f>ROUND(I231*H231,2)</f>
        <v>0</v>
      </c>
      <c r="BL231" s="17" t="s">
        <v>124</v>
      </c>
      <c r="BM231" s="216" t="s">
        <v>354</v>
      </c>
    </row>
    <row r="232" spans="1:65" s="14" customFormat="1" ht="11.25">
      <c r="B232" s="229"/>
      <c r="C232" s="230"/>
      <c r="D232" s="220" t="s">
        <v>126</v>
      </c>
      <c r="E232" s="231" t="s">
        <v>1</v>
      </c>
      <c r="F232" s="232" t="s">
        <v>355</v>
      </c>
      <c r="G232" s="230"/>
      <c r="H232" s="233">
        <v>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126</v>
      </c>
      <c r="AU232" s="239" t="s">
        <v>83</v>
      </c>
      <c r="AV232" s="14" t="s">
        <v>83</v>
      </c>
      <c r="AW232" s="14" t="s">
        <v>30</v>
      </c>
      <c r="AX232" s="14" t="s">
        <v>81</v>
      </c>
      <c r="AY232" s="239" t="s">
        <v>118</v>
      </c>
    </row>
    <row r="233" spans="1:65" s="14" customFormat="1" ht="11.25">
      <c r="B233" s="229"/>
      <c r="C233" s="230"/>
      <c r="D233" s="220" t="s">
        <v>126</v>
      </c>
      <c r="E233" s="230"/>
      <c r="F233" s="232" t="s">
        <v>356</v>
      </c>
      <c r="G233" s="230"/>
      <c r="H233" s="233">
        <v>8.16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126</v>
      </c>
      <c r="AU233" s="239" t="s">
        <v>83</v>
      </c>
      <c r="AV233" s="14" t="s">
        <v>83</v>
      </c>
      <c r="AW233" s="14" t="s">
        <v>4</v>
      </c>
      <c r="AX233" s="14" t="s">
        <v>81</v>
      </c>
      <c r="AY233" s="239" t="s">
        <v>118</v>
      </c>
    </row>
    <row r="234" spans="1:65" s="2" customFormat="1" ht="21.75" customHeight="1">
      <c r="A234" s="34"/>
      <c r="B234" s="35"/>
      <c r="C234" s="251" t="s">
        <v>357</v>
      </c>
      <c r="D234" s="251" t="s">
        <v>206</v>
      </c>
      <c r="E234" s="252" t="s">
        <v>358</v>
      </c>
      <c r="F234" s="253" t="s">
        <v>359</v>
      </c>
      <c r="G234" s="254" t="s">
        <v>159</v>
      </c>
      <c r="H234" s="255">
        <v>64.89</v>
      </c>
      <c r="I234" s="256"/>
      <c r="J234" s="257">
        <f>ROUND(I234*H234,2)</f>
        <v>0</v>
      </c>
      <c r="K234" s="258"/>
      <c r="L234" s="259"/>
      <c r="M234" s="260" t="s">
        <v>1</v>
      </c>
      <c r="N234" s="261" t="s">
        <v>38</v>
      </c>
      <c r="O234" s="71"/>
      <c r="P234" s="214">
        <f>O234*H234</f>
        <v>0</v>
      </c>
      <c r="Q234" s="214">
        <v>4.8300000000000003E-2</v>
      </c>
      <c r="R234" s="214">
        <f>Q234*H234</f>
        <v>3.1341870000000003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177</v>
      </c>
      <c r="AT234" s="216" t="s">
        <v>206</v>
      </c>
      <c r="AU234" s="216" t="s">
        <v>83</v>
      </c>
      <c r="AY234" s="17" t="s">
        <v>118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81</v>
      </c>
      <c r="BK234" s="217">
        <f>ROUND(I234*H234,2)</f>
        <v>0</v>
      </c>
      <c r="BL234" s="17" t="s">
        <v>124</v>
      </c>
      <c r="BM234" s="216" t="s">
        <v>360</v>
      </c>
    </row>
    <row r="235" spans="1:65" s="14" customFormat="1" ht="11.25">
      <c r="B235" s="229"/>
      <c r="C235" s="230"/>
      <c r="D235" s="220" t="s">
        <v>126</v>
      </c>
      <c r="E235" s="231" t="s">
        <v>1</v>
      </c>
      <c r="F235" s="232" t="s">
        <v>361</v>
      </c>
      <c r="G235" s="230"/>
      <c r="H235" s="233">
        <v>53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126</v>
      </c>
      <c r="AU235" s="239" t="s">
        <v>83</v>
      </c>
      <c r="AV235" s="14" t="s">
        <v>83</v>
      </c>
      <c r="AW235" s="14" t="s">
        <v>30</v>
      </c>
      <c r="AX235" s="14" t="s">
        <v>73</v>
      </c>
      <c r="AY235" s="239" t="s">
        <v>118</v>
      </c>
    </row>
    <row r="236" spans="1:65" s="14" customFormat="1" ht="11.25">
      <c r="B236" s="229"/>
      <c r="C236" s="230"/>
      <c r="D236" s="220" t="s">
        <v>126</v>
      </c>
      <c r="E236" s="231" t="s">
        <v>1</v>
      </c>
      <c r="F236" s="232" t="s">
        <v>362</v>
      </c>
      <c r="G236" s="230"/>
      <c r="H236" s="233">
        <v>10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126</v>
      </c>
      <c r="AU236" s="239" t="s">
        <v>83</v>
      </c>
      <c r="AV236" s="14" t="s">
        <v>83</v>
      </c>
      <c r="AW236" s="14" t="s">
        <v>30</v>
      </c>
      <c r="AX236" s="14" t="s">
        <v>73</v>
      </c>
      <c r="AY236" s="239" t="s">
        <v>118</v>
      </c>
    </row>
    <row r="237" spans="1:65" s="15" customFormat="1" ht="11.25">
      <c r="B237" s="240"/>
      <c r="C237" s="241"/>
      <c r="D237" s="220" t="s">
        <v>126</v>
      </c>
      <c r="E237" s="242" t="s">
        <v>1</v>
      </c>
      <c r="F237" s="243" t="s">
        <v>136</v>
      </c>
      <c r="G237" s="241"/>
      <c r="H237" s="244">
        <v>63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126</v>
      </c>
      <c r="AU237" s="250" t="s">
        <v>83</v>
      </c>
      <c r="AV237" s="15" t="s">
        <v>124</v>
      </c>
      <c r="AW237" s="15" t="s">
        <v>30</v>
      </c>
      <c r="AX237" s="15" t="s">
        <v>81</v>
      </c>
      <c r="AY237" s="250" t="s">
        <v>118</v>
      </c>
    </row>
    <row r="238" spans="1:65" s="14" customFormat="1" ht="11.25">
      <c r="B238" s="229"/>
      <c r="C238" s="230"/>
      <c r="D238" s="220" t="s">
        <v>126</v>
      </c>
      <c r="E238" s="230"/>
      <c r="F238" s="232" t="s">
        <v>363</v>
      </c>
      <c r="G238" s="230"/>
      <c r="H238" s="233">
        <v>64.89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126</v>
      </c>
      <c r="AU238" s="239" t="s">
        <v>83</v>
      </c>
      <c r="AV238" s="14" t="s">
        <v>83</v>
      </c>
      <c r="AW238" s="14" t="s">
        <v>4</v>
      </c>
      <c r="AX238" s="14" t="s">
        <v>81</v>
      </c>
      <c r="AY238" s="239" t="s">
        <v>118</v>
      </c>
    </row>
    <row r="239" spans="1:65" s="2" customFormat="1" ht="21.75" customHeight="1">
      <c r="A239" s="34"/>
      <c r="B239" s="35"/>
      <c r="C239" s="251" t="s">
        <v>364</v>
      </c>
      <c r="D239" s="251" t="s">
        <v>206</v>
      </c>
      <c r="E239" s="252" t="s">
        <v>365</v>
      </c>
      <c r="F239" s="253" t="s">
        <v>366</v>
      </c>
      <c r="G239" s="254" t="s">
        <v>367</v>
      </c>
      <c r="H239" s="255">
        <v>4.08</v>
      </c>
      <c r="I239" s="256"/>
      <c r="J239" s="257">
        <f>ROUND(I239*H239,2)</f>
        <v>0</v>
      </c>
      <c r="K239" s="258"/>
      <c r="L239" s="259"/>
      <c r="M239" s="260" t="s">
        <v>1</v>
      </c>
      <c r="N239" s="261" t="s">
        <v>38</v>
      </c>
      <c r="O239" s="71"/>
      <c r="P239" s="214">
        <f>O239*H239</f>
        <v>0</v>
      </c>
      <c r="Q239" s="214">
        <v>8.2199999999999995E-2</v>
      </c>
      <c r="R239" s="214">
        <f>Q239*H239</f>
        <v>0.33537600000000001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177</v>
      </c>
      <c r="AT239" s="216" t="s">
        <v>206</v>
      </c>
      <c r="AU239" s="216" t="s">
        <v>83</v>
      </c>
      <c r="AY239" s="17" t="s">
        <v>118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81</v>
      </c>
      <c r="BK239" s="217">
        <f>ROUND(I239*H239,2)</f>
        <v>0</v>
      </c>
      <c r="BL239" s="17" t="s">
        <v>124</v>
      </c>
      <c r="BM239" s="216" t="s">
        <v>368</v>
      </c>
    </row>
    <row r="240" spans="1:65" s="14" customFormat="1" ht="11.25">
      <c r="B240" s="229"/>
      <c r="C240" s="230"/>
      <c r="D240" s="220" t="s">
        <v>126</v>
      </c>
      <c r="E240" s="231" t="s">
        <v>1</v>
      </c>
      <c r="F240" s="232" t="s">
        <v>369</v>
      </c>
      <c r="G240" s="230"/>
      <c r="H240" s="233">
        <v>4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126</v>
      </c>
      <c r="AU240" s="239" t="s">
        <v>83</v>
      </c>
      <c r="AV240" s="14" t="s">
        <v>83</v>
      </c>
      <c r="AW240" s="14" t="s">
        <v>30</v>
      </c>
      <c r="AX240" s="14" t="s">
        <v>81</v>
      </c>
      <c r="AY240" s="239" t="s">
        <v>118</v>
      </c>
    </row>
    <row r="241" spans="1:65" s="14" customFormat="1" ht="11.25">
      <c r="B241" s="229"/>
      <c r="C241" s="230"/>
      <c r="D241" s="220" t="s">
        <v>126</v>
      </c>
      <c r="E241" s="230"/>
      <c r="F241" s="232" t="s">
        <v>370</v>
      </c>
      <c r="G241" s="230"/>
      <c r="H241" s="233">
        <v>4.08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126</v>
      </c>
      <c r="AU241" s="239" t="s">
        <v>83</v>
      </c>
      <c r="AV241" s="14" t="s">
        <v>83</v>
      </c>
      <c r="AW241" s="14" t="s">
        <v>4</v>
      </c>
      <c r="AX241" s="14" t="s">
        <v>81</v>
      </c>
      <c r="AY241" s="239" t="s">
        <v>118</v>
      </c>
    </row>
    <row r="242" spans="1:65" s="2" customFormat="1" ht="21.75" customHeight="1">
      <c r="A242" s="34"/>
      <c r="B242" s="35"/>
      <c r="C242" s="204" t="s">
        <v>371</v>
      </c>
      <c r="D242" s="204" t="s">
        <v>120</v>
      </c>
      <c r="E242" s="205" t="s">
        <v>372</v>
      </c>
      <c r="F242" s="206" t="s">
        <v>373</v>
      </c>
      <c r="G242" s="207" t="s">
        <v>168</v>
      </c>
      <c r="H242" s="208">
        <v>16.114000000000001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38</v>
      </c>
      <c r="O242" s="71"/>
      <c r="P242" s="214">
        <f>O242*H242</f>
        <v>0</v>
      </c>
      <c r="Q242" s="214">
        <v>2.2563399999999998</v>
      </c>
      <c r="R242" s="214">
        <f>Q242*H242</f>
        <v>36.358662760000001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124</v>
      </c>
      <c r="AT242" s="216" t="s">
        <v>120</v>
      </c>
      <c r="AU242" s="216" t="s">
        <v>83</v>
      </c>
      <c r="AY242" s="17" t="s">
        <v>118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81</v>
      </c>
      <c r="BK242" s="217">
        <f>ROUND(I242*H242,2)</f>
        <v>0</v>
      </c>
      <c r="BL242" s="17" t="s">
        <v>124</v>
      </c>
      <c r="BM242" s="216" t="s">
        <v>374</v>
      </c>
    </row>
    <row r="243" spans="1:65" s="14" customFormat="1" ht="11.25">
      <c r="B243" s="229"/>
      <c r="C243" s="230"/>
      <c r="D243" s="220" t="s">
        <v>126</v>
      </c>
      <c r="E243" s="231" t="s">
        <v>1</v>
      </c>
      <c r="F243" s="232" t="s">
        <v>375</v>
      </c>
      <c r="G243" s="230"/>
      <c r="H243" s="233">
        <v>16.114000000000001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126</v>
      </c>
      <c r="AU243" s="239" t="s">
        <v>83</v>
      </c>
      <c r="AV243" s="14" t="s">
        <v>83</v>
      </c>
      <c r="AW243" s="14" t="s">
        <v>30</v>
      </c>
      <c r="AX243" s="14" t="s">
        <v>81</v>
      </c>
      <c r="AY243" s="239" t="s">
        <v>118</v>
      </c>
    </row>
    <row r="244" spans="1:65" s="2" customFormat="1" ht="21.75" customHeight="1">
      <c r="A244" s="34"/>
      <c r="B244" s="35"/>
      <c r="C244" s="204" t="s">
        <v>376</v>
      </c>
      <c r="D244" s="204" t="s">
        <v>120</v>
      </c>
      <c r="E244" s="205" t="s">
        <v>377</v>
      </c>
      <c r="F244" s="206" t="s">
        <v>378</v>
      </c>
      <c r="G244" s="207" t="s">
        <v>159</v>
      </c>
      <c r="H244" s="208">
        <v>34.4</v>
      </c>
      <c r="I244" s="209"/>
      <c r="J244" s="210">
        <f>ROUND(I244*H244,2)</f>
        <v>0</v>
      </c>
      <c r="K244" s="211"/>
      <c r="L244" s="39"/>
      <c r="M244" s="212" t="s">
        <v>1</v>
      </c>
      <c r="N244" s="213" t="s">
        <v>38</v>
      </c>
      <c r="O244" s="71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124</v>
      </c>
      <c r="AT244" s="216" t="s">
        <v>120</v>
      </c>
      <c r="AU244" s="216" t="s">
        <v>83</v>
      </c>
      <c r="AY244" s="17" t="s">
        <v>118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81</v>
      </c>
      <c r="BK244" s="217">
        <f>ROUND(I244*H244,2)</f>
        <v>0</v>
      </c>
      <c r="BL244" s="17" t="s">
        <v>124</v>
      </c>
      <c r="BM244" s="216" t="s">
        <v>379</v>
      </c>
    </row>
    <row r="245" spans="1:65" s="13" customFormat="1" ht="11.25">
      <c r="B245" s="218"/>
      <c r="C245" s="219"/>
      <c r="D245" s="220" t="s">
        <v>126</v>
      </c>
      <c r="E245" s="221" t="s">
        <v>1</v>
      </c>
      <c r="F245" s="222" t="s">
        <v>127</v>
      </c>
      <c r="G245" s="219"/>
      <c r="H245" s="221" t="s">
        <v>1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126</v>
      </c>
      <c r="AU245" s="228" t="s">
        <v>83</v>
      </c>
      <c r="AV245" s="13" t="s">
        <v>81</v>
      </c>
      <c r="AW245" s="13" t="s">
        <v>30</v>
      </c>
      <c r="AX245" s="13" t="s">
        <v>73</v>
      </c>
      <c r="AY245" s="228" t="s">
        <v>118</v>
      </c>
    </row>
    <row r="246" spans="1:65" s="14" customFormat="1" ht="11.25">
      <c r="B246" s="229"/>
      <c r="C246" s="230"/>
      <c r="D246" s="220" t="s">
        <v>126</v>
      </c>
      <c r="E246" s="231" t="s">
        <v>1</v>
      </c>
      <c r="F246" s="232" t="s">
        <v>380</v>
      </c>
      <c r="G246" s="230"/>
      <c r="H246" s="233">
        <v>5.5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126</v>
      </c>
      <c r="AU246" s="239" t="s">
        <v>83</v>
      </c>
      <c r="AV246" s="14" t="s">
        <v>83</v>
      </c>
      <c r="AW246" s="14" t="s">
        <v>30</v>
      </c>
      <c r="AX246" s="14" t="s">
        <v>73</v>
      </c>
      <c r="AY246" s="239" t="s">
        <v>118</v>
      </c>
    </row>
    <row r="247" spans="1:65" s="14" customFormat="1" ht="11.25">
      <c r="B247" s="229"/>
      <c r="C247" s="230"/>
      <c r="D247" s="220" t="s">
        <v>126</v>
      </c>
      <c r="E247" s="231" t="s">
        <v>1</v>
      </c>
      <c r="F247" s="232" t="s">
        <v>381</v>
      </c>
      <c r="G247" s="230"/>
      <c r="H247" s="233">
        <v>16.3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126</v>
      </c>
      <c r="AU247" s="239" t="s">
        <v>83</v>
      </c>
      <c r="AV247" s="14" t="s">
        <v>83</v>
      </c>
      <c r="AW247" s="14" t="s">
        <v>30</v>
      </c>
      <c r="AX247" s="14" t="s">
        <v>73</v>
      </c>
      <c r="AY247" s="239" t="s">
        <v>118</v>
      </c>
    </row>
    <row r="248" spans="1:65" s="14" customFormat="1" ht="11.25">
      <c r="B248" s="229"/>
      <c r="C248" s="230"/>
      <c r="D248" s="220" t="s">
        <v>126</v>
      </c>
      <c r="E248" s="231" t="s">
        <v>1</v>
      </c>
      <c r="F248" s="232" t="s">
        <v>382</v>
      </c>
      <c r="G248" s="230"/>
      <c r="H248" s="233">
        <v>10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126</v>
      </c>
      <c r="AU248" s="239" t="s">
        <v>83</v>
      </c>
      <c r="AV248" s="14" t="s">
        <v>83</v>
      </c>
      <c r="AW248" s="14" t="s">
        <v>30</v>
      </c>
      <c r="AX248" s="14" t="s">
        <v>73</v>
      </c>
      <c r="AY248" s="239" t="s">
        <v>118</v>
      </c>
    </row>
    <row r="249" spans="1:65" s="14" customFormat="1" ht="11.25">
      <c r="B249" s="229"/>
      <c r="C249" s="230"/>
      <c r="D249" s="220" t="s">
        <v>126</v>
      </c>
      <c r="E249" s="231" t="s">
        <v>1</v>
      </c>
      <c r="F249" s="232" t="s">
        <v>383</v>
      </c>
      <c r="G249" s="230"/>
      <c r="H249" s="233">
        <v>2.6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126</v>
      </c>
      <c r="AU249" s="239" t="s">
        <v>83</v>
      </c>
      <c r="AV249" s="14" t="s">
        <v>83</v>
      </c>
      <c r="AW249" s="14" t="s">
        <v>30</v>
      </c>
      <c r="AX249" s="14" t="s">
        <v>73</v>
      </c>
      <c r="AY249" s="239" t="s">
        <v>118</v>
      </c>
    </row>
    <row r="250" spans="1:65" s="15" customFormat="1" ht="11.25">
      <c r="B250" s="240"/>
      <c r="C250" s="241"/>
      <c r="D250" s="220" t="s">
        <v>126</v>
      </c>
      <c r="E250" s="242" t="s">
        <v>1</v>
      </c>
      <c r="F250" s="243" t="s">
        <v>136</v>
      </c>
      <c r="G250" s="241"/>
      <c r="H250" s="244">
        <v>34.4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126</v>
      </c>
      <c r="AU250" s="250" t="s">
        <v>83</v>
      </c>
      <c r="AV250" s="15" t="s">
        <v>124</v>
      </c>
      <c r="AW250" s="15" t="s">
        <v>30</v>
      </c>
      <c r="AX250" s="15" t="s">
        <v>81</v>
      </c>
      <c r="AY250" s="250" t="s">
        <v>118</v>
      </c>
    </row>
    <row r="251" spans="1:65" s="2" customFormat="1" ht="21.75" customHeight="1">
      <c r="A251" s="34"/>
      <c r="B251" s="35"/>
      <c r="C251" s="204" t="s">
        <v>384</v>
      </c>
      <c r="D251" s="204" t="s">
        <v>120</v>
      </c>
      <c r="E251" s="205" t="s">
        <v>385</v>
      </c>
      <c r="F251" s="206" t="s">
        <v>386</v>
      </c>
      <c r="G251" s="207" t="s">
        <v>159</v>
      </c>
      <c r="H251" s="208">
        <v>34.6</v>
      </c>
      <c r="I251" s="209"/>
      <c r="J251" s="210">
        <f>ROUND(I251*H251,2)</f>
        <v>0</v>
      </c>
      <c r="K251" s="211"/>
      <c r="L251" s="39"/>
      <c r="M251" s="212" t="s">
        <v>1</v>
      </c>
      <c r="N251" s="213" t="s">
        <v>38</v>
      </c>
      <c r="O251" s="71"/>
      <c r="P251" s="214">
        <f>O251*H251</f>
        <v>0</v>
      </c>
      <c r="Q251" s="214">
        <v>5.0000000000000002E-5</v>
      </c>
      <c r="R251" s="214">
        <f>Q251*H251</f>
        <v>1.7300000000000002E-3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124</v>
      </c>
      <c r="AT251" s="216" t="s">
        <v>120</v>
      </c>
      <c r="AU251" s="216" t="s">
        <v>83</v>
      </c>
      <c r="AY251" s="17" t="s">
        <v>118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81</v>
      </c>
      <c r="BK251" s="217">
        <f>ROUND(I251*H251,2)</f>
        <v>0</v>
      </c>
      <c r="BL251" s="17" t="s">
        <v>124</v>
      </c>
      <c r="BM251" s="216" t="s">
        <v>387</v>
      </c>
    </row>
    <row r="252" spans="1:65" s="2" customFormat="1" ht="16.5" customHeight="1">
      <c r="A252" s="34"/>
      <c r="B252" s="35"/>
      <c r="C252" s="204" t="s">
        <v>388</v>
      </c>
      <c r="D252" s="204" t="s">
        <v>120</v>
      </c>
      <c r="E252" s="205" t="s">
        <v>389</v>
      </c>
      <c r="F252" s="206" t="s">
        <v>390</v>
      </c>
      <c r="G252" s="207" t="s">
        <v>159</v>
      </c>
      <c r="H252" s="208">
        <v>34.6</v>
      </c>
      <c r="I252" s="209"/>
      <c r="J252" s="210">
        <f>ROUND(I252*H252,2)</f>
        <v>0</v>
      </c>
      <c r="K252" s="211"/>
      <c r="L252" s="39"/>
      <c r="M252" s="212" t="s">
        <v>1</v>
      </c>
      <c r="N252" s="213" t="s">
        <v>38</v>
      </c>
      <c r="O252" s="71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124</v>
      </c>
      <c r="AT252" s="216" t="s">
        <v>120</v>
      </c>
      <c r="AU252" s="216" t="s">
        <v>83</v>
      </c>
      <c r="AY252" s="17" t="s">
        <v>118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81</v>
      </c>
      <c r="BK252" s="217">
        <f>ROUND(I252*H252,2)</f>
        <v>0</v>
      </c>
      <c r="BL252" s="17" t="s">
        <v>124</v>
      </c>
      <c r="BM252" s="216" t="s">
        <v>391</v>
      </c>
    </row>
    <row r="253" spans="1:65" s="2" customFormat="1" ht="21.75" customHeight="1">
      <c r="A253" s="34"/>
      <c r="B253" s="35"/>
      <c r="C253" s="204" t="s">
        <v>392</v>
      </c>
      <c r="D253" s="204" t="s">
        <v>120</v>
      </c>
      <c r="E253" s="205" t="s">
        <v>393</v>
      </c>
      <c r="F253" s="206" t="s">
        <v>394</v>
      </c>
      <c r="G253" s="207" t="s">
        <v>288</v>
      </c>
      <c r="H253" s="208">
        <v>10</v>
      </c>
      <c r="I253" s="209"/>
      <c r="J253" s="210">
        <f>ROUND(I253*H253,2)</f>
        <v>0</v>
      </c>
      <c r="K253" s="211"/>
      <c r="L253" s="39"/>
      <c r="M253" s="212" t="s">
        <v>1</v>
      </c>
      <c r="N253" s="213" t="s">
        <v>38</v>
      </c>
      <c r="O253" s="71"/>
      <c r="P253" s="214">
        <f>O253*H253</f>
        <v>0</v>
      </c>
      <c r="Q253" s="214">
        <v>1.6167899999999999</v>
      </c>
      <c r="R253" s="214">
        <f>Q253*H253</f>
        <v>16.167899999999999</v>
      </c>
      <c r="S253" s="214">
        <v>0</v>
      </c>
      <c r="T253" s="21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6" t="s">
        <v>124</v>
      </c>
      <c r="AT253" s="216" t="s">
        <v>120</v>
      </c>
      <c r="AU253" s="216" t="s">
        <v>83</v>
      </c>
      <c r="AY253" s="17" t="s">
        <v>118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81</v>
      </c>
      <c r="BK253" s="217">
        <f>ROUND(I253*H253,2)</f>
        <v>0</v>
      </c>
      <c r="BL253" s="17" t="s">
        <v>124</v>
      </c>
      <c r="BM253" s="216" t="s">
        <v>395</v>
      </c>
    </row>
    <row r="254" spans="1:65" s="14" customFormat="1" ht="11.25">
      <c r="B254" s="229"/>
      <c r="C254" s="230"/>
      <c r="D254" s="220" t="s">
        <v>126</v>
      </c>
      <c r="E254" s="231" t="s">
        <v>1</v>
      </c>
      <c r="F254" s="232" t="s">
        <v>396</v>
      </c>
      <c r="G254" s="230"/>
      <c r="H254" s="233">
        <v>10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126</v>
      </c>
      <c r="AU254" s="239" t="s">
        <v>83</v>
      </c>
      <c r="AV254" s="14" t="s">
        <v>83</v>
      </c>
      <c r="AW254" s="14" t="s">
        <v>30</v>
      </c>
      <c r="AX254" s="14" t="s">
        <v>81</v>
      </c>
      <c r="AY254" s="239" t="s">
        <v>118</v>
      </c>
    </row>
    <row r="255" spans="1:65" s="12" customFormat="1" ht="22.9" customHeight="1">
      <c r="B255" s="188"/>
      <c r="C255" s="189"/>
      <c r="D255" s="190" t="s">
        <v>72</v>
      </c>
      <c r="E255" s="202" t="s">
        <v>397</v>
      </c>
      <c r="F255" s="202" t="s">
        <v>398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SUM(P256:P262)</f>
        <v>0</v>
      </c>
      <c r="Q255" s="196"/>
      <c r="R255" s="197">
        <f>SUM(R256:R262)</f>
        <v>0</v>
      </c>
      <c r="S255" s="196"/>
      <c r="T255" s="198">
        <f>SUM(T256:T262)</f>
        <v>0</v>
      </c>
      <c r="AR255" s="199" t="s">
        <v>81</v>
      </c>
      <c r="AT255" s="200" t="s">
        <v>72</v>
      </c>
      <c r="AU255" s="200" t="s">
        <v>81</v>
      </c>
      <c r="AY255" s="199" t="s">
        <v>118</v>
      </c>
      <c r="BK255" s="201">
        <f>SUM(BK256:BK262)</f>
        <v>0</v>
      </c>
    </row>
    <row r="256" spans="1:65" s="2" customFormat="1" ht="16.5" customHeight="1">
      <c r="A256" s="34"/>
      <c r="B256" s="35"/>
      <c r="C256" s="204" t="s">
        <v>399</v>
      </c>
      <c r="D256" s="204" t="s">
        <v>120</v>
      </c>
      <c r="E256" s="205" t="s">
        <v>400</v>
      </c>
      <c r="F256" s="206" t="s">
        <v>401</v>
      </c>
      <c r="G256" s="207" t="s">
        <v>197</v>
      </c>
      <c r="H256" s="208">
        <v>753.42200000000003</v>
      </c>
      <c r="I256" s="209"/>
      <c r="J256" s="210">
        <f>ROUND(I256*H256,2)</f>
        <v>0</v>
      </c>
      <c r="K256" s="211"/>
      <c r="L256" s="39"/>
      <c r="M256" s="212" t="s">
        <v>1</v>
      </c>
      <c r="N256" s="213" t="s">
        <v>38</v>
      </c>
      <c r="O256" s="71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124</v>
      </c>
      <c r="AT256" s="216" t="s">
        <v>120</v>
      </c>
      <c r="AU256" s="216" t="s">
        <v>83</v>
      </c>
      <c r="AY256" s="17" t="s">
        <v>118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81</v>
      </c>
      <c r="BK256" s="217">
        <f>ROUND(I256*H256,2)</f>
        <v>0</v>
      </c>
      <c r="BL256" s="17" t="s">
        <v>124</v>
      </c>
      <c r="BM256" s="216" t="s">
        <v>402</v>
      </c>
    </row>
    <row r="257" spans="1:65" s="2" customFormat="1" ht="21.75" customHeight="1">
      <c r="A257" s="34"/>
      <c r="B257" s="35"/>
      <c r="C257" s="204" t="s">
        <v>403</v>
      </c>
      <c r="D257" s="204" t="s">
        <v>120</v>
      </c>
      <c r="E257" s="205" t="s">
        <v>404</v>
      </c>
      <c r="F257" s="206" t="s">
        <v>405</v>
      </c>
      <c r="G257" s="207" t="s">
        <v>197</v>
      </c>
      <c r="H257" s="208">
        <v>4520.5320000000002</v>
      </c>
      <c r="I257" s="209"/>
      <c r="J257" s="210">
        <f>ROUND(I257*H257,2)</f>
        <v>0</v>
      </c>
      <c r="K257" s="211"/>
      <c r="L257" s="39"/>
      <c r="M257" s="212" t="s">
        <v>1</v>
      </c>
      <c r="N257" s="213" t="s">
        <v>38</v>
      </c>
      <c r="O257" s="71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124</v>
      </c>
      <c r="AT257" s="216" t="s">
        <v>120</v>
      </c>
      <c r="AU257" s="216" t="s">
        <v>83</v>
      </c>
      <c r="AY257" s="17" t="s">
        <v>118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7" t="s">
        <v>81</v>
      </c>
      <c r="BK257" s="217">
        <f>ROUND(I257*H257,2)</f>
        <v>0</v>
      </c>
      <c r="BL257" s="17" t="s">
        <v>124</v>
      </c>
      <c r="BM257" s="216" t="s">
        <v>406</v>
      </c>
    </row>
    <row r="258" spans="1:65" s="14" customFormat="1" ht="11.25">
      <c r="B258" s="229"/>
      <c r="C258" s="230"/>
      <c r="D258" s="220" t="s">
        <v>126</v>
      </c>
      <c r="E258" s="230"/>
      <c r="F258" s="232" t="s">
        <v>407</v>
      </c>
      <c r="G258" s="230"/>
      <c r="H258" s="233">
        <v>4520.5320000000002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126</v>
      </c>
      <c r="AU258" s="239" t="s">
        <v>83</v>
      </c>
      <c r="AV258" s="14" t="s">
        <v>83</v>
      </c>
      <c r="AW258" s="14" t="s">
        <v>4</v>
      </c>
      <c r="AX258" s="14" t="s">
        <v>81</v>
      </c>
      <c r="AY258" s="239" t="s">
        <v>118</v>
      </c>
    </row>
    <row r="259" spans="1:65" s="2" customFormat="1" ht="21.75" customHeight="1">
      <c r="A259" s="34"/>
      <c r="B259" s="35"/>
      <c r="C259" s="204" t="s">
        <v>408</v>
      </c>
      <c r="D259" s="204" t="s">
        <v>120</v>
      </c>
      <c r="E259" s="205" t="s">
        <v>409</v>
      </c>
      <c r="F259" s="206" t="s">
        <v>410</v>
      </c>
      <c r="G259" s="207" t="s">
        <v>197</v>
      </c>
      <c r="H259" s="208">
        <v>462.09399999999999</v>
      </c>
      <c r="I259" s="209"/>
      <c r="J259" s="210">
        <f>ROUND(I259*H259,2)</f>
        <v>0</v>
      </c>
      <c r="K259" s="211"/>
      <c r="L259" s="39"/>
      <c r="M259" s="212" t="s">
        <v>1</v>
      </c>
      <c r="N259" s="213" t="s">
        <v>38</v>
      </c>
      <c r="O259" s="71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124</v>
      </c>
      <c r="AT259" s="216" t="s">
        <v>120</v>
      </c>
      <c r="AU259" s="216" t="s">
        <v>83</v>
      </c>
      <c r="AY259" s="17" t="s">
        <v>118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81</v>
      </c>
      <c r="BK259" s="217">
        <f>ROUND(I259*H259,2)</f>
        <v>0</v>
      </c>
      <c r="BL259" s="17" t="s">
        <v>124</v>
      </c>
      <c r="BM259" s="216" t="s">
        <v>411</v>
      </c>
    </row>
    <row r="260" spans="1:65" s="14" customFormat="1" ht="11.25">
      <c r="B260" s="229"/>
      <c r="C260" s="230"/>
      <c r="D260" s="220" t="s">
        <v>126</v>
      </c>
      <c r="E260" s="231" t="s">
        <v>1</v>
      </c>
      <c r="F260" s="232" t="s">
        <v>412</v>
      </c>
      <c r="G260" s="230"/>
      <c r="H260" s="233">
        <v>753.42200000000003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126</v>
      </c>
      <c r="AU260" s="239" t="s">
        <v>83</v>
      </c>
      <c r="AV260" s="14" t="s">
        <v>83</v>
      </c>
      <c r="AW260" s="14" t="s">
        <v>30</v>
      </c>
      <c r="AX260" s="14" t="s">
        <v>73</v>
      </c>
      <c r="AY260" s="239" t="s">
        <v>118</v>
      </c>
    </row>
    <row r="261" spans="1:65" s="14" customFormat="1" ht="11.25">
      <c r="B261" s="229"/>
      <c r="C261" s="230"/>
      <c r="D261" s="220" t="s">
        <v>126</v>
      </c>
      <c r="E261" s="231" t="s">
        <v>1</v>
      </c>
      <c r="F261" s="232" t="s">
        <v>413</v>
      </c>
      <c r="G261" s="230"/>
      <c r="H261" s="233">
        <v>-291.32799999999997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126</v>
      </c>
      <c r="AU261" s="239" t="s">
        <v>83</v>
      </c>
      <c r="AV261" s="14" t="s">
        <v>83</v>
      </c>
      <c r="AW261" s="14" t="s">
        <v>30</v>
      </c>
      <c r="AX261" s="14" t="s">
        <v>73</v>
      </c>
      <c r="AY261" s="239" t="s">
        <v>118</v>
      </c>
    </row>
    <row r="262" spans="1:65" s="15" customFormat="1" ht="11.25">
      <c r="B262" s="240"/>
      <c r="C262" s="241"/>
      <c r="D262" s="220" t="s">
        <v>126</v>
      </c>
      <c r="E262" s="242" t="s">
        <v>1</v>
      </c>
      <c r="F262" s="243" t="s">
        <v>136</v>
      </c>
      <c r="G262" s="241"/>
      <c r="H262" s="244">
        <v>462.09400000000005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126</v>
      </c>
      <c r="AU262" s="250" t="s">
        <v>83</v>
      </c>
      <c r="AV262" s="15" t="s">
        <v>124</v>
      </c>
      <c r="AW262" s="15" t="s">
        <v>30</v>
      </c>
      <c r="AX262" s="15" t="s">
        <v>81</v>
      </c>
      <c r="AY262" s="250" t="s">
        <v>118</v>
      </c>
    </row>
    <row r="263" spans="1:65" s="12" customFormat="1" ht="22.9" customHeight="1">
      <c r="B263" s="188"/>
      <c r="C263" s="189"/>
      <c r="D263" s="190" t="s">
        <v>72</v>
      </c>
      <c r="E263" s="202" t="s">
        <v>414</v>
      </c>
      <c r="F263" s="202" t="s">
        <v>415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P264</f>
        <v>0</v>
      </c>
      <c r="Q263" s="196"/>
      <c r="R263" s="197">
        <f>R264</f>
        <v>0</v>
      </c>
      <c r="S263" s="196"/>
      <c r="T263" s="198">
        <f>T264</f>
        <v>0</v>
      </c>
      <c r="AR263" s="199" t="s">
        <v>81</v>
      </c>
      <c r="AT263" s="200" t="s">
        <v>72</v>
      </c>
      <c r="AU263" s="200" t="s">
        <v>81</v>
      </c>
      <c r="AY263" s="199" t="s">
        <v>118</v>
      </c>
      <c r="BK263" s="201">
        <f>BK264</f>
        <v>0</v>
      </c>
    </row>
    <row r="264" spans="1:65" s="2" customFormat="1" ht="21.75" customHeight="1">
      <c r="A264" s="34"/>
      <c r="B264" s="35"/>
      <c r="C264" s="204" t="s">
        <v>416</v>
      </c>
      <c r="D264" s="204" t="s">
        <v>120</v>
      </c>
      <c r="E264" s="205" t="s">
        <v>417</v>
      </c>
      <c r="F264" s="206" t="s">
        <v>418</v>
      </c>
      <c r="G264" s="207" t="s">
        <v>197</v>
      </c>
      <c r="H264" s="208">
        <v>350.79599999999999</v>
      </c>
      <c r="I264" s="209"/>
      <c r="J264" s="210">
        <f>ROUND(I264*H264,2)</f>
        <v>0</v>
      </c>
      <c r="K264" s="211"/>
      <c r="L264" s="39"/>
      <c r="M264" s="212" t="s">
        <v>1</v>
      </c>
      <c r="N264" s="213" t="s">
        <v>38</v>
      </c>
      <c r="O264" s="71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124</v>
      </c>
      <c r="AT264" s="216" t="s">
        <v>120</v>
      </c>
      <c r="AU264" s="216" t="s">
        <v>83</v>
      </c>
      <c r="AY264" s="17" t="s">
        <v>118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81</v>
      </c>
      <c r="BK264" s="217">
        <f>ROUND(I264*H264,2)</f>
        <v>0</v>
      </c>
      <c r="BL264" s="17" t="s">
        <v>124</v>
      </c>
      <c r="BM264" s="216" t="s">
        <v>419</v>
      </c>
    </row>
    <row r="265" spans="1:65" s="12" customFormat="1" ht="25.9" customHeight="1">
      <c r="B265" s="188"/>
      <c r="C265" s="189"/>
      <c r="D265" s="190" t="s">
        <v>72</v>
      </c>
      <c r="E265" s="191" t="s">
        <v>420</v>
      </c>
      <c r="F265" s="191" t="s">
        <v>421</v>
      </c>
      <c r="G265" s="189"/>
      <c r="H265" s="189"/>
      <c r="I265" s="192"/>
      <c r="J265" s="193">
        <f>BK265</f>
        <v>0</v>
      </c>
      <c r="K265" s="189"/>
      <c r="L265" s="194"/>
      <c r="M265" s="195"/>
      <c r="N265" s="196"/>
      <c r="O265" s="196"/>
      <c r="P265" s="197">
        <f>SUM(P266:P268)</f>
        <v>0</v>
      </c>
      <c r="Q265" s="196"/>
      <c r="R265" s="197">
        <f>SUM(R266:R268)</f>
        <v>0</v>
      </c>
      <c r="S265" s="196"/>
      <c r="T265" s="198">
        <f>SUM(T266:T268)</f>
        <v>0</v>
      </c>
      <c r="AR265" s="199" t="s">
        <v>156</v>
      </c>
      <c r="AT265" s="200" t="s">
        <v>72</v>
      </c>
      <c r="AU265" s="200" t="s">
        <v>73</v>
      </c>
      <c r="AY265" s="199" t="s">
        <v>118</v>
      </c>
      <c r="BK265" s="201">
        <f>SUM(BK266:BK268)</f>
        <v>0</v>
      </c>
    </row>
    <row r="266" spans="1:65" s="2" customFormat="1" ht="16.5" customHeight="1">
      <c r="A266" s="34"/>
      <c r="B266" s="35"/>
      <c r="C266" s="204" t="s">
        <v>422</v>
      </c>
      <c r="D266" s="204" t="s">
        <v>120</v>
      </c>
      <c r="E266" s="205" t="s">
        <v>423</v>
      </c>
      <c r="F266" s="206" t="s">
        <v>424</v>
      </c>
      <c r="G266" s="207" t="s">
        <v>425</v>
      </c>
      <c r="H266" s="208">
        <v>1</v>
      </c>
      <c r="I266" s="209"/>
      <c r="J266" s="210">
        <f>ROUND(I266*H266,2)</f>
        <v>0</v>
      </c>
      <c r="K266" s="211"/>
      <c r="L266" s="39"/>
      <c r="M266" s="212" t="s">
        <v>1</v>
      </c>
      <c r="N266" s="213" t="s">
        <v>38</v>
      </c>
      <c r="O266" s="71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426</v>
      </c>
      <c r="AT266" s="216" t="s">
        <v>120</v>
      </c>
      <c r="AU266" s="216" t="s">
        <v>81</v>
      </c>
      <c r="AY266" s="17" t="s">
        <v>118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81</v>
      </c>
      <c r="BK266" s="217">
        <f>ROUND(I266*H266,2)</f>
        <v>0</v>
      </c>
      <c r="BL266" s="17" t="s">
        <v>426</v>
      </c>
      <c r="BM266" s="216" t="s">
        <v>427</v>
      </c>
    </row>
    <row r="267" spans="1:65" s="2" customFormat="1" ht="21.75" customHeight="1">
      <c r="A267" s="34"/>
      <c r="B267" s="35"/>
      <c r="C267" s="204" t="s">
        <v>428</v>
      </c>
      <c r="D267" s="204" t="s">
        <v>120</v>
      </c>
      <c r="E267" s="205" t="s">
        <v>429</v>
      </c>
      <c r="F267" s="206" t="s">
        <v>430</v>
      </c>
      <c r="G267" s="207" t="s">
        <v>431</v>
      </c>
      <c r="H267" s="208">
        <v>1</v>
      </c>
      <c r="I267" s="209"/>
      <c r="J267" s="210">
        <f>ROUND(I267*H267,2)</f>
        <v>0</v>
      </c>
      <c r="K267" s="211"/>
      <c r="L267" s="39"/>
      <c r="M267" s="212" t="s">
        <v>1</v>
      </c>
      <c r="N267" s="213" t="s">
        <v>38</v>
      </c>
      <c r="O267" s="71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426</v>
      </c>
      <c r="AT267" s="216" t="s">
        <v>120</v>
      </c>
      <c r="AU267" s="216" t="s">
        <v>81</v>
      </c>
      <c r="AY267" s="17" t="s">
        <v>118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7" t="s">
        <v>81</v>
      </c>
      <c r="BK267" s="217">
        <f>ROUND(I267*H267,2)</f>
        <v>0</v>
      </c>
      <c r="BL267" s="17" t="s">
        <v>426</v>
      </c>
      <c r="BM267" s="216" t="s">
        <v>432</v>
      </c>
    </row>
    <row r="268" spans="1:65" s="2" customFormat="1" ht="16.5" customHeight="1">
      <c r="A268" s="34"/>
      <c r="B268" s="35"/>
      <c r="C268" s="204" t="s">
        <v>433</v>
      </c>
      <c r="D268" s="204" t="s">
        <v>120</v>
      </c>
      <c r="E268" s="205" t="s">
        <v>434</v>
      </c>
      <c r="F268" s="206" t="s">
        <v>435</v>
      </c>
      <c r="G268" s="207" t="s">
        <v>436</v>
      </c>
      <c r="H268" s="208">
        <v>1</v>
      </c>
      <c r="I268" s="209"/>
      <c r="J268" s="210">
        <f>ROUND(I268*H268,2)</f>
        <v>0</v>
      </c>
      <c r="K268" s="211"/>
      <c r="L268" s="39"/>
      <c r="M268" s="262" t="s">
        <v>1</v>
      </c>
      <c r="N268" s="263" t="s">
        <v>38</v>
      </c>
      <c r="O268" s="264"/>
      <c r="P268" s="265">
        <f>O268*H268</f>
        <v>0</v>
      </c>
      <c r="Q268" s="265">
        <v>0</v>
      </c>
      <c r="R268" s="265">
        <f>Q268*H268</f>
        <v>0</v>
      </c>
      <c r="S268" s="265">
        <v>0</v>
      </c>
      <c r="T268" s="26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124</v>
      </c>
      <c r="AT268" s="216" t="s">
        <v>120</v>
      </c>
      <c r="AU268" s="216" t="s">
        <v>81</v>
      </c>
      <c r="AY268" s="17" t="s">
        <v>118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81</v>
      </c>
      <c r="BK268" s="217">
        <f>ROUND(I268*H268,2)</f>
        <v>0</v>
      </c>
      <c r="BL268" s="17" t="s">
        <v>124</v>
      </c>
      <c r="BM268" s="216" t="s">
        <v>437</v>
      </c>
    </row>
    <row r="269" spans="1:65" s="2" customFormat="1" ht="6.95" customHeight="1">
      <c r="A269" s="34"/>
      <c r="B269" s="54"/>
      <c r="C269" s="55"/>
      <c r="D269" s="55"/>
      <c r="E269" s="55"/>
      <c r="F269" s="55"/>
      <c r="G269" s="55"/>
      <c r="H269" s="55"/>
      <c r="I269" s="152"/>
      <c r="J269" s="55"/>
      <c r="K269" s="55"/>
      <c r="L269" s="39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sheetProtection algorithmName="SHA-512" hashValue="zklOWBovYwcBr9inRZoN13Dzl9WnvKivZpUFcxwcjvy7ExPiBk+9YGS0YV4WUnDzd48lScjFWvBcPfw8jasmIw==" saltValue="aW3bg4Ud/hvf4PcrXkHEO50Dxv/sKZGbW+9slzlHEfgBLUk9RLEHcv5VBOPBVpfhRTyL9lX7bJ23BWenJuJ1QQ==" spinCount="100000" sheet="1" objects="1" scenarios="1" formatColumns="0" formatRows="0" autoFilter="0"/>
  <autoFilter ref="C123:K2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86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1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1:46" s="1" customFormat="1" ht="6.95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Benešov - obnova povrchu místních komunikací a chodníků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0" t="s">
        <v>438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21. 6. 2019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ROUND((SUM(BE123:BE167)),  2)</f>
        <v>0</v>
      </c>
      <c r="G33" s="34"/>
      <c r="H33" s="34"/>
      <c r="I33" s="131">
        <v>0.21</v>
      </c>
      <c r="J33" s="130">
        <f>ROUND(((SUM(BE123:BE167))*I33),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ROUND((SUM(BF123:BF167)),  2)</f>
        <v>0</v>
      </c>
      <c r="G34" s="34"/>
      <c r="H34" s="34"/>
      <c r="I34" s="131">
        <v>0.15</v>
      </c>
      <c r="J34" s="130">
        <f>ROUND(((SUM(BF123:BF167))*I34),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4" t="s">
        <v>40</v>
      </c>
      <c r="F35" s="130">
        <f>ROUND((SUM(BG123:BG167)),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4" t="s">
        <v>41</v>
      </c>
      <c r="F36" s="130">
        <f>ROUND((SUM(BH123:BH167)),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4" t="s">
        <v>42</v>
      </c>
      <c r="F37" s="130">
        <f>ROUND((SUM(BI123:BI167)),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I41" s="108"/>
      <c r="L41" s="20"/>
    </row>
    <row r="42" spans="1:31" s="1" customFormat="1" ht="14.45" customHeight="1">
      <c r="B42" s="20"/>
      <c r="I42" s="108"/>
      <c r="L42" s="20"/>
    </row>
    <row r="43" spans="1:31" s="1" customFormat="1" ht="14.45" customHeight="1">
      <c r="B43" s="20"/>
      <c r="I43" s="108"/>
      <c r="L43" s="20"/>
    </row>
    <row r="44" spans="1:31" s="1" customFormat="1" ht="14.45" customHeight="1">
      <c r="B44" s="20"/>
      <c r="I44" s="108"/>
      <c r="L44" s="20"/>
    </row>
    <row r="45" spans="1:31" s="1" customFormat="1" ht="14.45" customHeight="1">
      <c r="B45" s="20"/>
      <c r="I45" s="108"/>
      <c r="L45" s="20"/>
    </row>
    <row r="46" spans="1:31" s="1" customFormat="1" ht="14.45" customHeight="1">
      <c r="B46" s="20"/>
      <c r="I46" s="108"/>
      <c r="L46" s="20"/>
    </row>
    <row r="47" spans="1:31" s="1" customFormat="1" ht="14.45" customHeight="1">
      <c r="B47" s="20"/>
      <c r="I47" s="108"/>
      <c r="L47" s="20"/>
    </row>
    <row r="48" spans="1:31" s="1" customFormat="1" ht="14.45" customHeight="1">
      <c r="B48" s="20"/>
      <c r="I48" s="108"/>
      <c r="L48" s="20"/>
    </row>
    <row r="49" spans="1:31" s="1" customFormat="1" ht="14.45" customHeight="1">
      <c r="B49" s="20"/>
      <c r="I49" s="108"/>
      <c r="L49" s="20"/>
    </row>
    <row r="50" spans="1:31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hidden="1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hidden="1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hidden="1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hidden="1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hidden="1" customHeight="1">
      <c r="A85" s="34"/>
      <c r="B85" s="35"/>
      <c r="C85" s="36"/>
      <c r="D85" s="36"/>
      <c r="E85" s="315" t="str">
        <f>E7</f>
        <v>Benešov - obnova povrchu místních komunikací a chodníků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hidden="1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hidden="1" customHeight="1">
      <c r="A87" s="34"/>
      <c r="B87" s="35"/>
      <c r="C87" s="36"/>
      <c r="D87" s="36"/>
      <c r="E87" s="286" t="str">
        <f>E9</f>
        <v>N18601-6 - Popelnicové pole u čp. 1802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hidden="1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hidden="1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21. 6. 2019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hidden="1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hidden="1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hidden="1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hidden="1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hidden="1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hidden="1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hidden="1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hidden="1" customHeight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1:31" s="10" customFormat="1" ht="19.899999999999999" hidden="1" customHeight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J125</f>
        <v>0</v>
      </c>
      <c r="K98" s="169"/>
      <c r="L98" s="174"/>
    </row>
    <row r="99" spans="1:31" s="10" customFormat="1" ht="19.899999999999999" hidden="1" customHeight="1">
      <c r="B99" s="168"/>
      <c r="C99" s="169"/>
      <c r="D99" s="170" t="s">
        <v>439</v>
      </c>
      <c r="E99" s="171"/>
      <c r="F99" s="171"/>
      <c r="G99" s="171"/>
      <c r="H99" s="171"/>
      <c r="I99" s="172"/>
      <c r="J99" s="173">
        <f>J144</f>
        <v>0</v>
      </c>
      <c r="K99" s="169"/>
      <c r="L99" s="174"/>
    </row>
    <row r="100" spans="1:31" s="10" customFormat="1" ht="19.899999999999999" hidden="1" customHeight="1">
      <c r="B100" s="168"/>
      <c r="C100" s="169"/>
      <c r="D100" s="170" t="s">
        <v>440</v>
      </c>
      <c r="E100" s="171"/>
      <c r="F100" s="171"/>
      <c r="G100" s="171"/>
      <c r="H100" s="171"/>
      <c r="I100" s="172"/>
      <c r="J100" s="173">
        <f>J147</f>
        <v>0</v>
      </c>
      <c r="K100" s="169"/>
      <c r="L100" s="174"/>
    </row>
    <row r="101" spans="1:31" s="10" customFormat="1" ht="19.899999999999999" hidden="1" customHeight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J157</f>
        <v>0</v>
      </c>
      <c r="K101" s="169"/>
      <c r="L101" s="174"/>
    </row>
    <row r="102" spans="1:31" s="10" customFormat="1" ht="19.899999999999999" hidden="1" customHeight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J160</f>
        <v>0</v>
      </c>
      <c r="K102" s="169"/>
      <c r="L102" s="174"/>
    </row>
    <row r="103" spans="1:31" s="10" customFormat="1" ht="19.899999999999999" hidden="1" customHeight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J166</f>
        <v>0</v>
      </c>
      <c r="K103" s="169"/>
      <c r="L103" s="174"/>
    </row>
    <row r="104" spans="1:31" s="2" customFormat="1" ht="21.75" hidden="1" customHeight="1">
      <c r="A104" s="34"/>
      <c r="B104" s="35"/>
      <c r="C104" s="36"/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hidden="1" customHeight="1">
      <c r="A105" s="34"/>
      <c r="B105" s="54"/>
      <c r="C105" s="55"/>
      <c r="D105" s="55"/>
      <c r="E105" s="55"/>
      <c r="F105" s="55"/>
      <c r="G105" s="55"/>
      <c r="H105" s="55"/>
      <c r="I105" s="152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ht="11.25" hidden="1"/>
    <row r="107" spans="1:31" ht="11.25" hidden="1"/>
    <row r="108" spans="1:31" ht="11.25" hidden="1"/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103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315" t="str">
        <f>E7</f>
        <v>Benešov - obnova povrchu místních komunikací a chodníků</v>
      </c>
      <c r="F113" s="316"/>
      <c r="G113" s="316"/>
      <c r="H113" s="31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88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286" t="str">
        <f>E9</f>
        <v>N18601-6 - Popelnicové pole u čp. 1802</v>
      </c>
      <c r="F115" s="317"/>
      <c r="G115" s="317"/>
      <c r="H115" s="317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117" t="s">
        <v>22</v>
      </c>
      <c r="J117" s="66" t="str">
        <f>IF(J12="","",J12)</f>
        <v>21. 6. 2019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117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117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75"/>
      <c r="B122" s="176"/>
      <c r="C122" s="177" t="s">
        <v>104</v>
      </c>
      <c r="D122" s="178" t="s">
        <v>58</v>
      </c>
      <c r="E122" s="178" t="s">
        <v>54</v>
      </c>
      <c r="F122" s="178" t="s">
        <v>55</v>
      </c>
      <c r="G122" s="178" t="s">
        <v>105</v>
      </c>
      <c r="H122" s="178" t="s">
        <v>106</v>
      </c>
      <c r="I122" s="179" t="s">
        <v>107</v>
      </c>
      <c r="J122" s="180" t="s">
        <v>92</v>
      </c>
      <c r="K122" s="181" t="s">
        <v>108</v>
      </c>
      <c r="L122" s="182"/>
      <c r="M122" s="75" t="s">
        <v>1</v>
      </c>
      <c r="N122" s="76" t="s">
        <v>37</v>
      </c>
      <c r="O122" s="76" t="s">
        <v>109</v>
      </c>
      <c r="P122" s="76" t="s">
        <v>110</v>
      </c>
      <c r="Q122" s="76" t="s">
        <v>111</v>
      </c>
      <c r="R122" s="76" t="s">
        <v>112</v>
      </c>
      <c r="S122" s="76" t="s">
        <v>113</v>
      </c>
      <c r="T122" s="77" t="s">
        <v>114</v>
      </c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65" s="2" customFormat="1" ht="22.9" customHeight="1">
      <c r="A123" s="34"/>
      <c r="B123" s="35"/>
      <c r="C123" s="82" t="s">
        <v>115</v>
      </c>
      <c r="D123" s="36"/>
      <c r="E123" s="36"/>
      <c r="F123" s="36"/>
      <c r="G123" s="36"/>
      <c r="H123" s="36"/>
      <c r="I123" s="115"/>
      <c r="J123" s="183">
        <f>BK123</f>
        <v>0</v>
      </c>
      <c r="K123" s="36"/>
      <c r="L123" s="39"/>
      <c r="M123" s="78"/>
      <c r="N123" s="184"/>
      <c r="O123" s="79"/>
      <c r="P123" s="185">
        <f>P124</f>
        <v>0</v>
      </c>
      <c r="Q123" s="79"/>
      <c r="R123" s="185">
        <f>R124</f>
        <v>9.6055156100000012</v>
      </c>
      <c r="S123" s="79"/>
      <c r="T123" s="186">
        <f>T124</f>
        <v>8.7631499999999996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94</v>
      </c>
      <c r="BK123" s="187">
        <f>BK124</f>
        <v>0</v>
      </c>
    </row>
    <row r="124" spans="1:65" s="12" customFormat="1" ht="25.9" customHeight="1">
      <c r="B124" s="188"/>
      <c r="C124" s="189"/>
      <c r="D124" s="190" t="s">
        <v>72</v>
      </c>
      <c r="E124" s="191" t="s">
        <v>116</v>
      </c>
      <c r="F124" s="191" t="s">
        <v>117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P125+P144+P147+P157+P160+P166</f>
        <v>0</v>
      </c>
      <c r="Q124" s="196"/>
      <c r="R124" s="197">
        <f>R125+R144+R147+R157+R160+R166</f>
        <v>9.6055156100000012</v>
      </c>
      <c r="S124" s="196"/>
      <c r="T124" s="198">
        <f>T125+T144+T147+T157+T160+T166</f>
        <v>8.7631499999999996</v>
      </c>
      <c r="AR124" s="199" t="s">
        <v>81</v>
      </c>
      <c r="AT124" s="200" t="s">
        <v>72</v>
      </c>
      <c r="AU124" s="200" t="s">
        <v>73</v>
      </c>
      <c r="AY124" s="199" t="s">
        <v>118</v>
      </c>
      <c r="BK124" s="201">
        <f>BK125+BK144+BK147+BK157+BK160+BK166</f>
        <v>0</v>
      </c>
    </row>
    <row r="125" spans="1:65" s="12" customFormat="1" ht="22.9" customHeight="1">
      <c r="B125" s="188"/>
      <c r="C125" s="189"/>
      <c r="D125" s="190" t="s">
        <v>72</v>
      </c>
      <c r="E125" s="202" t="s">
        <v>81</v>
      </c>
      <c r="F125" s="202" t="s">
        <v>119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SUM(P126:P143)</f>
        <v>0</v>
      </c>
      <c r="Q125" s="196"/>
      <c r="R125" s="197">
        <f>SUM(R126:R143)</f>
        <v>0</v>
      </c>
      <c r="S125" s="196"/>
      <c r="T125" s="198">
        <f>SUM(T126:T143)</f>
        <v>4.4887500000000005</v>
      </c>
      <c r="AR125" s="199" t="s">
        <v>81</v>
      </c>
      <c r="AT125" s="200" t="s">
        <v>72</v>
      </c>
      <c r="AU125" s="200" t="s">
        <v>81</v>
      </c>
      <c r="AY125" s="199" t="s">
        <v>118</v>
      </c>
      <c r="BK125" s="201">
        <f>SUM(BK126:BK143)</f>
        <v>0</v>
      </c>
    </row>
    <row r="126" spans="1:65" s="2" customFormat="1" ht="21.75" customHeight="1">
      <c r="A126" s="34"/>
      <c r="B126" s="35"/>
      <c r="C126" s="204" t="s">
        <v>142</v>
      </c>
      <c r="D126" s="204" t="s">
        <v>120</v>
      </c>
      <c r="E126" s="205" t="s">
        <v>441</v>
      </c>
      <c r="F126" s="206" t="s">
        <v>442</v>
      </c>
      <c r="G126" s="207" t="s">
        <v>123</v>
      </c>
      <c r="H126" s="208">
        <v>7.125</v>
      </c>
      <c r="I126" s="209"/>
      <c r="J126" s="210">
        <f>ROUND(I126*H126,2)</f>
        <v>0</v>
      </c>
      <c r="K126" s="211"/>
      <c r="L126" s="39"/>
      <c r="M126" s="212" t="s">
        <v>1</v>
      </c>
      <c r="N126" s="213" t="s">
        <v>38</v>
      </c>
      <c r="O126" s="71"/>
      <c r="P126" s="214">
        <f>O126*H126</f>
        <v>0</v>
      </c>
      <c r="Q126" s="214">
        <v>0</v>
      </c>
      <c r="R126" s="214">
        <f>Q126*H126</f>
        <v>0</v>
      </c>
      <c r="S126" s="214">
        <v>0.63</v>
      </c>
      <c r="T126" s="215">
        <f>S126*H126</f>
        <v>4.4887500000000005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124</v>
      </c>
      <c r="AT126" s="216" t="s">
        <v>120</v>
      </c>
      <c r="AU126" s="216" t="s">
        <v>83</v>
      </c>
      <c r="AY126" s="17" t="s">
        <v>118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81</v>
      </c>
      <c r="BK126" s="217">
        <f>ROUND(I126*H126,2)</f>
        <v>0</v>
      </c>
      <c r="BL126" s="17" t="s">
        <v>124</v>
      </c>
      <c r="BM126" s="216" t="s">
        <v>443</v>
      </c>
    </row>
    <row r="127" spans="1:65" s="14" customFormat="1" ht="11.25">
      <c r="B127" s="229"/>
      <c r="C127" s="230"/>
      <c r="D127" s="220" t="s">
        <v>126</v>
      </c>
      <c r="E127" s="231" t="s">
        <v>1</v>
      </c>
      <c r="F127" s="232" t="s">
        <v>444</v>
      </c>
      <c r="G127" s="230"/>
      <c r="H127" s="233">
        <v>7.125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126</v>
      </c>
      <c r="AU127" s="239" t="s">
        <v>83</v>
      </c>
      <c r="AV127" s="14" t="s">
        <v>83</v>
      </c>
      <c r="AW127" s="14" t="s">
        <v>30</v>
      </c>
      <c r="AX127" s="14" t="s">
        <v>81</v>
      </c>
      <c r="AY127" s="239" t="s">
        <v>118</v>
      </c>
    </row>
    <row r="128" spans="1:65" s="2" customFormat="1" ht="21.75" customHeight="1">
      <c r="A128" s="34"/>
      <c r="B128" s="35"/>
      <c r="C128" s="204" t="s">
        <v>81</v>
      </c>
      <c r="D128" s="204" t="s">
        <v>120</v>
      </c>
      <c r="E128" s="205" t="s">
        <v>445</v>
      </c>
      <c r="F128" s="206" t="s">
        <v>446</v>
      </c>
      <c r="G128" s="207" t="s">
        <v>168</v>
      </c>
      <c r="H128" s="208">
        <v>4.05</v>
      </c>
      <c r="I128" s="209"/>
      <c r="J128" s="210">
        <f>ROUND(I128*H128,2)</f>
        <v>0</v>
      </c>
      <c r="K128" s="211"/>
      <c r="L128" s="39"/>
      <c r="M128" s="212" t="s">
        <v>1</v>
      </c>
      <c r="N128" s="213" t="s">
        <v>38</v>
      </c>
      <c r="O128" s="71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124</v>
      </c>
      <c r="AT128" s="216" t="s">
        <v>120</v>
      </c>
      <c r="AU128" s="216" t="s">
        <v>83</v>
      </c>
      <c r="AY128" s="17" t="s">
        <v>118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81</v>
      </c>
      <c r="BK128" s="217">
        <f>ROUND(I128*H128,2)</f>
        <v>0</v>
      </c>
      <c r="BL128" s="17" t="s">
        <v>124</v>
      </c>
      <c r="BM128" s="216" t="s">
        <v>447</v>
      </c>
    </row>
    <row r="129" spans="1:65" s="14" customFormat="1" ht="11.25">
      <c r="B129" s="229"/>
      <c r="C129" s="230"/>
      <c r="D129" s="220" t="s">
        <v>126</v>
      </c>
      <c r="E129" s="231" t="s">
        <v>1</v>
      </c>
      <c r="F129" s="232" t="s">
        <v>448</v>
      </c>
      <c r="G129" s="230"/>
      <c r="H129" s="233">
        <v>3.21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126</v>
      </c>
      <c r="AU129" s="239" t="s">
        <v>83</v>
      </c>
      <c r="AV129" s="14" t="s">
        <v>83</v>
      </c>
      <c r="AW129" s="14" t="s">
        <v>30</v>
      </c>
      <c r="AX129" s="14" t="s">
        <v>73</v>
      </c>
      <c r="AY129" s="239" t="s">
        <v>118</v>
      </c>
    </row>
    <row r="130" spans="1:65" s="14" customFormat="1" ht="11.25">
      <c r="B130" s="229"/>
      <c r="C130" s="230"/>
      <c r="D130" s="220" t="s">
        <v>126</v>
      </c>
      <c r="E130" s="231" t="s">
        <v>1</v>
      </c>
      <c r="F130" s="232" t="s">
        <v>449</v>
      </c>
      <c r="G130" s="230"/>
      <c r="H130" s="233">
        <v>0.84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126</v>
      </c>
      <c r="AU130" s="239" t="s">
        <v>83</v>
      </c>
      <c r="AV130" s="14" t="s">
        <v>83</v>
      </c>
      <c r="AW130" s="14" t="s">
        <v>30</v>
      </c>
      <c r="AX130" s="14" t="s">
        <v>73</v>
      </c>
      <c r="AY130" s="239" t="s">
        <v>118</v>
      </c>
    </row>
    <row r="131" spans="1:65" s="15" customFormat="1" ht="11.25">
      <c r="B131" s="240"/>
      <c r="C131" s="241"/>
      <c r="D131" s="220" t="s">
        <v>126</v>
      </c>
      <c r="E131" s="242" t="s">
        <v>1</v>
      </c>
      <c r="F131" s="243" t="s">
        <v>136</v>
      </c>
      <c r="G131" s="241"/>
      <c r="H131" s="244">
        <v>4.05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126</v>
      </c>
      <c r="AU131" s="250" t="s">
        <v>83</v>
      </c>
      <c r="AV131" s="15" t="s">
        <v>124</v>
      </c>
      <c r="AW131" s="15" t="s">
        <v>30</v>
      </c>
      <c r="AX131" s="15" t="s">
        <v>81</v>
      </c>
      <c r="AY131" s="250" t="s">
        <v>118</v>
      </c>
    </row>
    <row r="132" spans="1:65" s="2" customFormat="1" ht="21.75" customHeight="1">
      <c r="A132" s="34"/>
      <c r="B132" s="35"/>
      <c r="C132" s="204" t="s">
        <v>186</v>
      </c>
      <c r="D132" s="204" t="s">
        <v>120</v>
      </c>
      <c r="E132" s="205" t="s">
        <v>450</v>
      </c>
      <c r="F132" s="206" t="s">
        <v>451</v>
      </c>
      <c r="G132" s="207" t="s">
        <v>168</v>
      </c>
      <c r="H132" s="208">
        <v>9.1</v>
      </c>
      <c r="I132" s="209"/>
      <c r="J132" s="210">
        <f>ROUND(I132*H132,2)</f>
        <v>0</v>
      </c>
      <c r="K132" s="211"/>
      <c r="L132" s="39"/>
      <c r="M132" s="212" t="s">
        <v>1</v>
      </c>
      <c r="N132" s="213" t="s">
        <v>38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124</v>
      </c>
      <c r="AT132" s="216" t="s">
        <v>120</v>
      </c>
      <c r="AU132" s="216" t="s">
        <v>83</v>
      </c>
      <c r="AY132" s="17" t="s">
        <v>118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81</v>
      </c>
      <c r="BK132" s="217">
        <f>ROUND(I132*H132,2)</f>
        <v>0</v>
      </c>
      <c r="BL132" s="17" t="s">
        <v>124</v>
      </c>
      <c r="BM132" s="216" t="s">
        <v>452</v>
      </c>
    </row>
    <row r="133" spans="1:65" s="14" customFormat="1" ht="11.25">
      <c r="B133" s="229"/>
      <c r="C133" s="230"/>
      <c r="D133" s="220" t="s">
        <v>126</v>
      </c>
      <c r="E133" s="231" t="s">
        <v>1</v>
      </c>
      <c r="F133" s="232" t="s">
        <v>453</v>
      </c>
      <c r="G133" s="230"/>
      <c r="H133" s="233">
        <v>9.1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126</v>
      </c>
      <c r="AU133" s="239" t="s">
        <v>83</v>
      </c>
      <c r="AV133" s="14" t="s">
        <v>83</v>
      </c>
      <c r="AW133" s="14" t="s">
        <v>30</v>
      </c>
      <c r="AX133" s="14" t="s">
        <v>81</v>
      </c>
      <c r="AY133" s="239" t="s">
        <v>118</v>
      </c>
    </row>
    <row r="134" spans="1:65" s="2" customFormat="1" ht="21.75" customHeight="1">
      <c r="A134" s="34"/>
      <c r="B134" s="35"/>
      <c r="C134" s="204" t="s">
        <v>190</v>
      </c>
      <c r="D134" s="204" t="s">
        <v>120</v>
      </c>
      <c r="E134" s="205" t="s">
        <v>454</v>
      </c>
      <c r="F134" s="206" t="s">
        <v>455</v>
      </c>
      <c r="G134" s="207" t="s">
        <v>168</v>
      </c>
      <c r="H134" s="208">
        <v>3.12</v>
      </c>
      <c r="I134" s="209"/>
      <c r="J134" s="210">
        <f>ROUND(I134*H134,2)</f>
        <v>0</v>
      </c>
      <c r="K134" s="211"/>
      <c r="L134" s="39"/>
      <c r="M134" s="212" t="s">
        <v>1</v>
      </c>
      <c r="N134" s="213" t="s">
        <v>38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124</v>
      </c>
      <c r="AT134" s="216" t="s">
        <v>120</v>
      </c>
      <c r="AU134" s="216" t="s">
        <v>83</v>
      </c>
      <c r="AY134" s="17" t="s">
        <v>118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81</v>
      </c>
      <c r="BK134" s="217">
        <f>ROUND(I134*H134,2)</f>
        <v>0</v>
      </c>
      <c r="BL134" s="17" t="s">
        <v>124</v>
      </c>
      <c r="BM134" s="216" t="s">
        <v>456</v>
      </c>
    </row>
    <row r="135" spans="1:65" s="14" customFormat="1" ht="11.25">
      <c r="B135" s="229"/>
      <c r="C135" s="230"/>
      <c r="D135" s="220" t="s">
        <v>126</v>
      </c>
      <c r="E135" s="231" t="s">
        <v>1</v>
      </c>
      <c r="F135" s="232" t="s">
        <v>457</v>
      </c>
      <c r="G135" s="230"/>
      <c r="H135" s="233">
        <v>3.12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126</v>
      </c>
      <c r="AU135" s="239" t="s">
        <v>83</v>
      </c>
      <c r="AV135" s="14" t="s">
        <v>83</v>
      </c>
      <c r="AW135" s="14" t="s">
        <v>30</v>
      </c>
      <c r="AX135" s="14" t="s">
        <v>81</v>
      </c>
      <c r="AY135" s="239" t="s">
        <v>118</v>
      </c>
    </row>
    <row r="136" spans="1:65" s="2" customFormat="1" ht="21.75" customHeight="1">
      <c r="A136" s="34"/>
      <c r="B136" s="35"/>
      <c r="C136" s="204" t="s">
        <v>200</v>
      </c>
      <c r="D136" s="204" t="s">
        <v>120</v>
      </c>
      <c r="E136" s="205" t="s">
        <v>182</v>
      </c>
      <c r="F136" s="206" t="s">
        <v>183</v>
      </c>
      <c r="G136" s="207" t="s">
        <v>168</v>
      </c>
      <c r="H136" s="208">
        <v>16.27</v>
      </c>
      <c r="I136" s="209"/>
      <c r="J136" s="210">
        <f>ROUND(I136*H136,2)</f>
        <v>0</v>
      </c>
      <c r="K136" s="211"/>
      <c r="L136" s="39"/>
      <c r="M136" s="212" t="s">
        <v>1</v>
      </c>
      <c r="N136" s="213" t="s">
        <v>38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124</v>
      </c>
      <c r="AT136" s="216" t="s">
        <v>120</v>
      </c>
      <c r="AU136" s="216" t="s">
        <v>83</v>
      </c>
      <c r="AY136" s="17" t="s">
        <v>118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81</v>
      </c>
      <c r="BK136" s="217">
        <f>ROUND(I136*H136,2)</f>
        <v>0</v>
      </c>
      <c r="BL136" s="17" t="s">
        <v>124</v>
      </c>
      <c r="BM136" s="216" t="s">
        <v>458</v>
      </c>
    </row>
    <row r="137" spans="1:65" s="14" customFormat="1" ht="11.25">
      <c r="B137" s="229"/>
      <c r="C137" s="230"/>
      <c r="D137" s="220" t="s">
        <v>126</v>
      </c>
      <c r="E137" s="231" t="s">
        <v>1</v>
      </c>
      <c r="F137" s="232" t="s">
        <v>459</v>
      </c>
      <c r="G137" s="230"/>
      <c r="H137" s="233">
        <v>16.27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126</v>
      </c>
      <c r="AU137" s="239" t="s">
        <v>83</v>
      </c>
      <c r="AV137" s="14" t="s">
        <v>83</v>
      </c>
      <c r="AW137" s="14" t="s">
        <v>30</v>
      </c>
      <c r="AX137" s="14" t="s">
        <v>81</v>
      </c>
      <c r="AY137" s="239" t="s">
        <v>118</v>
      </c>
    </row>
    <row r="138" spans="1:65" s="2" customFormat="1" ht="21.75" customHeight="1">
      <c r="A138" s="34"/>
      <c r="B138" s="35"/>
      <c r="C138" s="204" t="s">
        <v>205</v>
      </c>
      <c r="D138" s="204" t="s">
        <v>120</v>
      </c>
      <c r="E138" s="205" t="s">
        <v>187</v>
      </c>
      <c r="F138" s="206" t="s">
        <v>188</v>
      </c>
      <c r="G138" s="207" t="s">
        <v>168</v>
      </c>
      <c r="H138" s="208">
        <v>16.27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38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124</v>
      </c>
      <c r="AT138" s="216" t="s">
        <v>120</v>
      </c>
      <c r="AU138" s="216" t="s">
        <v>83</v>
      </c>
      <c r="AY138" s="17" t="s">
        <v>118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81</v>
      </c>
      <c r="BK138" s="217">
        <f>ROUND(I138*H138,2)</f>
        <v>0</v>
      </c>
      <c r="BL138" s="17" t="s">
        <v>124</v>
      </c>
      <c r="BM138" s="216" t="s">
        <v>460</v>
      </c>
    </row>
    <row r="139" spans="1:65" s="2" customFormat="1" ht="16.5" customHeight="1">
      <c r="A139" s="34"/>
      <c r="B139" s="35"/>
      <c r="C139" s="204" t="s">
        <v>8</v>
      </c>
      <c r="D139" s="204" t="s">
        <v>120</v>
      </c>
      <c r="E139" s="205" t="s">
        <v>191</v>
      </c>
      <c r="F139" s="206" t="s">
        <v>192</v>
      </c>
      <c r="G139" s="207" t="s">
        <v>168</v>
      </c>
      <c r="H139" s="208">
        <v>16.27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38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124</v>
      </c>
      <c r="AT139" s="216" t="s">
        <v>120</v>
      </c>
      <c r="AU139" s="216" t="s">
        <v>83</v>
      </c>
      <c r="AY139" s="17" t="s">
        <v>118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81</v>
      </c>
      <c r="BK139" s="217">
        <f>ROUND(I139*H139,2)</f>
        <v>0</v>
      </c>
      <c r="BL139" s="17" t="s">
        <v>124</v>
      </c>
      <c r="BM139" s="216" t="s">
        <v>461</v>
      </c>
    </row>
    <row r="140" spans="1:65" s="2" customFormat="1" ht="21.75" customHeight="1">
      <c r="A140" s="34"/>
      <c r="B140" s="35"/>
      <c r="C140" s="204" t="s">
        <v>215</v>
      </c>
      <c r="D140" s="204" t="s">
        <v>120</v>
      </c>
      <c r="E140" s="205" t="s">
        <v>195</v>
      </c>
      <c r="F140" s="206" t="s">
        <v>196</v>
      </c>
      <c r="G140" s="207" t="s">
        <v>197</v>
      </c>
      <c r="H140" s="208">
        <v>32.121000000000002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38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124</v>
      </c>
      <c r="AT140" s="216" t="s">
        <v>120</v>
      </c>
      <c r="AU140" s="216" t="s">
        <v>83</v>
      </c>
      <c r="AY140" s="17" t="s">
        <v>118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81</v>
      </c>
      <c r="BK140" s="217">
        <f>ROUND(I140*H140,2)</f>
        <v>0</v>
      </c>
      <c r="BL140" s="17" t="s">
        <v>124</v>
      </c>
      <c r="BM140" s="216" t="s">
        <v>462</v>
      </c>
    </row>
    <row r="141" spans="1:65" s="14" customFormat="1" ht="11.25">
      <c r="B141" s="229"/>
      <c r="C141" s="230"/>
      <c r="D141" s="220" t="s">
        <v>126</v>
      </c>
      <c r="E141" s="231" t="s">
        <v>1</v>
      </c>
      <c r="F141" s="232" t="s">
        <v>463</v>
      </c>
      <c r="G141" s="230"/>
      <c r="H141" s="233">
        <v>32.121000000000002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126</v>
      </c>
      <c r="AU141" s="239" t="s">
        <v>83</v>
      </c>
      <c r="AV141" s="14" t="s">
        <v>83</v>
      </c>
      <c r="AW141" s="14" t="s">
        <v>30</v>
      </c>
      <c r="AX141" s="14" t="s">
        <v>81</v>
      </c>
      <c r="AY141" s="239" t="s">
        <v>118</v>
      </c>
    </row>
    <row r="142" spans="1:65" s="2" customFormat="1" ht="21.75" customHeight="1">
      <c r="A142" s="34"/>
      <c r="B142" s="35"/>
      <c r="C142" s="204" t="s">
        <v>194</v>
      </c>
      <c r="D142" s="204" t="s">
        <v>120</v>
      </c>
      <c r="E142" s="205" t="s">
        <v>464</v>
      </c>
      <c r="F142" s="206" t="s">
        <v>465</v>
      </c>
      <c r="G142" s="207" t="s">
        <v>168</v>
      </c>
      <c r="H142" s="208">
        <v>9.1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38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124</v>
      </c>
      <c r="AT142" s="216" t="s">
        <v>120</v>
      </c>
      <c r="AU142" s="216" t="s">
        <v>83</v>
      </c>
      <c r="AY142" s="17" t="s">
        <v>118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81</v>
      </c>
      <c r="BK142" s="217">
        <f>ROUND(I142*H142,2)</f>
        <v>0</v>
      </c>
      <c r="BL142" s="17" t="s">
        <v>124</v>
      </c>
      <c r="BM142" s="216" t="s">
        <v>466</v>
      </c>
    </row>
    <row r="143" spans="1:65" s="14" customFormat="1" ht="11.25">
      <c r="B143" s="229"/>
      <c r="C143" s="230"/>
      <c r="D143" s="220" t="s">
        <v>126</v>
      </c>
      <c r="E143" s="231" t="s">
        <v>1</v>
      </c>
      <c r="F143" s="232" t="s">
        <v>467</v>
      </c>
      <c r="G143" s="230"/>
      <c r="H143" s="233">
        <v>9.1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126</v>
      </c>
      <c r="AU143" s="239" t="s">
        <v>83</v>
      </c>
      <c r="AV143" s="14" t="s">
        <v>83</v>
      </c>
      <c r="AW143" s="14" t="s">
        <v>30</v>
      </c>
      <c r="AX143" s="14" t="s">
        <v>81</v>
      </c>
      <c r="AY143" s="239" t="s">
        <v>118</v>
      </c>
    </row>
    <row r="144" spans="1:65" s="12" customFormat="1" ht="22.9" customHeight="1">
      <c r="B144" s="188"/>
      <c r="C144" s="189"/>
      <c r="D144" s="190" t="s">
        <v>72</v>
      </c>
      <c r="E144" s="202" t="s">
        <v>83</v>
      </c>
      <c r="F144" s="202" t="s">
        <v>468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SUM(P145:P146)</f>
        <v>0</v>
      </c>
      <c r="Q144" s="196"/>
      <c r="R144" s="197">
        <f>SUM(R145:R146)</f>
        <v>7.6542648</v>
      </c>
      <c r="S144" s="196"/>
      <c r="T144" s="198">
        <f>SUM(T145:T146)</f>
        <v>0</v>
      </c>
      <c r="AR144" s="199" t="s">
        <v>81</v>
      </c>
      <c r="AT144" s="200" t="s">
        <v>72</v>
      </c>
      <c r="AU144" s="200" t="s">
        <v>81</v>
      </c>
      <c r="AY144" s="199" t="s">
        <v>118</v>
      </c>
      <c r="BK144" s="201">
        <f>SUM(BK145:BK146)</f>
        <v>0</v>
      </c>
    </row>
    <row r="145" spans="1:65" s="2" customFormat="1" ht="21.75" customHeight="1">
      <c r="A145" s="34"/>
      <c r="B145" s="35"/>
      <c r="C145" s="204" t="s">
        <v>124</v>
      </c>
      <c r="D145" s="204" t="s">
        <v>120</v>
      </c>
      <c r="E145" s="205" t="s">
        <v>469</v>
      </c>
      <c r="F145" s="206" t="s">
        <v>470</v>
      </c>
      <c r="G145" s="207" t="s">
        <v>168</v>
      </c>
      <c r="H145" s="208">
        <v>3.12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38</v>
      </c>
      <c r="O145" s="71"/>
      <c r="P145" s="214">
        <f>O145*H145</f>
        <v>0</v>
      </c>
      <c r="Q145" s="214">
        <v>2.45329</v>
      </c>
      <c r="R145" s="214">
        <f>Q145*H145</f>
        <v>7.6542648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124</v>
      </c>
      <c r="AT145" s="216" t="s">
        <v>120</v>
      </c>
      <c r="AU145" s="216" t="s">
        <v>83</v>
      </c>
      <c r="AY145" s="17" t="s">
        <v>118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81</v>
      </c>
      <c r="BK145" s="217">
        <f>ROUND(I145*H145,2)</f>
        <v>0</v>
      </c>
      <c r="BL145" s="17" t="s">
        <v>124</v>
      </c>
      <c r="BM145" s="216" t="s">
        <v>471</v>
      </c>
    </row>
    <row r="146" spans="1:65" s="14" customFormat="1" ht="11.25">
      <c r="B146" s="229"/>
      <c r="C146" s="230"/>
      <c r="D146" s="220" t="s">
        <v>126</v>
      </c>
      <c r="E146" s="231" t="s">
        <v>1</v>
      </c>
      <c r="F146" s="232" t="s">
        <v>472</v>
      </c>
      <c r="G146" s="230"/>
      <c r="H146" s="233">
        <v>3.12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126</v>
      </c>
      <c r="AU146" s="239" t="s">
        <v>83</v>
      </c>
      <c r="AV146" s="14" t="s">
        <v>83</v>
      </c>
      <c r="AW146" s="14" t="s">
        <v>30</v>
      </c>
      <c r="AX146" s="14" t="s">
        <v>81</v>
      </c>
      <c r="AY146" s="239" t="s">
        <v>118</v>
      </c>
    </row>
    <row r="147" spans="1:65" s="12" customFormat="1" ht="22.9" customHeight="1">
      <c r="B147" s="188"/>
      <c r="C147" s="189"/>
      <c r="D147" s="190" t="s">
        <v>72</v>
      </c>
      <c r="E147" s="202" t="s">
        <v>142</v>
      </c>
      <c r="F147" s="202" t="s">
        <v>473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SUM(P148:P156)</f>
        <v>0</v>
      </c>
      <c r="Q147" s="196"/>
      <c r="R147" s="197">
        <f>SUM(R148:R156)</f>
        <v>1.9512508100000003</v>
      </c>
      <c r="S147" s="196"/>
      <c r="T147" s="198">
        <f>SUM(T148:T156)</f>
        <v>0</v>
      </c>
      <c r="AR147" s="199" t="s">
        <v>81</v>
      </c>
      <c r="AT147" s="200" t="s">
        <v>72</v>
      </c>
      <c r="AU147" s="200" t="s">
        <v>81</v>
      </c>
      <c r="AY147" s="199" t="s">
        <v>118</v>
      </c>
      <c r="BK147" s="201">
        <f>SUM(BK148:BK156)</f>
        <v>0</v>
      </c>
    </row>
    <row r="148" spans="1:65" s="2" customFormat="1" ht="21.75" customHeight="1">
      <c r="A148" s="34"/>
      <c r="B148" s="35"/>
      <c r="C148" s="204" t="s">
        <v>156</v>
      </c>
      <c r="D148" s="204" t="s">
        <v>120</v>
      </c>
      <c r="E148" s="205" t="s">
        <v>474</v>
      </c>
      <c r="F148" s="206" t="s">
        <v>475</v>
      </c>
      <c r="G148" s="207" t="s">
        <v>123</v>
      </c>
      <c r="H148" s="208">
        <v>2.4380000000000002</v>
      </c>
      <c r="I148" s="209"/>
      <c r="J148" s="210">
        <f>ROUND(I148*H148,2)</f>
        <v>0</v>
      </c>
      <c r="K148" s="211"/>
      <c r="L148" s="39"/>
      <c r="M148" s="212" t="s">
        <v>1</v>
      </c>
      <c r="N148" s="213" t="s">
        <v>38</v>
      </c>
      <c r="O148" s="71"/>
      <c r="P148" s="214">
        <f>O148*H148</f>
        <v>0</v>
      </c>
      <c r="Q148" s="214">
        <v>0.55291000000000001</v>
      </c>
      <c r="R148" s="214">
        <f>Q148*H148</f>
        <v>1.3479945800000002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124</v>
      </c>
      <c r="AT148" s="216" t="s">
        <v>120</v>
      </c>
      <c r="AU148" s="216" t="s">
        <v>83</v>
      </c>
      <c r="AY148" s="17" t="s">
        <v>118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81</v>
      </c>
      <c r="BK148" s="217">
        <f>ROUND(I148*H148,2)</f>
        <v>0</v>
      </c>
      <c r="BL148" s="17" t="s">
        <v>124</v>
      </c>
      <c r="BM148" s="216" t="s">
        <v>476</v>
      </c>
    </row>
    <row r="149" spans="1:65" s="14" customFormat="1" ht="11.25">
      <c r="B149" s="229"/>
      <c r="C149" s="230"/>
      <c r="D149" s="220" t="s">
        <v>126</v>
      </c>
      <c r="E149" s="231" t="s">
        <v>1</v>
      </c>
      <c r="F149" s="232" t="s">
        <v>477</v>
      </c>
      <c r="G149" s="230"/>
      <c r="H149" s="233">
        <v>2.4380000000000002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126</v>
      </c>
      <c r="AU149" s="239" t="s">
        <v>83</v>
      </c>
      <c r="AV149" s="14" t="s">
        <v>83</v>
      </c>
      <c r="AW149" s="14" t="s">
        <v>30</v>
      </c>
      <c r="AX149" s="14" t="s">
        <v>81</v>
      </c>
      <c r="AY149" s="239" t="s">
        <v>118</v>
      </c>
    </row>
    <row r="150" spans="1:65" s="2" customFormat="1" ht="16.5" customHeight="1">
      <c r="A150" s="34"/>
      <c r="B150" s="35"/>
      <c r="C150" s="204" t="s">
        <v>165</v>
      </c>
      <c r="D150" s="204" t="s">
        <v>120</v>
      </c>
      <c r="E150" s="205" t="s">
        <v>478</v>
      </c>
      <c r="F150" s="206" t="s">
        <v>479</v>
      </c>
      <c r="G150" s="207" t="s">
        <v>168</v>
      </c>
      <c r="H150" s="208">
        <v>0.22800000000000001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2.4533</v>
      </c>
      <c r="R150" s="214">
        <f>Q150*H150</f>
        <v>0.55935240000000008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124</v>
      </c>
      <c r="AT150" s="216" t="s">
        <v>120</v>
      </c>
      <c r="AU150" s="216" t="s">
        <v>83</v>
      </c>
      <c r="AY150" s="17" t="s">
        <v>118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124</v>
      </c>
      <c r="BM150" s="216" t="s">
        <v>480</v>
      </c>
    </row>
    <row r="151" spans="1:65" s="14" customFormat="1" ht="11.25">
      <c r="B151" s="229"/>
      <c r="C151" s="230"/>
      <c r="D151" s="220" t="s">
        <v>126</v>
      </c>
      <c r="E151" s="231" t="s">
        <v>1</v>
      </c>
      <c r="F151" s="232" t="s">
        <v>481</v>
      </c>
      <c r="G151" s="230"/>
      <c r="H151" s="233">
        <v>0.22800000000000001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126</v>
      </c>
      <c r="AU151" s="239" t="s">
        <v>83</v>
      </c>
      <c r="AV151" s="14" t="s">
        <v>83</v>
      </c>
      <c r="AW151" s="14" t="s">
        <v>30</v>
      </c>
      <c r="AX151" s="14" t="s">
        <v>81</v>
      </c>
      <c r="AY151" s="239" t="s">
        <v>118</v>
      </c>
    </row>
    <row r="152" spans="1:65" s="2" customFormat="1" ht="16.5" customHeight="1">
      <c r="A152" s="34"/>
      <c r="B152" s="35"/>
      <c r="C152" s="204" t="s">
        <v>171</v>
      </c>
      <c r="D152" s="204" t="s">
        <v>120</v>
      </c>
      <c r="E152" s="205" t="s">
        <v>482</v>
      </c>
      <c r="F152" s="206" t="s">
        <v>483</v>
      </c>
      <c r="G152" s="207" t="s">
        <v>123</v>
      </c>
      <c r="H152" s="208">
        <v>1.37</v>
      </c>
      <c r="I152" s="209"/>
      <c r="J152" s="210">
        <f>ROUND(I152*H152,2)</f>
        <v>0</v>
      </c>
      <c r="K152" s="211"/>
      <c r="L152" s="39"/>
      <c r="M152" s="212" t="s">
        <v>1</v>
      </c>
      <c r="N152" s="213" t="s">
        <v>38</v>
      </c>
      <c r="O152" s="71"/>
      <c r="P152" s="214">
        <f>O152*H152</f>
        <v>0</v>
      </c>
      <c r="Q152" s="214">
        <v>9.5499999999999995E-3</v>
      </c>
      <c r="R152" s="214">
        <f>Q152*H152</f>
        <v>1.30835E-2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124</v>
      </c>
      <c r="AT152" s="216" t="s">
        <v>120</v>
      </c>
      <c r="AU152" s="216" t="s">
        <v>83</v>
      </c>
      <c r="AY152" s="17" t="s">
        <v>118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81</v>
      </c>
      <c r="BK152" s="217">
        <f>ROUND(I152*H152,2)</f>
        <v>0</v>
      </c>
      <c r="BL152" s="17" t="s">
        <v>124</v>
      </c>
      <c r="BM152" s="216" t="s">
        <v>484</v>
      </c>
    </row>
    <row r="153" spans="1:65" s="14" customFormat="1" ht="11.25">
      <c r="B153" s="229"/>
      <c r="C153" s="230"/>
      <c r="D153" s="220" t="s">
        <v>126</v>
      </c>
      <c r="E153" s="231" t="s">
        <v>1</v>
      </c>
      <c r="F153" s="232" t="s">
        <v>485</v>
      </c>
      <c r="G153" s="230"/>
      <c r="H153" s="233">
        <v>1.37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126</v>
      </c>
      <c r="AU153" s="239" t="s">
        <v>83</v>
      </c>
      <c r="AV153" s="14" t="s">
        <v>83</v>
      </c>
      <c r="AW153" s="14" t="s">
        <v>30</v>
      </c>
      <c r="AX153" s="14" t="s">
        <v>81</v>
      </c>
      <c r="AY153" s="239" t="s">
        <v>118</v>
      </c>
    </row>
    <row r="154" spans="1:65" s="2" customFormat="1" ht="21.75" customHeight="1">
      <c r="A154" s="34"/>
      <c r="B154" s="35"/>
      <c r="C154" s="204" t="s">
        <v>177</v>
      </c>
      <c r="D154" s="204" t="s">
        <v>120</v>
      </c>
      <c r="E154" s="205" t="s">
        <v>486</v>
      </c>
      <c r="F154" s="206" t="s">
        <v>487</v>
      </c>
      <c r="G154" s="207" t="s">
        <v>123</v>
      </c>
      <c r="H154" s="208">
        <v>1.37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38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124</v>
      </c>
      <c r="AT154" s="216" t="s">
        <v>120</v>
      </c>
      <c r="AU154" s="216" t="s">
        <v>83</v>
      </c>
      <c r="AY154" s="17" t="s">
        <v>118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81</v>
      </c>
      <c r="BK154" s="217">
        <f>ROUND(I154*H154,2)</f>
        <v>0</v>
      </c>
      <c r="BL154" s="17" t="s">
        <v>124</v>
      </c>
      <c r="BM154" s="216" t="s">
        <v>488</v>
      </c>
    </row>
    <row r="155" spans="1:65" s="2" customFormat="1" ht="16.5" customHeight="1">
      <c r="A155" s="34"/>
      <c r="B155" s="35"/>
      <c r="C155" s="204" t="s">
        <v>181</v>
      </c>
      <c r="D155" s="204" t="s">
        <v>120</v>
      </c>
      <c r="E155" s="205" t="s">
        <v>489</v>
      </c>
      <c r="F155" s="206" t="s">
        <v>490</v>
      </c>
      <c r="G155" s="207" t="s">
        <v>197</v>
      </c>
      <c r="H155" s="208">
        <v>2.9000000000000001E-2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38</v>
      </c>
      <c r="O155" s="71"/>
      <c r="P155" s="214">
        <f>O155*H155</f>
        <v>0</v>
      </c>
      <c r="Q155" s="214">
        <v>1.06277</v>
      </c>
      <c r="R155" s="214">
        <f>Q155*H155</f>
        <v>3.082033E-2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124</v>
      </c>
      <c r="AT155" s="216" t="s">
        <v>120</v>
      </c>
      <c r="AU155" s="216" t="s">
        <v>83</v>
      </c>
      <c r="AY155" s="17" t="s">
        <v>118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81</v>
      </c>
      <c r="BK155" s="217">
        <f>ROUND(I155*H155,2)</f>
        <v>0</v>
      </c>
      <c r="BL155" s="17" t="s">
        <v>124</v>
      </c>
      <c r="BM155" s="216" t="s">
        <v>491</v>
      </c>
    </row>
    <row r="156" spans="1:65" s="14" customFormat="1" ht="11.25">
      <c r="B156" s="229"/>
      <c r="C156" s="230"/>
      <c r="D156" s="220" t="s">
        <v>126</v>
      </c>
      <c r="E156" s="231" t="s">
        <v>1</v>
      </c>
      <c r="F156" s="232" t="s">
        <v>492</v>
      </c>
      <c r="G156" s="230"/>
      <c r="H156" s="233">
        <v>2.9000000000000001E-2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126</v>
      </c>
      <c r="AU156" s="239" t="s">
        <v>83</v>
      </c>
      <c r="AV156" s="14" t="s">
        <v>83</v>
      </c>
      <c r="AW156" s="14" t="s">
        <v>30</v>
      </c>
      <c r="AX156" s="14" t="s">
        <v>81</v>
      </c>
      <c r="AY156" s="239" t="s">
        <v>118</v>
      </c>
    </row>
    <row r="157" spans="1:65" s="12" customFormat="1" ht="22.9" customHeight="1">
      <c r="B157" s="188"/>
      <c r="C157" s="189"/>
      <c r="D157" s="190" t="s">
        <v>72</v>
      </c>
      <c r="E157" s="202" t="s">
        <v>181</v>
      </c>
      <c r="F157" s="202" t="s">
        <v>334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SUM(P158:P159)</f>
        <v>0</v>
      </c>
      <c r="Q157" s="196"/>
      <c r="R157" s="197">
        <f>SUM(R158:R159)</f>
        <v>0</v>
      </c>
      <c r="S157" s="196"/>
      <c r="T157" s="198">
        <f>SUM(T158:T159)</f>
        <v>4.2744</v>
      </c>
      <c r="AR157" s="199" t="s">
        <v>81</v>
      </c>
      <c r="AT157" s="200" t="s">
        <v>72</v>
      </c>
      <c r="AU157" s="200" t="s">
        <v>81</v>
      </c>
      <c r="AY157" s="199" t="s">
        <v>118</v>
      </c>
      <c r="BK157" s="201">
        <f>SUM(BK158:BK159)</f>
        <v>0</v>
      </c>
    </row>
    <row r="158" spans="1:65" s="2" customFormat="1" ht="16.5" customHeight="1">
      <c r="A158" s="34"/>
      <c r="B158" s="35"/>
      <c r="C158" s="204" t="s">
        <v>83</v>
      </c>
      <c r="D158" s="204" t="s">
        <v>120</v>
      </c>
      <c r="E158" s="205" t="s">
        <v>493</v>
      </c>
      <c r="F158" s="206" t="s">
        <v>494</v>
      </c>
      <c r="G158" s="207" t="s">
        <v>168</v>
      </c>
      <c r="H158" s="208">
        <v>1.7809999999999999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38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2.4</v>
      </c>
      <c r="T158" s="215">
        <f>S158*H158</f>
        <v>4.2744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124</v>
      </c>
      <c r="AT158" s="216" t="s">
        <v>120</v>
      </c>
      <c r="AU158" s="216" t="s">
        <v>83</v>
      </c>
      <c r="AY158" s="17" t="s">
        <v>118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81</v>
      </c>
      <c r="BK158" s="217">
        <f>ROUND(I158*H158,2)</f>
        <v>0</v>
      </c>
      <c r="BL158" s="17" t="s">
        <v>124</v>
      </c>
      <c r="BM158" s="216" t="s">
        <v>495</v>
      </c>
    </row>
    <row r="159" spans="1:65" s="14" customFormat="1" ht="11.25">
      <c r="B159" s="229"/>
      <c r="C159" s="230"/>
      <c r="D159" s="220" t="s">
        <v>126</v>
      </c>
      <c r="E159" s="231" t="s">
        <v>1</v>
      </c>
      <c r="F159" s="232" t="s">
        <v>496</v>
      </c>
      <c r="G159" s="230"/>
      <c r="H159" s="233">
        <v>1.7809999999999999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126</v>
      </c>
      <c r="AU159" s="239" t="s">
        <v>83</v>
      </c>
      <c r="AV159" s="14" t="s">
        <v>83</v>
      </c>
      <c r="AW159" s="14" t="s">
        <v>30</v>
      </c>
      <c r="AX159" s="14" t="s">
        <v>81</v>
      </c>
      <c r="AY159" s="239" t="s">
        <v>118</v>
      </c>
    </row>
    <row r="160" spans="1:65" s="12" customFormat="1" ht="22.9" customHeight="1">
      <c r="B160" s="188"/>
      <c r="C160" s="189"/>
      <c r="D160" s="190" t="s">
        <v>72</v>
      </c>
      <c r="E160" s="202" t="s">
        <v>397</v>
      </c>
      <c r="F160" s="202" t="s">
        <v>398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SUM(P161:P165)</f>
        <v>0</v>
      </c>
      <c r="Q160" s="196"/>
      <c r="R160" s="197">
        <f>SUM(R161:R165)</f>
        <v>0</v>
      </c>
      <c r="S160" s="196"/>
      <c r="T160" s="198">
        <f>SUM(T161:T165)</f>
        <v>0</v>
      </c>
      <c r="AR160" s="199" t="s">
        <v>81</v>
      </c>
      <c r="AT160" s="200" t="s">
        <v>72</v>
      </c>
      <c r="AU160" s="200" t="s">
        <v>81</v>
      </c>
      <c r="AY160" s="199" t="s">
        <v>118</v>
      </c>
      <c r="BK160" s="201">
        <f>SUM(BK161:BK165)</f>
        <v>0</v>
      </c>
    </row>
    <row r="161" spans="1:65" s="2" customFormat="1" ht="16.5" customHeight="1">
      <c r="A161" s="34"/>
      <c r="B161" s="35"/>
      <c r="C161" s="204" t="s">
        <v>225</v>
      </c>
      <c r="D161" s="204" t="s">
        <v>120</v>
      </c>
      <c r="E161" s="205" t="s">
        <v>400</v>
      </c>
      <c r="F161" s="206" t="s">
        <v>401</v>
      </c>
      <c r="G161" s="207" t="s">
        <v>197</v>
      </c>
      <c r="H161" s="208">
        <v>8.7629999999999999</v>
      </c>
      <c r="I161" s="209"/>
      <c r="J161" s="210">
        <f>ROUND(I161*H161,2)</f>
        <v>0</v>
      </c>
      <c r="K161" s="211"/>
      <c r="L161" s="39"/>
      <c r="M161" s="212" t="s">
        <v>1</v>
      </c>
      <c r="N161" s="213" t="s">
        <v>38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124</v>
      </c>
      <c r="AT161" s="216" t="s">
        <v>120</v>
      </c>
      <c r="AU161" s="216" t="s">
        <v>83</v>
      </c>
      <c r="AY161" s="17" t="s">
        <v>118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81</v>
      </c>
      <c r="BK161" s="217">
        <f>ROUND(I161*H161,2)</f>
        <v>0</v>
      </c>
      <c r="BL161" s="17" t="s">
        <v>124</v>
      </c>
      <c r="BM161" s="216" t="s">
        <v>497</v>
      </c>
    </row>
    <row r="162" spans="1:65" s="2" customFormat="1" ht="21.75" customHeight="1">
      <c r="A162" s="34"/>
      <c r="B162" s="35"/>
      <c r="C162" s="204" t="s">
        <v>233</v>
      </c>
      <c r="D162" s="204" t="s">
        <v>120</v>
      </c>
      <c r="E162" s="205" t="s">
        <v>404</v>
      </c>
      <c r="F162" s="206" t="s">
        <v>405</v>
      </c>
      <c r="G162" s="207" t="s">
        <v>197</v>
      </c>
      <c r="H162" s="208">
        <v>52.578000000000003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38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124</v>
      </c>
      <c r="AT162" s="216" t="s">
        <v>120</v>
      </c>
      <c r="AU162" s="216" t="s">
        <v>83</v>
      </c>
      <c r="AY162" s="17" t="s">
        <v>118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81</v>
      </c>
      <c r="BK162" s="217">
        <f>ROUND(I162*H162,2)</f>
        <v>0</v>
      </c>
      <c r="BL162" s="17" t="s">
        <v>124</v>
      </c>
      <c r="BM162" s="216" t="s">
        <v>498</v>
      </c>
    </row>
    <row r="163" spans="1:65" s="14" customFormat="1" ht="11.25">
      <c r="B163" s="229"/>
      <c r="C163" s="230"/>
      <c r="D163" s="220" t="s">
        <v>126</v>
      </c>
      <c r="E163" s="230"/>
      <c r="F163" s="232" t="s">
        <v>499</v>
      </c>
      <c r="G163" s="230"/>
      <c r="H163" s="233">
        <v>52.578000000000003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126</v>
      </c>
      <c r="AU163" s="239" t="s">
        <v>83</v>
      </c>
      <c r="AV163" s="14" t="s">
        <v>83</v>
      </c>
      <c r="AW163" s="14" t="s">
        <v>4</v>
      </c>
      <c r="AX163" s="14" t="s">
        <v>81</v>
      </c>
      <c r="AY163" s="239" t="s">
        <v>118</v>
      </c>
    </row>
    <row r="164" spans="1:65" s="2" customFormat="1" ht="21.75" customHeight="1">
      <c r="A164" s="34"/>
      <c r="B164" s="35"/>
      <c r="C164" s="204" t="s">
        <v>238</v>
      </c>
      <c r="D164" s="204" t="s">
        <v>120</v>
      </c>
      <c r="E164" s="205" t="s">
        <v>500</v>
      </c>
      <c r="F164" s="206" t="s">
        <v>501</v>
      </c>
      <c r="G164" s="207" t="s">
        <v>197</v>
      </c>
      <c r="H164" s="208">
        <v>8.7629999999999999</v>
      </c>
      <c r="I164" s="209"/>
      <c r="J164" s="210">
        <f>ROUND(I164*H164,2)</f>
        <v>0</v>
      </c>
      <c r="K164" s="211"/>
      <c r="L164" s="39"/>
      <c r="M164" s="212" t="s">
        <v>1</v>
      </c>
      <c r="N164" s="213" t="s">
        <v>38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124</v>
      </c>
      <c r="AT164" s="216" t="s">
        <v>120</v>
      </c>
      <c r="AU164" s="216" t="s">
        <v>83</v>
      </c>
      <c r="AY164" s="17" t="s">
        <v>118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81</v>
      </c>
      <c r="BK164" s="217">
        <f>ROUND(I164*H164,2)</f>
        <v>0</v>
      </c>
      <c r="BL164" s="17" t="s">
        <v>124</v>
      </c>
      <c r="BM164" s="216" t="s">
        <v>502</v>
      </c>
    </row>
    <row r="165" spans="1:65" s="14" customFormat="1" ht="11.25">
      <c r="B165" s="229"/>
      <c r="C165" s="230"/>
      <c r="D165" s="220" t="s">
        <v>126</v>
      </c>
      <c r="E165" s="231" t="s">
        <v>1</v>
      </c>
      <c r="F165" s="232" t="s">
        <v>503</v>
      </c>
      <c r="G165" s="230"/>
      <c r="H165" s="233">
        <v>8.7629999999999999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126</v>
      </c>
      <c r="AU165" s="239" t="s">
        <v>83</v>
      </c>
      <c r="AV165" s="14" t="s">
        <v>83</v>
      </c>
      <c r="AW165" s="14" t="s">
        <v>30</v>
      </c>
      <c r="AX165" s="14" t="s">
        <v>81</v>
      </c>
      <c r="AY165" s="239" t="s">
        <v>118</v>
      </c>
    </row>
    <row r="166" spans="1:65" s="12" customFormat="1" ht="22.9" customHeight="1">
      <c r="B166" s="188"/>
      <c r="C166" s="189"/>
      <c r="D166" s="190" t="s">
        <v>72</v>
      </c>
      <c r="E166" s="202" t="s">
        <v>414</v>
      </c>
      <c r="F166" s="202" t="s">
        <v>415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P167</f>
        <v>0</v>
      </c>
      <c r="Q166" s="196"/>
      <c r="R166" s="197">
        <f>R167</f>
        <v>0</v>
      </c>
      <c r="S166" s="196"/>
      <c r="T166" s="198">
        <f>T167</f>
        <v>0</v>
      </c>
      <c r="AR166" s="199" t="s">
        <v>81</v>
      </c>
      <c r="AT166" s="200" t="s">
        <v>72</v>
      </c>
      <c r="AU166" s="200" t="s">
        <v>81</v>
      </c>
      <c r="AY166" s="199" t="s">
        <v>118</v>
      </c>
      <c r="BK166" s="201">
        <f>BK167</f>
        <v>0</v>
      </c>
    </row>
    <row r="167" spans="1:65" s="2" customFormat="1" ht="21.75" customHeight="1">
      <c r="A167" s="34"/>
      <c r="B167" s="35"/>
      <c r="C167" s="204" t="s">
        <v>7</v>
      </c>
      <c r="D167" s="204" t="s">
        <v>120</v>
      </c>
      <c r="E167" s="205" t="s">
        <v>417</v>
      </c>
      <c r="F167" s="206" t="s">
        <v>418</v>
      </c>
      <c r="G167" s="207" t="s">
        <v>197</v>
      </c>
      <c r="H167" s="208">
        <v>9.6059999999999999</v>
      </c>
      <c r="I167" s="209"/>
      <c r="J167" s="210">
        <f>ROUND(I167*H167,2)</f>
        <v>0</v>
      </c>
      <c r="K167" s="211"/>
      <c r="L167" s="39"/>
      <c r="M167" s="262" t="s">
        <v>1</v>
      </c>
      <c r="N167" s="263" t="s">
        <v>38</v>
      </c>
      <c r="O167" s="264"/>
      <c r="P167" s="265">
        <f>O167*H167</f>
        <v>0</v>
      </c>
      <c r="Q167" s="265">
        <v>0</v>
      </c>
      <c r="R167" s="265">
        <f>Q167*H167</f>
        <v>0</v>
      </c>
      <c r="S167" s="265">
        <v>0</v>
      </c>
      <c r="T167" s="26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124</v>
      </c>
      <c r="AT167" s="216" t="s">
        <v>120</v>
      </c>
      <c r="AU167" s="216" t="s">
        <v>83</v>
      </c>
      <c r="AY167" s="17" t="s">
        <v>118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81</v>
      </c>
      <c r="BK167" s="217">
        <f>ROUND(I167*H167,2)</f>
        <v>0</v>
      </c>
      <c r="BL167" s="17" t="s">
        <v>124</v>
      </c>
      <c r="BM167" s="216" t="s">
        <v>504</v>
      </c>
    </row>
    <row r="168" spans="1:65" s="2" customFormat="1" ht="6.95" customHeight="1">
      <c r="A168" s="34"/>
      <c r="B168" s="54"/>
      <c r="C168" s="55"/>
      <c r="D168" s="55"/>
      <c r="E168" s="55"/>
      <c r="F168" s="55"/>
      <c r="G168" s="55"/>
      <c r="H168" s="55"/>
      <c r="I168" s="152"/>
      <c r="J168" s="55"/>
      <c r="K168" s="55"/>
      <c r="L168" s="39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sheetProtection algorithmName="SHA-512" hashValue="gTlwb6211YFrMAlRsDOr52ckyZwb0pITC76nTcGaKQ7kKlxUltedWVvtPuHV3gUOA8YpXAfqYJsfub51Bwwjqw==" saltValue="qG8k+UMqxl9BBRgjhi/jewPPTYjAJC9g9bxbfmd8AdEnWhBR+0qLGLmsi9AtElRKNttd0GWr7g1pasbIFE7+iA==" spinCount="100000" sheet="1" objects="1" scenarios="1" formatColumns="0" formatRows="0" autoFilter="0"/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N18601-5 - Benešov - míst...</vt:lpstr>
      <vt:lpstr>N18601-6 - Popelnicové po...</vt:lpstr>
      <vt:lpstr>'N18601-5 - Benešov - míst...'!Názvy_tisku</vt:lpstr>
      <vt:lpstr>'N18601-6 - Popelnicové po...'!Názvy_tisku</vt:lpstr>
      <vt:lpstr>'Rekapitulace stavby'!Názvy_tisku</vt:lpstr>
      <vt:lpstr>'N18601-5 - Benešov - míst...'!Oblast_tisku</vt:lpstr>
      <vt:lpstr>'N18601-6 - Popelnicové po...'!Oblast_tisku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Pikora Aleš</dc:creator>
  <cp:lastModifiedBy>Pavlína Tůmová</cp:lastModifiedBy>
  <dcterms:created xsi:type="dcterms:W3CDTF">2020-06-10T15:44:56Z</dcterms:created>
  <dcterms:modified xsi:type="dcterms:W3CDTF">2020-07-10T14:14:33Z</dcterms:modified>
</cp:coreProperties>
</file>