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1"/>
  </bookViews>
  <sheets>
    <sheet name="Rekapitulace stavby" sheetId="1" r:id="rId1"/>
    <sheet name="Obnova povrchu komunkace" sheetId="2" r:id="rId2"/>
    <sheet name="Obnova povrchu chodníku" sheetId="3" r:id="rId3"/>
  </sheets>
  <definedNames>
    <definedName name="_xlnm._FilterDatabase" localSheetId="2" hidden="1">'Obnova povrchu chodníku'!$C$125:$K$232</definedName>
    <definedName name="_xlnm._FilterDatabase" localSheetId="1" hidden="1">'Obnova povrchu komunkace'!$C$123:$K$168</definedName>
    <definedName name="_xlnm.Print_Area" localSheetId="2">'Obnova povrchu chodníku'!$C$4:$J$76,'Obnova povrchu chodníku'!$C$113:$K$232</definedName>
    <definedName name="_xlnm.Print_Area" localSheetId="1">'Obnova povrchu komunkace'!$C$4:$J$76,'Obnova povrchu komunkace'!$C$111:$K$168</definedName>
    <definedName name="_xlnm.Print_Area" localSheetId="0">'Rekapitulace stavby'!$D$4:$AO$76,'Rekapitulace stavby'!$C$82:$AQ$97</definedName>
    <definedName name="_xlnm.Print_Titles" localSheetId="0">'Rekapitulace stavby'!$92:$92</definedName>
    <definedName name="_xlnm.Print_Titles" localSheetId="1">'Obnova povrchu komunkace'!$123:$123</definedName>
    <definedName name="_xlnm.Print_Titles" localSheetId="2">'Obnova povrchu chodníku'!$125:$125</definedName>
  </definedNames>
  <calcPr calcId="162913"/>
</workbook>
</file>

<file path=xl/sharedStrings.xml><?xml version="1.0" encoding="utf-8"?>
<sst xmlns="http://schemas.openxmlformats.org/spreadsheetml/2006/main" count="1994" uniqueCount="421">
  <si>
    <t>Export Komplet</t>
  </si>
  <si>
    <t/>
  </si>
  <si>
    <t>2.0</t>
  </si>
  <si>
    <t>ZAMOK</t>
  </si>
  <si>
    <t>False</t>
  </si>
  <si>
    <t>{ae5a9306-66d4-4f30-9b1f-f8c6305690d8}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</si>
  <si>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</si>
  <si>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</si>
  <si>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</si>
  <si>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</si>
  <si>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</si>
  <si>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</si>
  <si>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</si>
  <si>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</si>
  <si>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</si>
  <si>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</si>
  <si>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Benešov ul. Na Spořilově - obnova povrchu komunikace a chodníku</t>
  </si>
  <si>
    <t>KSO:</t>
  </si>
  <si>
    <t>CC-CZ:</t>
  </si>
  <si>
    <t>Místo:</t>
  </si>
  <si>
    <t xml:space="preserve"> </t>
  </si>
  <si>
    <t>Datum:</t>
  </si>
  <si>
    <t>30. 7. 2020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</si>
  <si>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</si>
  <si>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</si>
  <si>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</si>
  <si>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</si>
  <si>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</si>
  <si>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</si>
  <si>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</si>
  <si>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</si>
  <si>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</si>
  <si>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</si>
  <si>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</si>
  <si>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</si>
  <si>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</si>
  <si>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</si>
  <si>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</si>
  <si>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</si>
  <si>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</si>
  <si>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</si>
  <si>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</si>
  <si>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</si>
  <si>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</si>
  <si>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</si>
  <si>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</si>
  <si>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</si>
  <si>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</si>
  <si>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</si>
  <si>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</si>
  <si>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</si>
  <si>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</si>
  <si>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</si>
  <si>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</si>
  <si>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</si>
  <si>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</si>
  <si>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</si>
  <si>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</si>
  <si>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</si>
  <si>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</si>
  <si>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</si>
  <si>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</si>
  <si>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</si>
  <si>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</si>
  <si>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</si>
  <si>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</si>
  <si>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</si>
  <si>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</si>
  <si>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</si>
  <si>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</si>
  <si>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</si>
  <si>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</si>
  <si>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</si>
  <si>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</si>
  <si>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</si>
  <si>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</si>
  <si>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</si>
  <si>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Obnova povrchu části komunikace</t>
  </si>
  <si>
    <t>STA</t>
  </si>
  <si>
    <t>1</t>
  </si>
  <si>
    <t>{95aa0c05-51a0-43d8-8717-ac153a5ba16a}</t>
  </si>
  <si>
    <t>2</t>
  </si>
  <si>
    <t>Obnova povrchu chodníku</t>
  </si>
  <si>
    <t>{42b45113-363e-410f-aa2e-5386389cba67}</t>
  </si>
  <si>
    <t>KRYCÍ LIST SOUPISU PRACÍ</t>
  </si>
  <si>
    <t>Objekt: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</si>
  <si>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</si>
  <si>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</si>
  <si>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</si>
  <si>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</si>
  <si>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</si>
  <si>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</si>
  <si>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</si>
  <si>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</si>
  <si>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</si>
  <si>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</si>
  <si>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</si>
  <si>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</si>
  <si>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</si>
  <si>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</si>
  <si>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</si>
  <si>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</si>
  <si>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</si>
  <si>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</si>
  <si>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</si>
  <si>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</si>
  <si>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</si>
  <si>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</si>
  <si>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</si>
  <si>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</si>
  <si>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</si>
  <si>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</si>
  <si>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</si>
  <si>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</si>
  <si>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</si>
  <si>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</si>
  <si>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</si>
  <si>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113107142</t>
  </si>
  <si>
    <t>Odstranění podkladu živičného tl 100 mm ručně</t>
  </si>
  <si>
    <t>m2</t>
  </si>
  <si>
    <t>4</t>
  </si>
  <si>
    <t>1470176895</t>
  </si>
  <si>
    <t>VV</t>
  </si>
  <si>
    <t xml:space="preserve">" napojení na stávající povrchy" </t>
  </si>
  <si>
    <t>"stan. 0  ZU + stan. 172 KU" (3+3)*0,5</t>
  </si>
  <si>
    <t>"stan 0- 172  napojení u obrub" (172-9)*0,2</t>
  </si>
  <si>
    <t>"odbočení " 4,2*0,5</t>
  </si>
  <si>
    <t>Součet</t>
  </si>
  <si>
    <t>113154234</t>
  </si>
  <si>
    <t>Frézování živičného krytu tl 100 mm pruh š 2 m pl do 1000 m2 bez překážek v trase</t>
  </si>
  <si>
    <t>-330853276</t>
  </si>
  <si>
    <t>5</t>
  </si>
  <si>
    <t>Komunikace pozemní</t>
  </si>
  <si>
    <t>572243111</t>
  </si>
  <si>
    <t>Provizorní vyspravení neupravených výtluků asfaltovým betonem ACO (AB)</t>
  </si>
  <si>
    <t>t</t>
  </si>
  <si>
    <t>847341139</t>
  </si>
  <si>
    <t>"vypravení propadlých míst 5% plochy"  589*0,05*0,12</t>
  </si>
  <si>
    <t>573191111</t>
  </si>
  <si>
    <t>Postřik infiltrační kationaktivní emulzí v množství 1 kg/m2</t>
  </si>
  <si>
    <t>-1518854326</t>
  </si>
  <si>
    <t>573231109</t>
  </si>
  <si>
    <t>Postřik živičný spojovací ze silniční emulze v množství 0,60 kg/m2</t>
  </si>
  <si>
    <t>1712449917</t>
  </si>
  <si>
    <t>6</t>
  </si>
  <si>
    <t>577134141</t>
  </si>
  <si>
    <t>Asfaltový beton vrstva obrusná ACO 11 (ABS) tř. I tl 40 mm š přes 3 m z modifikovaného asfaltu</t>
  </si>
  <si>
    <t>-1980643247</t>
  </si>
  <si>
    <t>3</t>
  </si>
  <si>
    <t>577155122</t>
  </si>
  <si>
    <t>Asfaltový beton vrstva ložní ACL 16 (ABH) tl 60 mm š přes 3 m z nemodifikovaného asfaltu</t>
  </si>
  <si>
    <t>1947593591</t>
  </si>
  <si>
    <t>8</t>
  </si>
  <si>
    <t>Trubní vedení</t>
  </si>
  <si>
    <t>7</t>
  </si>
  <si>
    <t>899231111</t>
  </si>
  <si>
    <t>Výšková úprava uličního vstupu nebo vpusti do 200 mm zvýšením mříže</t>
  </si>
  <si>
    <t>kus</t>
  </si>
  <si>
    <t>-1398375946</t>
  </si>
  <si>
    <t>899331111</t>
  </si>
  <si>
    <t>Výšková úprava uličního vstupu nebo vpusti do 200 mm zvýšením poklopu</t>
  </si>
  <si>
    <t>-343123378</t>
  </si>
  <si>
    <t>9</t>
  </si>
  <si>
    <t>899431111</t>
  </si>
  <si>
    <t>Výšková úprava uličního vstupu nebo vpusti do 200 mm zvýšením krycího hrnce, šoupěte nebo hydrantu</t>
  </si>
  <si>
    <t>-1997329203</t>
  </si>
  <si>
    <t>Ostatní konstrukce a práce, bourání</t>
  </si>
  <si>
    <t>10</t>
  </si>
  <si>
    <t>919112212</t>
  </si>
  <si>
    <t>Řezání spár pro vytvoření komůrky š 10 mm hl 20 mm pro těsnící zálivku v živičném krytu</t>
  </si>
  <si>
    <t>m</t>
  </si>
  <si>
    <t>342040828</t>
  </si>
  <si>
    <t>"stan. ZU + KU" 3+3</t>
  </si>
  <si>
    <t>"stan 60- odbočka KU" 4,2</t>
  </si>
  <si>
    <t>" napojení " 172</t>
  </si>
  <si>
    <t>11</t>
  </si>
  <si>
    <t>919122111</t>
  </si>
  <si>
    <t>Těsnění spár zálivkou za tepla pro komůrky š 10 mm hl 20 mm s těsnicím profilem</t>
  </si>
  <si>
    <t>-1140423643</t>
  </si>
  <si>
    <t>12</t>
  </si>
  <si>
    <t>919735111</t>
  </si>
  <si>
    <t>Řezání stávajícího živičného krytu hl do 50 mm</t>
  </si>
  <si>
    <t>-1648984862</t>
  </si>
  <si>
    <t>13</t>
  </si>
  <si>
    <t>919794441</t>
  </si>
  <si>
    <t>Úprava ploch kolem hydrantů, šoupat, poklopů a mříží nebo sloupů v živičných krytech pl do 2 m2</t>
  </si>
  <si>
    <t>728077744</t>
  </si>
  <si>
    <t>4+3+1</t>
  </si>
  <si>
    <t>997</t>
  </si>
  <si>
    <t>Přesun sutě</t>
  </si>
  <si>
    <t>14</t>
  </si>
  <si>
    <t>997221551</t>
  </si>
  <si>
    <t>Vodorovná doprava suti ze sypkých materiálů do 1 km</t>
  </si>
  <si>
    <t>1663809737</t>
  </si>
  <si>
    <t>997221559</t>
  </si>
  <si>
    <t>Příplatek ZKD 1 km u vodorovné dopravy suti ze sypkých materiálů</t>
  </si>
  <si>
    <t>-501948731</t>
  </si>
  <si>
    <t>16</t>
  </si>
  <si>
    <t>99722185R</t>
  </si>
  <si>
    <t>Uuložení na skládce (bez skládkovného) - vyfrézovaný AC</t>
  </si>
  <si>
    <t>580010292</t>
  </si>
  <si>
    <t>"celkem sut "1377,252</t>
  </si>
  <si>
    <t>"odečet frézováné AC"-1079,808</t>
  </si>
  <si>
    <t>"odečet vybouraných hmot" -(32,77+1,725)</t>
  </si>
  <si>
    <t>998</t>
  </si>
  <si>
    <t>Přesun hmot</t>
  </si>
  <si>
    <t>17</t>
  </si>
  <si>
    <t>998225111</t>
  </si>
  <si>
    <t>Přesun hmot pro pozemní komunikace s krytem z kamene, monolitickým betonovým nebo živičným</t>
  </si>
  <si>
    <t>2070108203</t>
  </si>
  <si>
    <t>VRN</t>
  </si>
  <si>
    <t>Vedlejší rozpočtové náklady</t>
  </si>
  <si>
    <t>19</t>
  </si>
  <si>
    <t>043002000</t>
  </si>
  <si>
    <t>Zkoušky a ostatní měření - kontrola vedení inženýrských sítí</t>
  </si>
  <si>
    <t>…</t>
  </si>
  <si>
    <t>1024</t>
  </si>
  <si>
    <t>1987857219</t>
  </si>
  <si>
    <t>20</t>
  </si>
  <si>
    <t>070001000</t>
  </si>
  <si>
    <t>DIO - není součástí zadání zajistí investor</t>
  </si>
  <si>
    <t>1297951107</t>
  </si>
  <si>
    <t xml:space="preserve">    2 - Zakládání</t>
  </si>
  <si>
    <t>PSV - Práce a dodávky PSV</t>
  </si>
  <si>
    <t xml:space="preserve">    767 - Konstrukce zámečnické</t>
  </si>
  <si>
    <t>111201101</t>
  </si>
  <si>
    <t>Odstranění křovin a stromů průměru kmene do 100 mm i s kořeny z celkové plochy do 1000 m2</t>
  </si>
  <si>
    <t>351038297</t>
  </si>
  <si>
    <t>"pročištění od krovin  P" (20)*1</t>
  </si>
  <si>
    <t>111201401</t>
  </si>
  <si>
    <t>Spálení křovin a stromů průměru kmene do 100 mm</t>
  </si>
  <si>
    <t>-969246960</t>
  </si>
  <si>
    <t>37</t>
  </si>
  <si>
    <t>113106121</t>
  </si>
  <si>
    <t>Rozebrání dlažeb z betonových nebo kamenných dlaždic komunikací pro pěší ručně</t>
  </si>
  <si>
    <t>287320740</t>
  </si>
  <si>
    <t>"chodník ke vchodu čp. 1442 - pojížděný" 15+24</t>
  </si>
  <si>
    <t>113107312</t>
  </si>
  <si>
    <t>Odstranění podkladu z kameniva těženého tl 200 mm strojně pl do 50 m2</t>
  </si>
  <si>
    <t>-618372252</t>
  </si>
  <si>
    <t>113107342</t>
  </si>
  <si>
    <t>Odstranění podkladu živičného tl 100 mm strojně pl do 50 m2</t>
  </si>
  <si>
    <t>443978363</t>
  </si>
  <si>
    <t>"ploch celkem" 376</t>
  </si>
  <si>
    <t>"odečet DL 50/50"-(15+24)</t>
  </si>
  <si>
    <t>38</t>
  </si>
  <si>
    <t>113202111</t>
  </si>
  <si>
    <t>Vytrhání obrub krajníků obrubníků stojatých</t>
  </si>
  <si>
    <t>-1600503078</t>
  </si>
  <si>
    <t>"chodník ke vchodu čp. 1442 - pojížděný" 132-104</t>
  </si>
  <si>
    <t>"popel. pole" 7+2</t>
  </si>
  <si>
    <t>113204111</t>
  </si>
  <si>
    <t>Vytrhání obrub záhonových</t>
  </si>
  <si>
    <t>871303057</t>
  </si>
  <si>
    <t>"chodník - tráva" 104*2+(121-104)+57,5*2+6,5*2-5*1,5</t>
  </si>
  <si>
    <t>"vchody" (5,5+6,6+6,6+7,3+6,7)*2</t>
  </si>
  <si>
    <t>"popel pole"  5*1,5*2</t>
  </si>
  <si>
    <t>120901121</t>
  </si>
  <si>
    <t>Bourání zdiva z betonu prostého neprokládaného v odkopávkách nebo prokopávkách ručně</t>
  </si>
  <si>
    <t>m3</t>
  </si>
  <si>
    <t>-1174046185</t>
  </si>
  <si>
    <t xml:space="preserve">"bourání beton lože obrub 75%" (429,5)*0,2*0,2*0,75   </t>
  </si>
  <si>
    <t xml:space="preserve">"bourání beton lože obrub 75%" (37)*0,25*0,25*0,75  </t>
  </si>
  <si>
    <t>39</t>
  </si>
  <si>
    <t>122452203</t>
  </si>
  <si>
    <t>Odkopávky a prokopávky nezapažené pro silnice a dálnice v hornině třídy těžitelnosti II objem do 100 m3 strojně</t>
  </si>
  <si>
    <t>1005961271</t>
  </si>
  <si>
    <t>"nové popel.pole"7*2*0,4+4*0,5*0,5*0,2</t>
  </si>
  <si>
    <t>33</t>
  </si>
  <si>
    <t>162751116</t>
  </si>
  <si>
    <t>Vodorovné přemístění do 9000 m výkopku/sypaniny z horniny třídy těžitelnosti I, skupiny 1 až 3</t>
  </si>
  <si>
    <t>620299132</t>
  </si>
  <si>
    <t>5,8</t>
  </si>
  <si>
    <t>14,619</t>
  </si>
  <si>
    <t>171201201</t>
  </si>
  <si>
    <t>Uložení sypaniny na skládky</t>
  </si>
  <si>
    <t>596483017</t>
  </si>
  <si>
    <t>171201211</t>
  </si>
  <si>
    <t>Poplatek za uložení stavebního odpadu - zeminy a kameniva na skládce</t>
  </si>
  <si>
    <t>1191337194</t>
  </si>
  <si>
    <t>5,8*1,8</t>
  </si>
  <si>
    <t>10,44*2,5 'Přepočtené koeficientem množství</t>
  </si>
  <si>
    <t>181102302</t>
  </si>
  <si>
    <t>Úprava pláně v zářezech se zhutněním</t>
  </si>
  <si>
    <t>724057935</t>
  </si>
  <si>
    <t>"chodník+20%"376*1,2</t>
  </si>
  <si>
    <t xml:space="preserve">"nové popel pole" 7*2*1,2 </t>
  </si>
  <si>
    <t>181301101R</t>
  </si>
  <si>
    <t>Rozprostření zeminy tl vrstvy do 100 mm pl do 500 m2 v rovině nebo ve svahu do 1:5</t>
  </si>
  <si>
    <t>-330520159</t>
  </si>
  <si>
    <t>"úprava pásu za obrubou š. 2,5m" 1*1,5</t>
  </si>
  <si>
    <t>M</t>
  </si>
  <si>
    <t>10364100</t>
  </si>
  <si>
    <t>zemina pro terénní úpravy - tříděná</t>
  </si>
  <si>
    <t>-1281875965</t>
  </si>
  <si>
    <t>"vrovnání klínu stan 70-87 š. 3,5m" (87-70)*3,5*0,2*1,8</t>
  </si>
  <si>
    <t>Zakládání</t>
  </si>
  <si>
    <t>45</t>
  </si>
  <si>
    <t>275321611</t>
  </si>
  <si>
    <t>Základové patky ze ŽB bez zvýšených nároků na prostředí tř. C 30/37</t>
  </si>
  <si>
    <t>-1862976044</t>
  </si>
  <si>
    <t>"základové patky pro kotvení popl.pole" 4*0,5*0,5*0,5</t>
  </si>
  <si>
    <t>46</t>
  </si>
  <si>
    <t>275352111</t>
  </si>
  <si>
    <t>Bednění základových patek ztracené (neodbedněné)</t>
  </si>
  <si>
    <t>-1292075522</t>
  </si>
  <si>
    <t>"základové patky pro kotvení popl.pole" 4*0,5*0,5*4</t>
  </si>
  <si>
    <t>564750111</t>
  </si>
  <si>
    <t>Podklad z kameniva hrubého drceného vel. 16-32 mm tl 150 mm</t>
  </si>
  <si>
    <t>-1459689285</t>
  </si>
  <si>
    <t>566301111</t>
  </si>
  <si>
    <t>Úprava krytu z kameniva drceného pro nový kryt s doplněním kameniva drceného do 0,06 m3/m2</t>
  </si>
  <si>
    <t>1676035284</t>
  </si>
  <si>
    <t>567124111</t>
  </si>
  <si>
    <t>Podklad ze směsi stmelené cementem SC C 20/25 (PB I) tl 150 mm</t>
  </si>
  <si>
    <t>1393144997</t>
  </si>
  <si>
    <t>"nové popel pole " 7*2</t>
  </si>
  <si>
    <t>"pojížděný chodník čp. 1442" (15+24)</t>
  </si>
  <si>
    <t>572340112</t>
  </si>
  <si>
    <t>Vyspravení krytu komunikací po překopech plochy do 15 m2 asfaltovým betonem ACO (AB) tl 70 mm</t>
  </si>
  <si>
    <t>1422837677</t>
  </si>
  <si>
    <t>"výsprava podél obrub" ( 7+(132-112))*0,5</t>
  </si>
  <si>
    <t>596211111</t>
  </si>
  <si>
    <t>Kladení zámkové dlažby komunikací pro pěší tl 60 mm skupiny A pl do 100 m2</t>
  </si>
  <si>
    <t>-1830863875</t>
  </si>
  <si>
    <t>390-14-(24+15)</t>
  </si>
  <si>
    <t>18</t>
  </si>
  <si>
    <t>59245018</t>
  </si>
  <si>
    <t>dlažba skladebná betonová 200x100x60mm přírodní</t>
  </si>
  <si>
    <t>1829608749</t>
  </si>
  <si>
    <t>337</t>
  </si>
  <si>
    <t>"přechod u silnice" -(4*0,8+1,4*0,6)*3</t>
  </si>
  <si>
    <t>324,88*1,02 'Přepočtené koeficientem množství</t>
  </si>
  <si>
    <t>596211220</t>
  </si>
  <si>
    <t>Kladení zámkové dlažby komunikací pro pěší tl 80 mm skupiny B pl do 50 m2</t>
  </si>
  <si>
    <t>1737228321</t>
  </si>
  <si>
    <t>14+15+24</t>
  </si>
  <si>
    <t>59245005</t>
  </si>
  <si>
    <t>dlažba skladebná betonová 200x100x80mm barevná</t>
  </si>
  <si>
    <t>1939868818</t>
  </si>
  <si>
    <t>53*1,02 'Přepočtené koeficientem množství</t>
  </si>
  <si>
    <t>59245006</t>
  </si>
  <si>
    <t>dlažba skladebná betonová pro nevidomé 200x100x60mm barevná</t>
  </si>
  <si>
    <t>1869973381</t>
  </si>
  <si>
    <t>"přechod u silnice" (4*0,8+1,4*0,6)*3</t>
  </si>
  <si>
    <t>12,12*1,02 'Přepočtené koeficientem množství</t>
  </si>
  <si>
    <t>22</t>
  </si>
  <si>
    <t>916131213</t>
  </si>
  <si>
    <t>Osazení silničního obrubníku betonového stojatého s boční opěrou do lože z betonu prostého</t>
  </si>
  <si>
    <t>448771157</t>
  </si>
  <si>
    <t>23</t>
  </si>
  <si>
    <t>59217032</t>
  </si>
  <si>
    <t>obrubník betonový silniční 1000x150x150mm</t>
  </si>
  <si>
    <t>-1629844908</t>
  </si>
  <si>
    <t>37-4</t>
  </si>
  <si>
    <t>40</t>
  </si>
  <si>
    <t>59217030</t>
  </si>
  <si>
    <t>obrubník betonový silniční přechodový 1000x150x150-250mm</t>
  </si>
  <si>
    <t>1814313040</t>
  </si>
  <si>
    <t>41</t>
  </si>
  <si>
    <t>916231213</t>
  </si>
  <si>
    <t>Osazení chodníkového obrubníku betonového stojatého s boční opěrou do lože z betonu prostého</t>
  </si>
  <si>
    <t>-1137234070</t>
  </si>
  <si>
    <t>"chodník "425,9</t>
  </si>
  <si>
    <t>"nové popel. pole" 2*2+7</t>
  </si>
  <si>
    <t>42</t>
  </si>
  <si>
    <t>59217016</t>
  </si>
  <si>
    <t>obrubník betonový chodníkový 1000x80x250mm</t>
  </si>
  <si>
    <t>1769336754</t>
  </si>
  <si>
    <t>436,9</t>
  </si>
  <si>
    <t>436,9*1,03 'Přepočtené koeficientem množství</t>
  </si>
  <si>
    <t>24</t>
  </si>
  <si>
    <t>916991121</t>
  </si>
  <si>
    <t>Lože pod obrubníky, krajníky nebo obruby z dlažebních kostek z betonu prostého</t>
  </si>
  <si>
    <t>1044333548</t>
  </si>
  <si>
    <t>(437+37)*0,2*0,25</t>
  </si>
  <si>
    <t>25</t>
  </si>
  <si>
    <t>1302489782</t>
  </si>
  <si>
    <t>" napojení na stávající povrchy" 4*1,5</t>
  </si>
  <si>
    <t>26</t>
  </si>
  <si>
    <t>-665082443</t>
  </si>
  <si>
    <t>27</t>
  </si>
  <si>
    <t>-8650357</t>
  </si>
  <si>
    <t>28</t>
  </si>
  <si>
    <t>97544357</t>
  </si>
  <si>
    <t>29</t>
  </si>
  <si>
    <t>293817533</t>
  </si>
  <si>
    <t>221,506*8 'Přepočtené koeficientem množství</t>
  </si>
  <si>
    <t>30</t>
  </si>
  <si>
    <t>997221645</t>
  </si>
  <si>
    <t>Poplatek za uložení na skládce (skládkovné) odpadu asfaltového bez dehtu kód odpadu 17 03 02</t>
  </si>
  <si>
    <t>1221913088</t>
  </si>
  <si>
    <t>31</t>
  </si>
  <si>
    <t>997221655</t>
  </si>
  <si>
    <t>Poplatek za uložení na skládce (skládkovné) zeminy a kamení kód odpadu 17 05 04</t>
  </si>
  <si>
    <t>2019292721</t>
  </si>
  <si>
    <t>43</t>
  </si>
  <si>
    <t>997221615</t>
  </si>
  <si>
    <t>Poplatek za uložení na skládce (skládkovné) stavebního odpadu betonového kód odpadu 17 01 01</t>
  </si>
  <si>
    <t>-1920492798</t>
  </si>
  <si>
    <t>9,945+7,585+17,036+14,619*2,5</t>
  </si>
  <si>
    <t>32</t>
  </si>
  <si>
    <t>834063697</t>
  </si>
  <si>
    <t>PSV</t>
  </si>
  <si>
    <t>Práce a dodávky PSV</t>
  </si>
  <si>
    <t>767</t>
  </si>
  <si>
    <t>Konstrukce zámečnické</t>
  </si>
  <si>
    <t>44</t>
  </si>
  <si>
    <t>76799511R</t>
  </si>
  <si>
    <t>Dodávka a montáž  kompletní  konstrukce "popelnicového stání z oceli S 235</t>
  </si>
  <si>
    <t>kpl</t>
  </si>
  <si>
    <t>-262253027</t>
  </si>
  <si>
    <t>34</t>
  </si>
  <si>
    <t>030001000</t>
  </si>
  <si>
    <t>Zařízení staveniště</t>
  </si>
  <si>
    <t>-406218675</t>
  </si>
  <si>
    <t>35</t>
  </si>
  <si>
    <t>228724494</t>
  </si>
  <si>
    <t>36</t>
  </si>
  <si>
    <t>1276891704</t>
  </si>
  <si>
    <t>N20999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</si>
</sst>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1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0" fillId="0" borderId="0" xfId="0"/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showGridLines="0" workbookViewId="0" topLeftCell="A11">
      <selection activeCell="K6" sqref="K6:AO6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267"/>
      <c r="AS2" s="267"/>
      <c r="AT2" s="267"/>
      <c r="AU2" s="267"/>
      <c r="AV2" s="267"/>
      <c r="AW2" s="267"/>
      <c r="AX2" s="267"/>
      <c r="AY2" s="267"/>
      <c r="AZ2" s="267"/>
      <c r="BA2" s="267"/>
      <c r="BB2" s="267"/>
      <c r="BC2" s="267"/>
      <c r="BD2" s="267"/>
      <c r="BE2" s="267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99" t="s">
        <v>420</v>
      </c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0"/>
      <c r="AE5" s="300"/>
      <c r="AF5" s="300"/>
      <c r="AG5" s="300"/>
      <c r="AH5" s="300"/>
      <c r="AI5" s="300"/>
      <c r="AJ5" s="300"/>
      <c r="AK5" s="300"/>
      <c r="AL5" s="300"/>
      <c r="AM5" s="300"/>
      <c r="AN5" s="300"/>
      <c r="AO5" s="300"/>
      <c r="AP5" s="22"/>
      <c r="AQ5" s="22"/>
      <c r="AR5" s="20"/>
      <c r="BE5" s="296" t="s">
        <v>14</v>
      </c>
      <c r="BS5" s="17" t="s">
        <v>6</v>
      </c>
    </row>
    <row r="6" spans="2:71" s="1" customFormat="1" ht="36.95" customHeight="1">
      <c r="B6" s="21"/>
      <c r="C6" s="22"/>
      <c r="D6" s="28" t="s">
        <v>15</v>
      </c>
      <c r="E6" s="22"/>
      <c r="F6" s="22"/>
      <c r="G6" s="22"/>
      <c r="H6" s="22"/>
      <c r="I6" s="22"/>
      <c r="J6" s="22"/>
      <c r="K6" s="301" t="s">
        <v>16</v>
      </c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300"/>
      <c r="AM6" s="300"/>
      <c r="AN6" s="300"/>
      <c r="AO6" s="300"/>
      <c r="AP6" s="22"/>
      <c r="AQ6" s="22"/>
      <c r="AR6" s="20"/>
      <c r="BE6" s="297"/>
      <c r="BS6" s="17" t="s">
        <v>6</v>
      </c>
    </row>
    <row r="7" spans="2:71" s="1" customFormat="1" ht="12" customHeight="1">
      <c r="B7" s="21"/>
      <c r="C7" s="22"/>
      <c r="D7" s="29" t="s">
        <v>17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18</v>
      </c>
      <c r="AL7" s="22"/>
      <c r="AM7" s="22"/>
      <c r="AN7" s="27" t="s">
        <v>1</v>
      </c>
      <c r="AO7" s="22"/>
      <c r="AP7" s="22"/>
      <c r="AQ7" s="22"/>
      <c r="AR7" s="20"/>
      <c r="BE7" s="297"/>
      <c r="BS7" s="17" t="s">
        <v>6</v>
      </c>
    </row>
    <row r="8" spans="2:71" s="1" customFormat="1" ht="12" customHeight="1">
      <c r="B8" s="21"/>
      <c r="C8" s="22"/>
      <c r="D8" s="29" t="s">
        <v>19</v>
      </c>
      <c r="E8" s="22"/>
      <c r="F8" s="22"/>
      <c r="G8" s="22"/>
      <c r="H8" s="22"/>
      <c r="I8" s="22"/>
      <c r="J8" s="22"/>
      <c r="K8" s="27" t="s">
        <v>20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21</v>
      </c>
      <c r="AL8" s="22"/>
      <c r="AM8" s="22"/>
      <c r="AN8" s="30" t="s">
        <v>22</v>
      </c>
      <c r="AO8" s="22"/>
      <c r="AP8" s="22"/>
      <c r="AQ8" s="22"/>
      <c r="AR8" s="20"/>
      <c r="BE8" s="297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97"/>
      <c r="BS9" s="17" t="s">
        <v>6</v>
      </c>
    </row>
    <row r="10" spans="2:71" s="1" customFormat="1" ht="12" customHeight="1">
      <c r="B10" s="21"/>
      <c r="C10" s="22"/>
      <c r="D10" s="29" t="s">
        <v>23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24</v>
      </c>
      <c r="AL10" s="22"/>
      <c r="AM10" s="22"/>
      <c r="AN10" s="27" t="s">
        <v>1</v>
      </c>
      <c r="AO10" s="22"/>
      <c r="AP10" s="22"/>
      <c r="AQ10" s="22"/>
      <c r="AR10" s="20"/>
      <c r="BE10" s="297"/>
      <c r="BS10" s="17" t="s">
        <v>6</v>
      </c>
    </row>
    <row r="11" spans="2:71" s="1" customFormat="1" ht="18.4" customHeight="1">
      <c r="B11" s="21"/>
      <c r="C11" s="22"/>
      <c r="D11" s="22"/>
      <c r="E11" s="27" t="s">
        <v>20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25</v>
      </c>
      <c r="AL11" s="22"/>
      <c r="AM11" s="22"/>
      <c r="AN11" s="27" t="s">
        <v>1</v>
      </c>
      <c r="AO11" s="22"/>
      <c r="AP11" s="22"/>
      <c r="AQ11" s="22"/>
      <c r="AR11" s="20"/>
      <c r="BE11" s="297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97"/>
      <c r="BS12" s="17" t="s">
        <v>6</v>
      </c>
    </row>
    <row r="13" spans="2:71" s="1" customFormat="1" ht="12" customHeight="1">
      <c r="B13" s="21"/>
      <c r="C13" s="22"/>
      <c r="D13" s="29" t="s">
        <v>26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24</v>
      </c>
      <c r="AL13" s="22"/>
      <c r="AM13" s="22"/>
      <c r="AN13" s="31" t="s">
        <v>27</v>
      </c>
      <c r="AO13" s="22"/>
      <c r="AP13" s="22"/>
      <c r="AQ13" s="22"/>
      <c r="AR13" s="20"/>
      <c r="BE13" s="297"/>
      <c r="BS13" s="17" t="s">
        <v>6</v>
      </c>
    </row>
    <row r="14" spans="2:71" ht="12.75">
      <c r="B14" s="21"/>
      <c r="C14" s="22"/>
      <c r="D14" s="22"/>
      <c r="E14" s="302" t="s">
        <v>27</v>
      </c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  <c r="AC14" s="303"/>
      <c r="AD14" s="303"/>
      <c r="AE14" s="303"/>
      <c r="AF14" s="303"/>
      <c r="AG14" s="303"/>
      <c r="AH14" s="303"/>
      <c r="AI14" s="303"/>
      <c r="AJ14" s="303"/>
      <c r="AK14" s="29" t="s">
        <v>25</v>
      </c>
      <c r="AL14" s="22"/>
      <c r="AM14" s="22"/>
      <c r="AN14" s="31" t="s">
        <v>27</v>
      </c>
      <c r="AO14" s="22"/>
      <c r="AP14" s="22"/>
      <c r="AQ14" s="22"/>
      <c r="AR14" s="20"/>
      <c r="BE14" s="297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97"/>
      <c r="BS15" s="17" t="s">
        <v>4</v>
      </c>
    </row>
    <row r="16" spans="2:71" s="1" customFormat="1" ht="12" customHeight="1">
      <c r="B16" s="21"/>
      <c r="C16" s="22"/>
      <c r="D16" s="29" t="s">
        <v>28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24</v>
      </c>
      <c r="AL16" s="22"/>
      <c r="AM16" s="22"/>
      <c r="AN16" s="27" t="s">
        <v>1</v>
      </c>
      <c r="AO16" s="22"/>
      <c r="AP16" s="22"/>
      <c r="AQ16" s="22"/>
      <c r="AR16" s="20"/>
      <c r="BE16" s="297"/>
      <c r="BS16" s="17" t="s">
        <v>4</v>
      </c>
    </row>
    <row r="17" spans="2:71" s="1" customFormat="1" ht="18.4" customHeight="1">
      <c r="B17" s="21"/>
      <c r="C17" s="22"/>
      <c r="D17" s="22"/>
      <c r="E17" s="27" t="s">
        <v>20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25</v>
      </c>
      <c r="AL17" s="22"/>
      <c r="AM17" s="22"/>
      <c r="AN17" s="27" t="s">
        <v>1</v>
      </c>
      <c r="AO17" s="22"/>
      <c r="AP17" s="22"/>
      <c r="AQ17" s="22"/>
      <c r="AR17" s="20"/>
      <c r="BE17" s="297"/>
      <c r="BS17" s="17" t="s">
        <v>29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97"/>
      <c r="BS18" s="17" t="s">
        <v>6</v>
      </c>
    </row>
    <row r="19" spans="2:71" s="1" customFormat="1" ht="12" customHeight="1">
      <c r="B19" s="21"/>
      <c r="C19" s="22"/>
      <c r="D19" s="29" t="s">
        <v>30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24</v>
      </c>
      <c r="AL19" s="22"/>
      <c r="AM19" s="22"/>
      <c r="AN19" s="27" t="s">
        <v>1</v>
      </c>
      <c r="AO19" s="22"/>
      <c r="AP19" s="22"/>
      <c r="AQ19" s="22"/>
      <c r="AR19" s="20"/>
      <c r="BE19" s="297"/>
      <c r="BS19" s="17" t="s">
        <v>6</v>
      </c>
    </row>
    <row r="20" spans="2:71" s="1" customFormat="1" ht="18.4" customHeight="1">
      <c r="B20" s="21"/>
      <c r="C20" s="22"/>
      <c r="D20" s="22"/>
      <c r="E20" s="27" t="s">
        <v>20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25</v>
      </c>
      <c r="AL20" s="22"/>
      <c r="AM20" s="22"/>
      <c r="AN20" s="27" t="s">
        <v>1</v>
      </c>
      <c r="AO20" s="22"/>
      <c r="AP20" s="22"/>
      <c r="AQ20" s="22"/>
      <c r="AR20" s="20"/>
      <c r="BE20" s="297"/>
      <c r="BS20" s="17" t="s">
        <v>29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97"/>
    </row>
    <row r="22" spans="2:57" s="1" customFormat="1" ht="12" customHeight="1">
      <c r="B22" s="21"/>
      <c r="C22" s="22"/>
      <c r="D22" s="29" t="s">
        <v>31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97"/>
    </row>
    <row r="23" spans="2:57" s="1" customFormat="1" ht="16.5" customHeight="1">
      <c r="B23" s="21"/>
      <c r="C23" s="22"/>
      <c r="D23" s="22"/>
      <c r="E23" s="304" t="s">
        <v>1</v>
      </c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4"/>
      <c r="Y23" s="304"/>
      <c r="Z23" s="304"/>
      <c r="AA23" s="304"/>
      <c r="AB23" s="304"/>
      <c r="AC23" s="304"/>
      <c r="AD23" s="304"/>
      <c r="AE23" s="304"/>
      <c r="AF23" s="304"/>
      <c r="AG23" s="304"/>
      <c r="AH23" s="304"/>
      <c r="AI23" s="304"/>
      <c r="AJ23" s="304"/>
      <c r="AK23" s="304"/>
      <c r="AL23" s="304"/>
      <c r="AM23" s="304"/>
      <c r="AN23" s="304"/>
      <c r="AO23" s="22"/>
      <c r="AP23" s="22"/>
      <c r="AQ23" s="22"/>
      <c r="AR23" s="20"/>
      <c r="BE23" s="297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97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97"/>
    </row>
    <row r="26" spans="1:57" s="2" customFormat="1" ht="25.9" customHeight="1">
      <c r="A26" s="34"/>
      <c r="B26" s="35"/>
      <c r="C26" s="36"/>
      <c r="D26" s="37" t="s">
        <v>32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05">
        <f>ROUND(AG94,2)</f>
        <v>0</v>
      </c>
      <c r="AL26" s="306"/>
      <c r="AM26" s="306"/>
      <c r="AN26" s="306"/>
      <c r="AO26" s="306"/>
      <c r="AP26" s="36"/>
      <c r="AQ26" s="36"/>
      <c r="AR26" s="39"/>
      <c r="BE26" s="297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97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07" t="s">
        <v>33</v>
      </c>
      <c r="M28" s="307"/>
      <c r="N28" s="307"/>
      <c r="O28" s="307"/>
      <c r="P28" s="307"/>
      <c r="Q28" s="36"/>
      <c r="R28" s="36"/>
      <c r="S28" s="36"/>
      <c r="T28" s="36"/>
      <c r="U28" s="36"/>
      <c r="V28" s="36"/>
      <c r="W28" s="307" t="s">
        <v>34</v>
      </c>
      <c r="X28" s="307"/>
      <c r="Y28" s="307"/>
      <c r="Z28" s="307"/>
      <c r="AA28" s="307"/>
      <c r="AB28" s="307"/>
      <c r="AC28" s="307"/>
      <c r="AD28" s="307"/>
      <c r="AE28" s="307"/>
      <c r="AF28" s="36"/>
      <c r="AG28" s="36"/>
      <c r="AH28" s="36"/>
      <c r="AI28" s="36"/>
      <c r="AJ28" s="36"/>
      <c r="AK28" s="307" t="s">
        <v>35</v>
      </c>
      <c r="AL28" s="307"/>
      <c r="AM28" s="307"/>
      <c r="AN28" s="307"/>
      <c r="AO28" s="307"/>
      <c r="AP28" s="36"/>
      <c r="AQ28" s="36"/>
      <c r="AR28" s="39"/>
      <c r="BE28" s="297"/>
    </row>
    <row r="29" spans="2:57" s="3" customFormat="1" ht="14.45" customHeight="1">
      <c r="B29" s="40"/>
      <c r="C29" s="41"/>
      <c r="D29" s="29" t="s">
        <v>36</v>
      </c>
      <c r="E29" s="41"/>
      <c r="F29" s="29" t="s">
        <v>37</v>
      </c>
      <c r="G29" s="41"/>
      <c r="H29" s="41"/>
      <c r="I29" s="41"/>
      <c r="J29" s="41"/>
      <c r="K29" s="41"/>
      <c r="L29" s="291">
        <v>0.21</v>
      </c>
      <c r="M29" s="290"/>
      <c r="N29" s="290"/>
      <c r="O29" s="290"/>
      <c r="P29" s="290"/>
      <c r="Q29" s="41"/>
      <c r="R29" s="41"/>
      <c r="S29" s="41"/>
      <c r="T29" s="41"/>
      <c r="U29" s="41"/>
      <c r="V29" s="41"/>
      <c r="W29" s="289">
        <f>ROUND(AZ94,2)</f>
        <v>0</v>
      </c>
      <c r="X29" s="290"/>
      <c r="Y29" s="290"/>
      <c r="Z29" s="290"/>
      <c r="AA29" s="290"/>
      <c r="AB29" s="290"/>
      <c r="AC29" s="290"/>
      <c r="AD29" s="290"/>
      <c r="AE29" s="290"/>
      <c r="AF29" s="41"/>
      <c r="AG29" s="41"/>
      <c r="AH29" s="41"/>
      <c r="AI29" s="41"/>
      <c r="AJ29" s="41"/>
      <c r="AK29" s="289">
        <f>ROUND(AV94,2)</f>
        <v>0</v>
      </c>
      <c r="AL29" s="290"/>
      <c r="AM29" s="290"/>
      <c r="AN29" s="290"/>
      <c r="AO29" s="290"/>
      <c r="AP29" s="41"/>
      <c r="AQ29" s="41"/>
      <c r="AR29" s="42"/>
      <c r="BE29" s="298"/>
    </row>
    <row r="30" spans="2:57" s="3" customFormat="1" ht="14.45" customHeight="1">
      <c r="B30" s="40"/>
      <c r="C30" s="41"/>
      <c r="D30" s="41"/>
      <c r="E30" s="41"/>
      <c r="F30" s="29" t="s">
        <v>38</v>
      </c>
      <c r="G30" s="41"/>
      <c r="H30" s="41"/>
      <c r="I30" s="41"/>
      <c r="J30" s="41"/>
      <c r="K30" s="41"/>
      <c r="L30" s="291">
        <v>0.15</v>
      </c>
      <c r="M30" s="290"/>
      <c r="N30" s="290"/>
      <c r="O30" s="290"/>
      <c r="P30" s="290"/>
      <c r="Q30" s="41"/>
      <c r="R30" s="41"/>
      <c r="S30" s="41"/>
      <c r="T30" s="41"/>
      <c r="U30" s="41"/>
      <c r="V30" s="41"/>
      <c r="W30" s="289">
        <f>ROUND(BA94,2)</f>
        <v>0</v>
      </c>
      <c r="X30" s="290"/>
      <c r="Y30" s="290"/>
      <c r="Z30" s="290"/>
      <c r="AA30" s="290"/>
      <c r="AB30" s="290"/>
      <c r="AC30" s="290"/>
      <c r="AD30" s="290"/>
      <c r="AE30" s="290"/>
      <c r="AF30" s="41"/>
      <c r="AG30" s="41"/>
      <c r="AH30" s="41"/>
      <c r="AI30" s="41"/>
      <c r="AJ30" s="41"/>
      <c r="AK30" s="289">
        <f>ROUND(AW94,2)</f>
        <v>0</v>
      </c>
      <c r="AL30" s="290"/>
      <c r="AM30" s="290"/>
      <c r="AN30" s="290"/>
      <c r="AO30" s="290"/>
      <c r="AP30" s="41"/>
      <c r="AQ30" s="41"/>
      <c r="AR30" s="42"/>
      <c r="BE30" s="298"/>
    </row>
    <row r="31" spans="2:57" s="3" customFormat="1" ht="14.45" customHeight="1" hidden="1">
      <c r="B31" s="40"/>
      <c r="C31" s="41"/>
      <c r="D31" s="41"/>
      <c r="E31" s="41"/>
      <c r="F31" s="29" t="s">
        <v>39</v>
      </c>
      <c r="G31" s="41"/>
      <c r="H31" s="41"/>
      <c r="I31" s="41"/>
      <c r="J31" s="41"/>
      <c r="K31" s="41"/>
      <c r="L31" s="291">
        <v>0.21</v>
      </c>
      <c r="M31" s="290"/>
      <c r="N31" s="290"/>
      <c r="O31" s="290"/>
      <c r="P31" s="290"/>
      <c r="Q31" s="41"/>
      <c r="R31" s="41"/>
      <c r="S31" s="41"/>
      <c r="T31" s="41"/>
      <c r="U31" s="41"/>
      <c r="V31" s="41"/>
      <c r="W31" s="289">
        <f>ROUND(BB94,2)</f>
        <v>0</v>
      </c>
      <c r="X31" s="290"/>
      <c r="Y31" s="290"/>
      <c r="Z31" s="290"/>
      <c r="AA31" s="290"/>
      <c r="AB31" s="290"/>
      <c r="AC31" s="290"/>
      <c r="AD31" s="290"/>
      <c r="AE31" s="290"/>
      <c r="AF31" s="41"/>
      <c r="AG31" s="41"/>
      <c r="AH31" s="41"/>
      <c r="AI31" s="41"/>
      <c r="AJ31" s="41"/>
      <c r="AK31" s="289">
        <v>0</v>
      </c>
      <c r="AL31" s="290"/>
      <c r="AM31" s="290"/>
      <c r="AN31" s="290"/>
      <c r="AO31" s="290"/>
      <c r="AP31" s="41"/>
      <c r="AQ31" s="41"/>
      <c r="AR31" s="42"/>
      <c r="BE31" s="298"/>
    </row>
    <row r="32" spans="2:57" s="3" customFormat="1" ht="14.45" customHeight="1" hidden="1">
      <c r="B32" s="40"/>
      <c r="C32" s="41"/>
      <c r="D32" s="41"/>
      <c r="E32" s="41"/>
      <c r="F32" s="29" t="s">
        <v>40</v>
      </c>
      <c r="G32" s="41"/>
      <c r="H32" s="41"/>
      <c r="I32" s="41"/>
      <c r="J32" s="41"/>
      <c r="K32" s="41"/>
      <c r="L32" s="291">
        <v>0.15</v>
      </c>
      <c r="M32" s="290"/>
      <c r="N32" s="290"/>
      <c r="O32" s="290"/>
      <c r="P32" s="290"/>
      <c r="Q32" s="41"/>
      <c r="R32" s="41"/>
      <c r="S32" s="41"/>
      <c r="T32" s="41"/>
      <c r="U32" s="41"/>
      <c r="V32" s="41"/>
      <c r="W32" s="289">
        <f>ROUND(BC94,2)</f>
        <v>0</v>
      </c>
      <c r="X32" s="290"/>
      <c r="Y32" s="290"/>
      <c r="Z32" s="290"/>
      <c r="AA32" s="290"/>
      <c r="AB32" s="290"/>
      <c r="AC32" s="290"/>
      <c r="AD32" s="290"/>
      <c r="AE32" s="290"/>
      <c r="AF32" s="41"/>
      <c r="AG32" s="41"/>
      <c r="AH32" s="41"/>
      <c r="AI32" s="41"/>
      <c r="AJ32" s="41"/>
      <c r="AK32" s="289">
        <v>0</v>
      </c>
      <c r="AL32" s="290"/>
      <c r="AM32" s="290"/>
      <c r="AN32" s="290"/>
      <c r="AO32" s="290"/>
      <c r="AP32" s="41"/>
      <c r="AQ32" s="41"/>
      <c r="AR32" s="42"/>
      <c r="BE32" s="298"/>
    </row>
    <row r="33" spans="2:57" s="3" customFormat="1" ht="14.45" customHeight="1" hidden="1">
      <c r="B33" s="40"/>
      <c r="C33" s="41"/>
      <c r="D33" s="41"/>
      <c r="E33" s="41"/>
      <c r="F33" s="29" t="s">
        <v>41</v>
      </c>
      <c r="G33" s="41"/>
      <c r="H33" s="41"/>
      <c r="I33" s="41"/>
      <c r="J33" s="41"/>
      <c r="K33" s="41"/>
      <c r="L33" s="291">
        <v>0</v>
      </c>
      <c r="M33" s="290"/>
      <c r="N33" s="290"/>
      <c r="O33" s="290"/>
      <c r="P33" s="290"/>
      <c r="Q33" s="41"/>
      <c r="R33" s="41"/>
      <c r="S33" s="41"/>
      <c r="T33" s="41"/>
      <c r="U33" s="41"/>
      <c r="V33" s="41"/>
      <c r="W33" s="289">
        <f>ROUND(BD94,2)</f>
        <v>0</v>
      </c>
      <c r="X33" s="290"/>
      <c r="Y33" s="290"/>
      <c r="Z33" s="290"/>
      <c r="AA33" s="290"/>
      <c r="AB33" s="290"/>
      <c r="AC33" s="290"/>
      <c r="AD33" s="290"/>
      <c r="AE33" s="290"/>
      <c r="AF33" s="41"/>
      <c r="AG33" s="41"/>
      <c r="AH33" s="41"/>
      <c r="AI33" s="41"/>
      <c r="AJ33" s="41"/>
      <c r="AK33" s="289">
        <v>0</v>
      </c>
      <c r="AL33" s="290"/>
      <c r="AM33" s="290"/>
      <c r="AN33" s="290"/>
      <c r="AO33" s="290"/>
      <c r="AP33" s="41"/>
      <c r="AQ33" s="41"/>
      <c r="AR33" s="42"/>
      <c r="BE33" s="298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97"/>
    </row>
    <row r="35" spans="1:57" s="2" customFormat="1" ht="25.9" customHeight="1">
      <c r="A35" s="34"/>
      <c r="B35" s="35"/>
      <c r="C35" s="43"/>
      <c r="D35" s="44" t="s">
        <v>42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43</v>
      </c>
      <c r="U35" s="45"/>
      <c r="V35" s="45"/>
      <c r="W35" s="45"/>
      <c r="X35" s="292" t="s">
        <v>44</v>
      </c>
      <c r="Y35" s="293"/>
      <c r="Z35" s="293"/>
      <c r="AA35" s="293"/>
      <c r="AB35" s="293"/>
      <c r="AC35" s="45"/>
      <c r="AD35" s="45"/>
      <c r="AE35" s="45"/>
      <c r="AF35" s="45"/>
      <c r="AG35" s="45"/>
      <c r="AH35" s="45"/>
      <c r="AI35" s="45"/>
      <c r="AJ35" s="45"/>
      <c r="AK35" s="294">
        <f>SUM(AK26:AK33)</f>
        <v>0</v>
      </c>
      <c r="AL35" s="293"/>
      <c r="AM35" s="293"/>
      <c r="AN35" s="293"/>
      <c r="AO35" s="295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7"/>
      <c r="C49" s="48"/>
      <c r="D49" s="49" t="s">
        <v>45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46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47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48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47</v>
      </c>
      <c r="AI60" s="38"/>
      <c r="AJ60" s="38"/>
      <c r="AK60" s="38"/>
      <c r="AL60" s="38"/>
      <c r="AM60" s="52" t="s">
        <v>48</v>
      </c>
      <c r="AN60" s="38"/>
      <c r="AO60" s="38"/>
      <c r="AP60" s="36"/>
      <c r="AQ60" s="36"/>
      <c r="AR60" s="39"/>
      <c r="BE60" s="34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49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50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47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48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47</v>
      </c>
      <c r="AI75" s="38"/>
      <c r="AJ75" s="38"/>
      <c r="AK75" s="38"/>
      <c r="AL75" s="38"/>
      <c r="AM75" s="52" t="s">
        <v>48</v>
      </c>
      <c r="AN75" s="38"/>
      <c r="AO75" s="38"/>
      <c r="AP75" s="36"/>
      <c r="AQ75" s="36"/>
      <c r="AR75" s="39"/>
      <c r="BE75" s="34"/>
    </row>
    <row r="76" spans="1:57" s="2" customFormat="1" ht="12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5" customHeight="1">
      <c r="A82" s="34"/>
      <c r="B82" s="35"/>
      <c r="C82" s="23" t="s">
        <v>51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N20999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5" customHeight="1">
      <c r="B85" s="61"/>
      <c r="C85" s="62" t="s">
        <v>15</v>
      </c>
      <c r="D85" s="63"/>
      <c r="E85" s="63"/>
      <c r="F85" s="63"/>
      <c r="G85" s="63"/>
      <c r="H85" s="63"/>
      <c r="I85" s="63"/>
      <c r="J85" s="63"/>
      <c r="K85" s="63"/>
      <c r="L85" s="278" t="str">
        <f>K6</f>
        <v>Benešov ul. Na Spořilově - obnova povrchu komunikace a chodníku</v>
      </c>
      <c r="M85" s="279"/>
      <c r="N85" s="279"/>
      <c r="O85" s="279"/>
      <c r="P85" s="279"/>
      <c r="Q85" s="279"/>
      <c r="R85" s="279"/>
      <c r="S85" s="279"/>
      <c r="T85" s="279"/>
      <c r="U85" s="279"/>
      <c r="V85" s="279"/>
      <c r="W85" s="279"/>
      <c r="X85" s="279"/>
      <c r="Y85" s="279"/>
      <c r="Z85" s="279"/>
      <c r="AA85" s="279"/>
      <c r="AB85" s="279"/>
      <c r="AC85" s="279"/>
      <c r="AD85" s="279"/>
      <c r="AE85" s="279"/>
      <c r="AF85" s="279"/>
      <c r="AG85" s="279"/>
      <c r="AH85" s="279"/>
      <c r="AI85" s="279"/>
      <c r="AJ85" s="279"/>
      <c r="AK85" s="279"/>
      <c r="AL85" s="279"/>
      <c r="AM85" s="279"/>
      <c r="AN85" s="279"/>
      <c r="AO85" s="279"/>
      <c r="AP85" s="63"/>
      <c r="AQ85" s="63"/>
      <c r="AR85" s="64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19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 xml:space="preserve"> 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21</v>
      </c>
      <c r="AJ87" s="36"/>
      <c r="AK87" s="36"/>
      <c r="AL87" s="36"/>
      <c r="AM87" s="280" t="str">
        <f>IF(AN8="","",AN8)</f>
        <v>30. 7. 2020</v>
      </c>
      <c r="AN87" s="280"/>
      <c r="AO87" s="36"/>
      <c r="AP87" s="36"/>
      <c r="AQ87" s="36"/>
      <c r="AR87" s="39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15.2" customHeight="1">
      <c r="A89" s="34"/>
      <c r="B89" s="35"/>
      <c r="C89" s="29" t="s">
        <v>23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 xml:space="preserve"> 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28</v>
      </c>
      <c r="AJ89" s="36"/>
      <c r="AK89" s="36"/>
      <c r="AL89" s="36"/>
      <c r="AM89" s="281" t="str">
        <f>IF(E17="","",E17)</f>
        <v xml:space="preserve"> </v>
      </c>
      <c r="AN89" s="282"/>
      <c r="AO89" s="282"/>
      <c r="AP89" s="282"/>
      <c r="AQ89" s="36"/>
      <c r="AR89" s="39"/>
      <c r="AS89" s="283" t="s">
        <v>52</v>
      </c>
      <c r="AT89" s="284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2" customHeight="1">
      <c r="A90" s="34"/>
      <c r="B90" s="35"/>
      <c r="C90" s="29" t="s">
        <v>26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30</v>
      </c>
      <c r="AJ90" s="36"/>
      <c r="AK90" s="36"/>
      <c r="AL90" s="36"/>
      <c r="AM90" s="281" t="str">
        <f>IF(E20="","",E20)</f>
        <v xml:space="preserve"> </v>
      </c>
      <c r="AN90" s="282"/>
      <c r="AO90" s="282"/>
      <c r="AP90" s="282"/>
      <c r="AQ90" s="36"/>
      <c r="AR90" s="39"/>
      <c r="AS90" s="285"/>
      <c r="AT90" s="286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87"/>
      <c r="AT91" s="288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73" t="s">
        <v>53</v>
      </c>
      <c r="D92" s="274"/>
      <c r="E92" s="274"/>
      <c r="F92" s="274"/>
      <c r="G92" s="274"/>
      <c r="H92" s="73"/>
      <c r="I92" s="275" t="s">
        <v>54</v>
      </c>
      <c r="J92" s="274"/>
      <c r="K92" s="274"/>
      <c r="L92" s="274"/>
      <c r="M92" s="274"/>
      <c r="N92" s="274"/>
      <c r="O92" s="274"/>
      <c r="P92" s="274"/>
      <c r="Q92" s="274"/>
      <c r="R92" s="274"/>
      <c r="S92" s="274"/>
      <c r="T92" s="274"/>
      <c r="U92" s="274"/>
      <c r="V92" s="274"/>
      <c r="W92" s="274"/>
      <c r="X92" s="274"/>
      <c r="Y92" s="274"/>
      <c r="Z92" s="274"/>
      <c r="AA92" s="274"/>
      <c r="AB92" s="274"/>
      <c r="AC92" s="274"/>
      <c r="AD92" s="274"/>
      <c r="AE92" s="274"/>
      <c r="AF92" s="274"/>
      <c r="AG92" s="276" t="s">
        <v>55</v>
      </c>
      <c r="AH92" s="274"/>
      <c r="AI92" s="274"/>
      <c r="AJ92" s="274"/>
      <c r="AK92" s="274"/>
      <c r="AL92" s="274"/>
      <c r="AM92" s="274"/>
      <c r="AN92" s="275" t="s">
        <v>56</v>
      </c>
      <c r="AO92" s="274"/>
      <c r="AP92" s="277"/>
      <c r="AQ92" s="74" t="s">
        <v>57</v>
      </c>
      <c r="AR92" s="39"/>
      <c r="AS92" s="75" t="s">
        <v>58</v>
      </c>
      <c r="AT92" s="76" t="s">
        <v>59</v>
      </c>
      <c r="AU92" s="76" t="s">
        <v>60</v>
      </c>
      <c r="AV92" s="76" t="s">
        <v>61</v>
      </c>
      <c r="AW92" s="76" t="s">
        <v>62</v>
      </c>
      <c r="AX92" s="76" t="s">
        <v>63</v>
      </c>
      <c r="AY92" s="76" t="s">
        <v>64</v>
      </c>
      <c r="AZ92" s="76" t="s">
        <v>65</v>
      </c>
      <c r="BA92" s="76" t="s">
        <v>66</v>
      </c>
      <c r="BB92" s="76" t="s">
        <v>67</v>
      </c>
      <c r="BC92" s="76" t="s">
        <v>68</v>
      </c>
      <c r="BD92" s="77" t="s">
        <v>69</v>
      </c>
      <c r="BE92" s="34"/>
    </row>
    <row r="93" spans="1:57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5" customHeight="1">
      <c r="B94" s="81"/>
      <c r="C94" s="82" t="s">
        <v>70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71">
        <f>ROUND(SUM(AG95:AG96),2)</f>
        <v>0</v>
      </c>
      <c r="AH94" s="271"/>
      <c r="AI94" s="271"/>
      <c r="AJ94" s="271"/>
      <c r="AK94" s="271"/>
      <c r="AL94" s="271"/>
      <c r="AM94" s="271"/>
      <c r="AN94" s="272">
        <f>SUM(AG94,AT94)</f>
        <v>0</v>
      </c>
      <c r="AO94" s="272"/>
      <c r="AP94" s="272"/>
      <c r="AQ94" s="85" t="s">
        <v>1</v>
      </c>
      <c r="AR94" s="86"/>
      <c r="AS94" s="87">
        <f>ROUND(SUM(AS95:AS96),2)</f>
        <v>0</v>
      </c>
      <c r="AT94" s="88">
        <f>ROUND(SUM(AV94:AW94),2)</f>
        <v>0</v>
      </c>
      <c r="AU94" s="89">
        <f>ROUND(SUM(AU95:AU96),5)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ROUND(SUM(AZ95:AZ96),2)</f>
        <v>0</v>
      </c>
      <c r="BA94" s="88">
        <f>ROUND(SUM(BA95:BA96),2)</f>
        <v>0</v>
      </c>
      <c r="BB94" s="88">
        <f>ROUND(SUM(BB95:BB96),2)</f>
        <v>0</v>
      </c>
      <c r="BC94" s="88">
        <f>ROUND(SUM(BC95:BC96),2)</f>
        <v>0</v>
      </c>
      <c r="BD94" s="90">
        <f>ROUND(SUM(BD95:BD96),2)</f>
        <v>0</v>
      </c>
      <c r="BS94" s="91" t="s">
        <v>71</v>
      </c>
      <c r="BT94" s="91" t="s">
        <v>72</v>
      </c>
      <c r="BU94" s="92" t="s">
        <v>73</v>
      </c>
      <c r="BV94" s="91" t="s">
        <v>74</v>
      </c>
      <c r="BW94" s="91" t="s">
        <v>5</v>
      </c>
      <c r="BX94" s="91" t="s">
        <v>75</v>
      </c>
      <c r="CL94" s="91" t="s">
        <v>1</v>
      </c>
    </row>
    <row r="95" spans="1:91" s="7" customFormat="1" ht="24.75" customHeight="1">
      <c r="A95" s="93" t="s">
        <v>76</v>
      </c>
      <c r="B95" s="94"/>
      <c r="C95" s="95"/>
      <c r="D95" s="270"/>
      <c r="E95" s="270"/>
      <c r="F95" s="270"/>
      <c r="G95" s="270"/>
      <c r="H95" s="270"/>
      <c r="I95" s="96"/>
      <c r="J95" s="270" t="s">
        <v>77</v>
      </c>
      <c r="K95" s="270"/>
      <c r="L95" s="270"/>
      <c r="M95" s="270"/>
      <c r="N95" s="270"/>
      <c r="O95" s="270"/>
      <c r="P95" s="270"/>
      <c r="Q95" s="270"/>
      <c r="R95" s="270"/>
      <c r="S95" s="270"/>
      <c r="T95" s="270"/>
      <c r="U95" s="270"/>
      <c r="V95" s="270"/>
      <c r="W95" s="270"/>
      <c r="X95" s="270"/>
      <c r="Y95" s="270"/>
      <c r="Z95" s="270"/>
      <c r="AA95" s="270"/>
      <c r="AB95" s="270"/>
      <c r="AC95" s="270"/>
      <c r="AD95" s="270"/>
      <c r="AE95" s="270"/>
      <c r="AF95" s="270"/>
      <c r="AG95" s="268">
        <f>'Obnova povrchu komunkace'!J30</f>
        <v>0</v>
      </c>
      <c r="AH95" s="269"/>
      <c r="AI95" s="269"/>
      <c r="AJ95" s="269"/>
      <c r="AK95" s="269"/>
      <c r="AL95" s="269"/>
      <c r="AM95" s="269"/>
      <c r="AN95" s="268">
        <f>SUM(AG95,AT95)</f>
        <v>0</v>
      </c>
      <c r="AO95" s="269"/>
      <c r="AP95" s="269"/>
      <c r="AQ95" s="97" t="s">
        <v>78</v>
      </c>
      <c r="AR95" s="98"/>
      <c r="AS95" s="99">
        <v>0</v>
      </c>
      <c r="AT95" s="100">
        <f>ROUND(SUM(AV95:AW95),2)</f>
        <v>0</v>
      </c>
      <c r="AU95" s="101">
        <f>'Obnova povrchu komunkace'!P124</f>
        <v>0</v>
      </c>
      <c r="AV95" s="100">
        <f>'Obnova povrchu komunkace'!J33</f>
        <v>0</v>
      </c>
      <c r="AW95" s="100">
        <f>'Obnova povrchu komunkace'!J34</f>
        <v>0</v>
      </c>
      <c r="AX95" s="100">
        <f>'Obnova povrchu komunkace'!J35</f>
        <v>0</v>
      </c>
      <c r="AY95" s="100">
        <f>'Obnova povrchu komunkace'!J36</f>
        <v>0</v>
      </c>
      <c r="AZ95" s="100">
        <f>'Obnova povrchu komunkace'!F33</f>
        <v>0</v>
      </c>
      <c r="BA95" s="100">
        <f>'Obnova povrchu komunkace'!F34</f>
        <v>0</v>
      </c>
      <c r="BB95" s="100">
        <f>'Obnova povrchu komunkace'!F35</f>
        <v>0</v>
      </c>
      <c r="BC95" s="100">
        <f>'Obnova povrchu komunkace'!F36</f>
        <v>0</v>
      </c>
      <c r="BD95" s="102">
        <f>'Obnova povrchu komunkace'!F37</f>
        <v>0</v>
      </c>
      <c r="BT95" s="103" t="s">
        <v>79</v>
      </c>
      <c r="BV95" s="103" t="s">
        <v>74</v>
      </c>
      <c r="BW95" s="103" t="s">
        <v>80</v>
      </c>
      <c r="BX95" s="103" t="s">
        <v>5</v>
      </c>
      <c r="CL95" s="103" t="s">
        <v>1</v>
      </c>
      <c r="CM95" s="103" t="s">
        <v>81</v>
      </c>
    </row>
    <row r="96" spans="1:91" s="7" customFormat="1" ht="24.75" customHeight="1">
      <c r="A96" s="93" t="s">
        <v>76</v>
      </c>
      <c r="B96" s="94"/>
      <c r="C96" s="95"/>
      <c r="D96" s="270"/>
      <c r="E96" s="270"/>
      <c r="F96" s="270"/>
      <c r="G96" s="270"/>
      <c r="H96" s="270"/>
      <c r="I96" s="96"/>
      <c r="J96" s="270" t="s">
        <v>82</v>
      </c>
      <c r="K96" s="270"/>
      <c r="L96" s="270"/>
      <c r="M96" s="270"/>
      <c r="N96" s="270"/>
      <c r="O96" s="270"/>
      <c r="P96" s="270"/>
      <c r="Q96" s="270"/>
      <c r="R96" s="270"/>
      <c r="S96" s="270"/>
      <c r="T96" s="270"/>
      <c r="U96" s="270"/>
      <c r="V96" s="270"/>
      <c r="W96" s="270"/>
      <c r="X96" s="270"/>
      <c r="Y96" s="270"/>
      <c r="Z96" s="270"/>
      <c r="AA96" s="270"/>
      <c r="AB96" s="270"/>
      <c r="AC96" s="270"/>
      <c r="AD96" s="270"/>
      <c r="AE96" s="270"/>
      <c r="AF96" s="270"/>
      <c r="AG96" s="268">
        <f>'Obnova povrchu chodníku'!J30</f>
        <v>0</v>
      </c>
      <c r="AH96" s="269"/>
      <c r="AI96" s="269"/>
      <c r="AJ96" s="269"/>
      <c r="AK96" s="269"/>
      <c r="AL96" s="269"/>
      <c r="AM96" s="269"/>
      <c r="AN96" s="268">
        <f>SUM(AG96,AT96)</f>
        <v>0</v>
      </c>
      <c r="AO96" s="269"/>
      <c r="AP96" s="269"/>
      <c r="AQ96" s="97" t="s">
        <v>78</v>
      </c>
      <c r="AR96" s="98"/>
      <c r="AS96" s="104">
        <v>0</v>
      </c>
      <c r="AT96" s="105">
        <f>ROUND(SUM(AV96:AW96),2)</f>
        <v>0</v>
      </c>
      <c r="AU96" s="106">
        <f>'Obnova povrchu chodníku'!P126</f>
        <v>0</v>
      </c>
      <c r="AV96" s="105">
        <f>'Obnova povrchu chodníku'!J33</f>
        <v>0</v>
      </c>
      <c r="AW96" s="105">
        <f>'Obnova povrchu chodníku'!J34</f>
        <v>0</v>
      </c>
      <c r="AX96" s="105">
        <f>'Obnova povrchu chodníku'!J35</f>
        <v>0</v>
      </c>
      <c r="AY96" s="105">
        <f>'Obnova povrchu chodníku'!J36</f>
        <v>0</v>
      </c>
      <c r="AZ96" s="105">
        <f>'Obnova povrchu chodníku'!F33</f>
        <v>0</v>
      </c>
      <c r="BA96" s="105">
        <f>'Obnova povrchu chodníku'!F34</f>
        <v>0</v>
      </c>
      <c r="BB96" s="105">
        <f>'Obnova povrchu chodníku'!F35</f>
        <v>0</v>
      </c>
      <c r="BC96" s="105">
        <f>'Obnova povrchu chodníku'!F36</f>
        <v>0</v>
      </c>
      <c r="BD96" s="107">
        <f>'Obnova povrchu chodníku'!F37</f>
        <v>0</v>
      </c>
      <c r="BT96" s="103" t="s">
        <v>79</v>
      </c>
      <c r="BV96" s="103" t="s">
        <v>74</v>
      </c>
      <c r="BW96" s="103" t="s">
        <v>83</v>
      </c>
      <c r="BX96" s="103" t="s">
        <v>5</v>
      </c>
      <c r="CL96" s="103" t="s">
        <v>1</v>
      </c>
      <c r="CM96" s="103" t="s">
        <v>81</v>
      </c>
    </row>
    <row r="97" spans="1:57" s="2" customFormat="1" ht="30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9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  <row r="98" spans="1:57" s="2" customFormat="1" ht="6.95" customHeight="1">
      <c r="A98" s="34"/>
      <c r="B98" s="54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39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</row>
  </sheetData>
  <sheetProtection algorithmName="SHA-512" hashValue="ouJxlbeJL3XrTzh1yKm52Cgo8VsrHxwSL+51HLO/K+6eWPllpbNZR+AJe/l7vHA5NDYvbBGF06W88SN+cRtlaQ==" saltValue="C8tZL0zVXENAP9QgUar6bg==" spinCount="100000" sheet="1" formatColumns="0" formatRows="0"/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AM87:AN87"/>
    <mergeCell ref="AM89:AP89"/>
    <mergeCell ref="AS89:AT91"/>
    <mergeCell ref="AM90:AP90"/>
    <mergeCell ref="W33:AE33"/>
    <mergeCell ref="AK33:AO33"/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</mergeCells>
  <hyperlinks>
    <hyperlink ref="A95" location="'N18617-1 - Obnova povrchu...'!C2" display="/"/>
    <hyperlink ref="A96" location="'N18617-2 - Obnova povrchu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9"/>
  <sheetViews>
    <sheetView showGridLines="0" tabSelected="1" workbookViewId="0" topLeftCell="A144">
      <selection activeCell="F168" sqref="F168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8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8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AT2" s="17" t="s">
        <v>80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1"/>
      <c r="J3" s="110"/>
      <c r="K3" s="110"/>
      <c r="L3" s="20"/>
      <c r="AT3" s="17" t="s">
        <v>81</v>
      </c>
    </row>
    <row r="4" spans="2:46" s="1" customFormat="1" ht="24.95" customHeight="1">
      <c r="B4" s="20"/>
      <c r="D4" s="112" t="s">
        <v>84</v>
      </c>
      <c r="I4" s="108"/>
      <c r="L4" s="20"/>
      <c r="M4" s="113" t="s">
        <v>10</v>
      </c>
      <c r="AT4" s="17" t="s">
        <v>4</v>
      </c>
    </row>
    <row r="5" spans="2:12" s="1" customFormat="1" ht="6.95" customHeight="1">
      <c r="B5" s="20"/>
      <c r="I5" s="108"/>
      <c r="L5" s="20"/>
    </row>
    <row r="6" spans="2:12" s="1" customFormat="1" ht="12" customHeight="1">
      <c r="B6" s="20"/>
      <c r="D6" s="114" t="s">
        <v>15</v>
      </c>
      <c r="I6" s="108"/>
      <c r="L6" s="20"/>
    </row>
    <row r="7" spans="2:12" s="1" customFormat="1" ht="16.5" customHeight="1">
      <c r="B7" s="20"/>
      <c r="E7" s="311" t="str">
        <f>'Rekapitulace stavby'!K6</f>
        <v>Benešov ul. Na Spořilově - obnova povrchu komunikace a chodníku</v>
      </c>
      <c r="F7" s="312"/>
      <c r="G7" s="312"/>
      <c r="H7" s="312"/>
      <c r="I7" s="108"/>
      <c r="L7" s="20"/>
    </row>
    <row r="8" spans="1:31" s="2" customFormat="1" ht="12" customHeight="1">
      <c r="A8" s="34"/>
      <c r="B8" s="39"/>
      <c r="C8" s="34"/>
      <c r="D8" s="114" t="s">
        <v>85</v>
      </c>
      <c r="E8" s="34"/>
      <c r="F8" s="34"/>
      <c r="G8" s="34"/>
      <c r="H8" s="34"/>
      <c r="I8" s="115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13" t="s">
        <v>77</v>
      </c>
      <c r="F9" s="314"/>
      <c r="G9" s="314"/>
      <c r="H9" s="314"/>
      <c r="I9" s="115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115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4" t="s">
        <v>17</v>
      </c>
      <c r="E11" s="34"/>
      <c r="F11" s="116" t="s">
        <v>1</v>
      </c>
      <c r="G11" s="34"/>
      <c r="H11" s="34"/>
      <c r="I11" s="117" t="s">
        <v>18</v>
      </c>
      <c r="J11" s="116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4" t="s">
        <v>19</v>
      </c>
      <c r="E12" s="34"/>
      <c r="F12" s="116" t="s">
        <v>20</v>
      </c>
      <c r="G12" s="34"/>
      <c r="H12" s="34"/>
      <c r="I12" s="117" t="s">
        <v>21</v>
      </c>
      <c r="J12" s="118" t="str">
        <f>'Rekapitulace stavby'!AN8</f>
        <v>30. 7. 2020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115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4" t="s">
        <v>23</v>
      </c>
      <c r="E14" s="34"/>
      <c r="F14" s="34"/>
      <c r="G14" s="34"/>
      <c r="H14" s="34"/>
      <c r="I14" s="117" t="s">
        <v>24</v>
      </c>
      <c r="J14" s="116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6" t="str">
        <f>IF('Rekapitulace stavby'!E11="","",'Rekapitulace stavby'!E11)</f>
        <v xml:space="preserve"> </v>
      </c>
      <c r="F15" s="34"/>
      <c r="G15" s="34"/>
      <c r="H15" s="34"/>
      <c r="I15" s="117" t="s">
        <v>25</v>
      </c>
      <c r="J15" s="116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115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4" t="s">
        <v>26</v>
      </c>
      <c r="E17" s="34"/>
      <c r="F17" s="34"/>
      <c r="G17" s="34"/>
      <c r="H17" s="34"/>
      <c r="I17" s="117" t="s">
        <v>24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15" t="str">
        <f>'Rekapitulace stavby'!E14</f>
        <v>Vyplň údaj</v>
      </c>
      <c r="F18" s="316"/>
      <c r="G18" s="316"/>
      <c r="H18" s="316"/>
      <c r="I18" s="117" t="s">
        <v>25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115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4" t="s">
        <v>28</v>
      </c>
      <c r="E20" s="34"/>
      <c r="F20" s="34"/>
      <c r="G20" s="34"/>
      <c r="H20" s="34"/>
      <c r="I20" s="117" t="s">
        <v>24</v>
      </c>
      <c r="J20" s="116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6" t="str">
        <f>IF('Rekapitulace stavby'!E17="","",'Rekapitulace stavby'!E17)</f>
        <v xml:space="preserve"> </v>
      </c>
      <c r="F21" s="34"/>
      <c r="G21" s="34"/>
      <c r="H21" s="34"/>
      <c r="I21" s="117" t="s">
        <v>25</v>
      </c>
      <c r="J21" s="116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115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4" t="s">
        <v>30</v>
      </c>
      <c r="E23" s="34"/>
      <c r="F23" s="34"/>
      <c r="G23" s="34"/>
      <c r="H23" s="34"/>
      <c r="I23" s="117" t="s">
        <v>24</v>
      </c>
      <c r="J23" s="116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6" t="str">
        <f>IF('Rekapitulace stavby'!E20="","",'Rekapitulace stavby'!E20)</f>
        <v xml:space="preserve"> </v>
      </c>
      <c r="F24" s="34"/>
      <c r="G24" s="34"/>
      <c r="H24" s="34"/>
      <c r="I24" s="117" t="s">
        <v>25</v>
      </c>
      <c r="J24" s="116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115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4" t="s">
        <v>31</v>
      </c>
      <c r="E26" s="34"/>
      <c r="F26" s="34"/>
      <c r="G26" s="34"/>
      <c r="H26" s="34"/>
      <c r="I26" s="115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9"/>
      <c r="B27" s="120"/>
      <c r="C27" s="119"/>
      <c r="D27" s="119"/>
      <c r="E27" s="317" t="s">
        <v>1</v>
      </c>
      <c r="F27" s="317"/>
      <c r="G27" s="317"/>
      <c r="H27" s="317"/>
      <c r="I27" s="121"/>
      <c r="J27" s="119"/>
      <c r="K27" s="119"/>
      <c r="L27" s="122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115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3"/>
      <c r="E29" s="123"/>
      <c r="F29" s="123"/>
      <c r="G29" s="123"/>
      <c r="H29" s="123"/>
      <c r="I29" s="124"/>
      <c r="J29" s="123"/>
      <c r="K29" s="123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5" t="s">
        <v>32</v>
      </c>
      <c r="E30" s="34"/>
      <c r="F30" s="34"/>
      <c r="G30" s="34"/>
      <c r="H30" s="34"/>
      <c r="I30" s="115"/>
      <c r="J30" s="126">
        <f>ROUND(J124,2)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3"/>
      <c r="E31" s="123"/>
      <c r="F31" s="123"/>
      <c r="G31" s="123"/>
      <c r="H31" s="123"/>
      <c r="I31" s="124"/>
      <c r="J31" s="123"/>
      <c r="K31" s="123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7" t="s">
        <v>34</v>
      </c>
      <c r="G32" s="34"/>
      <c r="H32" s="34"/>
      <c r="I32" s="128" t="s">
        <v>33</v>
      </c>
      <c r="J32" s="127" t="s">
        <v>35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9" t="s">
        <v>36</v>
      </c>
      <c r="E33" s="114" t="s">
        <v>37</v>
      </c>
      <c r="F33" s="130">
        <f>ROUND((SUM(BE124:BE168)),2)</f>
        <v>0</v>
      </c>
      <c r="G33" s="34"/>
      <c r="H33" s="34"/>
      <c r="I33" s="131">
        <v>0.21</v>
      </c>
      <c r="J33" s="130">
        <f>ROUND(((SUM(BE124:BE168))*I33),2)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4" t="s">
        <v>38</v>
      </c>
      <c r="F34" s="130">
        <f>ROUND((SUM(BF124:BF168)),2)</f>
        <v>0</v>
      </c>
      <c r="G34" s="34"/>
      <c r="H34" s="34"/>
      <c r="I34" s="131">
        <v>0.15</v>
      </c>
      <c r="J34" s="130">
        <f>ROUND(((SUM(BF124:BF168))*I34),2)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4" t="s">
        <v>39</v>
      </c>
      <c r="F35" s="130">
        <f>ROUND((SUM(BG124:BG168)),2)</f>
        <v>0</v>
      </c>
      <c r="G35" s="34"/>
      <c r="H35" s="34"/>
      <c r="I35" s="131">
        <v>0.21</v>
      </c>
      <c r="J35" s="130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4" t="s">
        <v>40</v>
      </c>
      <c r="F36" s="130">
        <f>ROUND((SUM(BH124:BH168)),2)</f>
        <v>0</v>
      </c>
      <c r="G36" s="34"/>
      <c r="H36" s="34"/>
      <c r="I36" s="131">
        <v>0.15</v>
      </c>
      <c r="J36" s="130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4" t="s">
        <v>41</v>
      </c>
      <c r="F37" s="130">
        <f>ROUND((SUM(BI124:BI168)),2)</f>
        <v>0</v>
      </c>
      <c r="G37" s="34"/>
      <c r="H37" s="34"/>
      <c r="I37" s="131">
        <v>0</v>
      </c>
      <c r="J37" s="130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115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2"/>
      <c r="D39" s="133" t="s">
        <v>42</v>
      </c>
      <c r="E39" s="134"/>
      <c r="F39" s="134"/>
      <c r="G39" s="135" t="s">
        <v>43</v>
      </c>
      <c r="H39" s="136" t="s">
        <v>44</v>
      </c>
      <c r="I39" s="137"/>
      <c r="J39" s="138">
        <f>SUM(J30:J37)</f>
        <v>0</v>
      </c>
      <c r="K39" s="139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115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I41" s="108"/>
      <c r="L41" s="20"/>
    </row>
    <row r="42" spans="2:12" s="1" customFormat="1" ht="14.45" customHeight="1">
      <c r="B42" s="20"/>
      <c r="I42" s="108"/>
      <c r="L42" s="20"/>
    </row>
    <row r="43" spans="2:12" s="1" customFormat="1" ht="14.45" customHeight="1">
      <c r="B43" s="20"/>
      <c r="I43" s="108"/>
      <c r="L43" s="20"/>
    </row>
    <row r="44" spans="2:12" s="1" customFormat="1" ht="14.45" customHeight="1">
      <c r="B44" s="20"/>
      <c r="I44" s="108"/>
      <c r="L44" s="20"/>
    </row>
    <row r="45" spans="2:12" s="1" customFormat="1" ht="14.45" customHeight="1">
      <c r="B45" s="20"/>
      <c r="I45" s="108"/>
      <c r="L45" s="20"/>
    </row>
    <row r="46" spans="2:12" s="1" customFormat="1" ht="14.45" customHeight="1">
      <c r="B46" s="20"/>
      <c r="I46" s="108"/>
      <c r="L46" s="20"/>
    </row>
    <row r="47" spans="2:12" s="1" customFormat="1" ht="14.45" customHeight="1">
      <c r="B47" s="20"/>
      <c r="I47" s="108"/>
      <c r="L47" s="20"/>
    </row>
    <row r="48" spans="2:12" s="1" customFormat="1" ht="14.45" customHeight="1">
      <c r="B48" s="20"/>
      <c r="I48" s="108"/>
      <c r="L48" s="20"/>
    </row>
    <row r="49" spans="2:12" s="1" customFormat="1" ht="14.45" customHeight="1">
      <c r="B49" s="20"/>
      <c r="I49" s="108"/>
      <c r="L49" s="20"/>
    </row>
    <row r="50" spans="2:12" s="2" customFormat="1" ht="14.45" customHeight="1">
      <c r="B50" s="51"/>
      <c r="D50" s="140" t="s">
        <v>45</v>
      </c>
      <c r="E50" s="141"/>
      <c r="F50" s="141"/>
      <c r="G50" s="140" t="s">
        <v>46</v>
      </c>
      <c r="H50" s="141"/>
      <c r="I50" s="142"/>
      <c r="J50" s="141"/>
      <c r="K50" s="141"/>
      <c r="L50" s="5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4"/>
      <c r="B61" s="39"/>
      <c r="C61" s="34"/>
      <c r="D61" s="143" t="s">
        <v>47</v>
      </c>
      <c r="E61" s="144"/>
      <c r="F61" s="145" t="s">
        <v>48</v>
      </c>
      <c r="G61" s="143" t="s">
        <v>47</v>
      </c>
      <c r="H61" s="144"/>
      <c r="I61" s="146"/>
      <c r="J61" s="147" t="s">
        <v>48</v>
      </c>
      <c r="K61" s="144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4"/>
      <c r="B65" s="39"/>
      <c r="C65" s="34"/>
      <c r="D65" s="140" t="s">
        <v>49</v>
      </c>
      <c r="E65" s="148"/>
      <c r="F65" s="148"/>
      <c r="G65" s="140" t="s">
        <v>50</v>
      </c>
      <c r="H65" s="148"/>
      <c r="I65" s="149"/>
      <c r="J65" s="148"/>
      <c r="K65" s="14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4"/>
      <c r="B76" s="39"/>
      <c r="C76" s="34"/>
      <c r="D76" s="143" t="s">
        <v>47</v>
      </c>
      <c r="E76" s="144"/>
      <c r="F76" s="145" t="s">
        <v>48</v>
      </c>
      <c r="G76" s="143" t="s">
        <v>47</v>
      </c>
      <c r="H76" s="144"/>
      <c r="I76" s="146"/>
      <c r="J76" s="147" t="s">
        <v>48</v>
      </c>
      <c r="K76" s="144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50"/>
      <c r="C77" s="151"/>
      <c r="D77" s="151"/>
      <c r="E77" s="151"/>
      <c r="F77" s="151"/>
      <c r="G77" s="151"/>
      <c r="H77" s="151"/>
      <c r="I77" s="152"/>
      <c r="J77" s="151"/>
      <c r="K77" s="151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 hidden="1">
      <c r="A81" s="34"/>
      <c r="B81" s="153"/>
      <c r="C81" s="154"/>
      <c r="D81" s="154"/>
      <c r="E81" s="154"/>
      <c r="F81" s="154"/>
      <c r="G81" s="154"/>
      <c r="H81" s="154"/>
      <c r="I81" s="155"/>
      <c r="J81" s="154"/>
      <c r="K81" s="154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 hidden="1">
      <c r="A82" s="34"/>
      <c r="B82" s="35"/>
      <c r="C82" s="23" t="s">
        <v>86</v>
      </c>
      <c r="D82" s="36"/>
      <c r="E82" s="36"/>
      <c r="F82" s="36"/>
      <c r="G82" s="36"/>
      <c r="H82" s="36"/>
      <c r="I82" s="115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 hidden="1">
      <c r="A83" s="34"/>
      <c r="B83" s="35"/>
      <c r="C83" s="36"/>
      <c r="D83" s="36"/>
      <c r="E83" s="36"/>
      <c r="F83" s="36"/>
      <c r="G83" s="36"/>
      <c r="H83" s="36"/>
      <c r="I83" s="115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 hidden="1">
      <c r="A84" s="34"/>
      <c r="B84" s="35"/>
      <c r="C84" s="29" t="s">
        <v>15</v>
      </c>
      <c r="D84" s="36"/>
      <c r="E84" s="36"/>
      <c r="F84" s="36"/>
      <c r="G84" s="36"/>
      <c r="H84" s="36"/>
      <c r="I84" s="115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 hidden="1">
      <c r="A85" s="34"/>
      <c r="B85" s="35"/>
      <c r="C85" s="36"/>
      <c r="D85" s="36"/>
      <c r="E85" s="309" t="str">
        <f>E7</f>
        <v>Benešov ul. Na Spořilově - obnova povrchu komunikace a chodníku</v>
      </c>
      <c r="F85" s="310"/>
      <c r="G85" s="310"/>
      <c r="H85" s="310"/>
      <c r="I85" s="115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 hidden="1">
      <c r="A86" s="34"/>
      <c r="B86" s="35"/>
      <c r="C86" s="29" t="s">
        <v>85</v>
      </c>
      <c r="D86" s="36"/>
      <c r="E86" s="36"/>
      <c r="F86" s="36"/>
      <c r="G86" s="36"/>
      <c r="H86" s="36"/>
      <c r="I86" s="115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 hidden="1">
      <c r="A87" s="34"/>
      <c r="B87" s="35"/>
      <c r="C87" s="36"/>
      <c r="D87" s="36"/>
      <c r="E87" s="278" t="str">
        <f>E9</f>
        <v>Obnova povrchu části komunikace</v>
      </c>
      <c r="F87" s="308"/>
      <c r="G87" s="308"/>
      <c r="H87" s="308"/>
      <c r="I87" s="115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 hidden="1">
      <c r="A88" s="34"/>
      <c r="B88" s="35"/>
      <c r="C88" s="36"/>
      <c r="D88" s="36"/>
      <c r="E88" s="36"/>
      <c r="F88" s="36"/>
      <c r="G88" s="36"/>
      <c r="H88" s="36"/>
      <c r="I88" s="115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 hidden="1">
      <c r="A89" s="34"/>
      <c r="B89" s="35"/>
      <c r="C89" s="29" t="s">
        <v>19</v>
      </c>
      <c r="D89" s="36"/>
      <c r="E89" s="36"/>
      <c r="F89" s="27" t="str">
        <f>F12</f>
        <v xml:space="preserve"> </v>
      </c>
      <c r="G89" s="36"/>
      <c r="H89" s="36"/>
      <c r="I89" s="117" t="s">
        <v>21</v>
      </c>
      <c r="J89" s="66" t="str">
        <f>IF(J12="","",J12)</f>
        <v>30. 7. 2020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 hidden="1">
      <c r="A90" s="34"/>
      <c r="B90" s="35"/>
      <c r="C90" s="36"/>
      <c r="D90" s="36"/>
      <c r="E90" s="36"/>
      <c r="F90" s="36"/>
      <c r="G90" s="36"/>
      <c r="H90" s="36"/>
      <c r="I90" s="115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 hidden="1">
      <c r="A91" s="34"/>
      <c r="B91" s="35"/>
      <c r="C91" s="29" t="s">
        <v>23</v>
      </c>
      <c r="D91" s="36"/>
      <c r="E91" s="36"/>
      <c r="F91" s="27" t="str">
        <f>E15</f>
        <v xml:space="preserve"> </v>
      </c>
      <c r="G91" s="36"/>
      <c r="H91" s="36"/>
      <c r="I91" s="117" t="s">
        <v>28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 hidden="1">
      <c r="A92" s="34"/>
      <c r="B92" s="35"/>
      <c r="C92" s="29" t="s">
        <v>26</v>
      </c>
      <c r="D92" s="36"/>
      <c r="E92" s="36"/>
      <c r="F92" s="27" t="str">
        <f>IF(E18="","",E18)</f>
        <v>Vyplň údaj</v>
      </c>
      <c r="G92" s="36"/>
      <c r="H92" s="36"/>
      <c r="I92" s="117" t="s">
        <v>30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 hidden="1">
      <c r="A93" s="34"/>
      <c r="B93" s="35"/>
      <c r="C93" s="36"/>
      <c r="D93" s="36"/>
      <c r="E93" s="36"/>
      <c r="F93" s="36"/>
      <c r="G93" s="36"/>
      <c r="H93" s="36"/>
      <c r="I93" s="115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 hidden="1">
      <c r="A94" s="34"/>
      <c r="B94" s="35"/>
      <c r="C94" s="156" t="s">
        <v>87</v>
      </c>
      <c r="D94" s="157"/>
      <c r="E94" s="157"/>
      <c r="F94" s="157"/>
      <c r="G94" s="157"/>
      <c r="H94" s="157"/>
      <c r="I94" s="158"/>
      <c r="J94" s="159" t="s">
        <v>88</v>
      </c>
      <c r="K94" s="157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 hidden="1">
      <c r="A95" s="34"/>
      <c r="B95" s="35"/>
      <c r="C95" s="36"/>
      <c r="D95" s="36"/>
      <c r="E95" s="36"/>
      <c r="F95" s="36"/>
      <c r="G95" s="36"/>
      <c r="H95" s="36"/>
      <c r="I95" s="115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 hidden="1">
      <c r="A96" s="34"/>
      <c r="B96" s="35"/>
      <c r="C96" s="160" t="s">
        <v>89</v>
      </c>
      <c r="D96" s="36"/>
      <c r="E96" s="36"/>
      <c r="F96" s="36"/>
      <c r="G96" s="36"/>
      <c r="H96" s="36"/>
      <c r="I96" s="115"/>
      <c r="J96" s="84">
        <f>J124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90</v>
      </c>
    </row>
    <row r="97" spans="2:12" s="9" customFormat="1" ht="24.95" customHeight="1" hidden="1">
      <c r="B97" s="161"/>
      <c r="C97" s="162"/>
      <c r="D97" s="163" t="s">
        <v>91</v>
      </c>
      <c r="E97" s="164"/>
      <c r="F97" s="164"/>
      <c r="G97" s="164"/>
      <c r="H97" s="164"/>
      <c r="I97" s="165"/>
      <c r="J97" s="166">
        <f>J125</f>
        <v>0</v>
      </c>
      <c r="K97" s="162"/>
      <c r="L97" s="167"/>
    </row>
    <row r="98" spans="2:12" s="10" customFormat="1" ht="19.9" customHeight="1" hidden="1">
      <c r="B98" s="168"/>
      <c r="C98" s="169"/>
      <c r="D98" s="170" t="s">
        <v>92</v>
      </c>
      <c r="E98" s="171"/>
      <c r="F98" s="171"/>
      <c r="G98" s="171"/>
      <c r="H98" s="171"/>
      <c r="I98" s="172"/>
      <c r="J98" s="173">
        <f>J126</f>
        <v>0</v>
      </c>
      <c r="K98" s="169"/>
      <c r="L98" s="174"/>
    </row>
    <row r="99" spans="2:12" s="10" customFormat="1" ht="19.9" customHeight="1" hidden="1">
      <c r="B99" s="168"/>
      <c r="C99" s="169"/>
      <c r="D99" s="170" t="s">
        <v>93</v>
      </c>
      <c r="E99" s="171"/>
      <c r="F99" s="171"/>
      <c r="G99" s="171"/>
      <c r="H99" s="171"/>
      <c r="I99" s="172"/>
      <c r="J99" s="173">
        <f>J134</f>
        <v>0</v>
      </c>
      <c r="K99" s="169"/>
      <c r="L99" s="174"/>
    </row>
    <row r="100" spans="2:12" s="10" customFormat="1" ht="19.9" customHeight="1" hidden="1">
      <c r="B100" s="168"/>
      <c r="C100" s="169"/>
      <c r="D100" s="170" t="s">
        <v>94</v>
      </c>
      <c r="E100" s="171"/>
      <c r="F100" s="171"/>
      <c r="G100" s="171"/>
      <c r="H100" s="171"/>
      <c r="I100" s="172"/>
      <c r="J100" s="173">
        <f>J141</f>
        <v>0</v>
      </c>
      <c r="K100" s="169"/>
      <c r="L100" s="174"/>
    </row>
    <row r="101" spans="2:12" s="10" customFormat="1" ht="19.9" customHeight="1" hidden="1">
      <c r="B101" s="168"/>
      <c r="C101" s="169"/>
      <c r="D101" s="170" t="s">
        <v>95</v>
      </c>
      <c r="E101" s="171"/>
      <c r="F101" s="171"/>
      <c r="G101" s="171"/>
      <c r="H101" s="171"/>
      <c r="I101" s="172"/>
      <c r="J101" s="173">
        <f>J145</f>
        <v>0</v>
      </c>
      <c r="K101" s="169"/>
      <c r="L101" s="174"/>
    </row>
    <row r="102" spans="2:12" s="10" customFormat="1" ht="19.9" customHeight="1" hidden="1">
      <c r="B102" s="168"/>
      <c r="C102" s="169"/>
      <c r="D102" s="170" t="s">
        <v>96</v>
      </c>
      <c r="E102" s="171"/>
      <c r="F102" s="171"/>
      <c r="G102" s="171"/>
      <c r="H102" s="171"/>
      <c r="I102" s="172"/>
      <c r="J102" s="173">
        <f>J156</f>
        <v>0</v>
      </c>
      <c r="K102" s="169"/>
      <c r="L102" s="174"/>
    </row>
    <row r="103" spans="2:12" s="10" customFormat="1" ht="19.9" customHeight="1" hidden="1">
      <c r="B103" s="168"/>
      <c r="C103" s="169"/>
      <c r="D103" s="170" t="s">
        <v>97</v>
      </c>
      <c r="E103" s="171"/>
      <c r="F103" s="171"/>
      <c r="G103" s="171"/>
      <c r="H103" s="171"/>
      <c r="I103" s="172"/>
      <c r="J103" s="173">
        <f>J164</f>
        <v>0</v>
      </c>
      <c r="K103" s="169"/>
      <c r="L103" s="174"/>
    </row>
    <row r="104" spans="2:12" s="9" customFormat="1" ht="24.95" customHeight="1" hidden="1">
      <c r="B104" s="161"/>
      <c r="C104" s="162"/>
      <c r="D104" s="163" t="s">
        <v>98</v>
      </c>
      <c r="E104" s="164"/>
      <c r="F104" s="164"/>
      <c r="G104" s="164"/>
      <c r="H104" s="164"/>
      <c r="I104" s="165"/>
      <c r="J104" s="166">
        <f>J166</f>
        <v>0</v>
      </c>
      <c r="K104" s="162"/>
      <c r="L104" s="167"/>
    </row>
    <row r="105" spans="1:31" s="2" customFormat="1" ht="21.75" customHeight="1" hidden="1">
      <c r="A105" s="34"/>
      <c r="B105" s="35"/>
      <c r="C105" s="36"/>
      <c r="D105" s="36"/>
      <c r="E105" s="36"/>
      <c r="F105" s="36"/>
      <c r="G105" s="36"/>
      <c r="H105" s="36"/>
      <c r="I105" s="115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6.95" customHeight="1" hidden="1">
      <c r="A106" s="34"/>
      <c r="B106" s="54"/>
      <c r="C106" s="55"/>
      <c r="D106" s="55"/>
      <c r="E106" s="55"/>
      <c r="F106" s="55"/>
      <c r="G106" s="55"/>
      <c r="H106" s="55"/>
      <c r="I106" s="152"/>
      <c r="J106" s="55"/>
      <c r="K106" s="55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ht="12" hidden="1"/>
    <row r="108" ht="12" hidden="1"/>
    <row r="109" ht="12" hidden="1"/>
    <row r="110" spans="1:31" s="2" customFormat="1" ht="6.95" customHeight="1">
      <c r="A110" s="34"/>
      <c r="B110" s="56"/>
      <c r="C110" s="57"/>
      <c r="D110" s="57"/>
      <c r="E110" s="57"/>
      <c r="F110" s="57"/>
      <c r="G110" s="57"/>
      <c r="H110" s="57"/>
      <c r="I110" s="155"/>
      <c r="J110" s="57"/>
      <c r="K110" s="57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24.95" customHeight="1">
      <c r="A111" s="34"/>
      <c r="B111" s="35"/>
      <c r="C111" s="23" t="s">
        <v>99</v>
      </c>
      <c r="D111" s="36"/>
      <c r="E111" s="36"/>
      <c r="F111" s="36"/>
      <c r="G111" s="36"/>
      <c r="H111" s="36"/>
      <c r="I111" s="115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35"/>
      <c r="C112" s="36"/>
      <c r="D112" s="36"/>
      <c r="E112" s="36"/>
      <c r="F112" s="36"/>
      <c r="G112" s="36"/>
      <c r="H112" s="36"/>
      <c r="I112" s="115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9" t="s">
        <v>15</v>
      </c>
      <c r="D113" s="36"/>
      <c r="E113" s="36"/>
      <c r="F113" s="36"/>
      <c r="G113" s="36"/>
      <c r="H113" s="36"/>
      <c r="I113" s="115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6.5" customHeight="1">
      <c r="A114" s="34"/>
      <c r="B114" s="35"/>
      <c r="C114" s="36"/>
      <c r="D114" s="36"/>
      <c r="E114" s="309" t="str">
        <f>E7</f>
        <v>Benešov ul. Na Spořilově - obnova povrchu komunikace a chodníku</v>
      </c>
      <c r="F114" s="310"/>
      <c r="G114" s="310"/>
      <c r="H114" s="310"/>
      <c r="I114" s="115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2" customHeight="1">
      <c r="A115" s="34"/>
      <c r="B115" s="35"/>
      <c r="C115" s="29" t="s">
        <v>85</v>
      </c>
      <c r="D115" s="36"/>
      <c r="E115" s="36"/>
      <c r="F115" s="36"/>
      <c r="G115" s="36"/>
      <c r="H115" s="36"/>
      <c r="I115" s="115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6.5" customHeight="1">
      <c r="A116" s="34"/>
      <c r="B116" s="35"/>
      <c r="C116" s="36"/>
      <c r="D116" s="36"/>
      <c r="E116" s="278" t="str">
        <f>E9</f>
        <v>Obnova povrchu části komunikace</v>
      </c>
      <c r="F116" s="308"/>
      <c r="G116" s="308"/>
      <c r="H116" s="308"/>
      <c r="I116" s="115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5" customHeight="1">
      <c r="A117" s="34"/>
      <c r="B117" s="35"/>
      <c r="C117" s="36"/>
      <c r="D117" s="36"/>
      <c r="E117" s="36"/>
      <c r="F117" s="36"/>
      <c r="G117" s="36"/>
      <c r="H117" s="36"/>
      <c r="I117" s="115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2" customHeight="1">
      <c r="A118" s="34"/>
      <c r="B118" s="35"/>
      <c r="C118" s="29" t="s">
        <v>19</v>
      </c>
      <c r="D118" s="36"/>
      <c r="E118" s="36"/>
      <c r="F118" s="27" t="str">
        <f>F12</f>
        <v xml:space="preserve"> </v>
      </c>
      <c r="G118" s="36"/>
      <c r="H118" s="36"/>
      <c r="I118" s="117" t="s">
        <v>21</v>
      </c>
      <c r="J118" s="66" t="str">
        <f>IF(J12="","",J12)</f>
        <v>30. 7. 2020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6.95" customHeight="1">
      <c r="A119" s="34"/>
      <c r="B119" s="35"/>
      <c r="C119" s="36"/>
      <c r="D119" s="36"/>
      <c r="E119" s="36"/>
      <c r="F119" s="36"/>
      <c r="G119" s="36"/>
      <c r="H119" s="36"/>
      <c r="I119" s="115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5.2" customHeight="1">
      <c r="A120" s="34"/>
      <c r="B120" s="35"/>
      <c r="C120" s="29" t="s">
        <v>23</v>
      </c>
      <c r="D120" s="36"/>
      <c r="E120" s="36"/>
      <c r="F120" s="27" t="str">
        <f>E15</f>
        <v xml:space="preserve"> </v>
      </c>
      <c r="G120" s="36"/>
      <c r="H120" s="36"/>
      <c r="I120" s="117" t="s">
        <v>28</v>
      </c>
      <c r="J120" s="32" t="str">
        <f>E21</f>
        <v xml:space="preserve"> 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5.2" customHeight="1">
      <c r="A121" s="34"/>
      <c r="B121" s="35"/>
      <c r="C121" s="29" t="s">
        <v>26</v>
      </c>
      <c r="D121" s="36"/>
      <c r="E121" s="36"/>
      <c r="F121" s="27" t="str">
        <f>IF(E18="","",E18)</f>
        <v>Vyplň údaj</v>
      </c>
      <c r="G121" s="36"/>
      <c r="H121" s="36"/>
      <c r="I121" s="117" t="s">
        <v>30</v>
      </c>
      <c r="J121" s="32" t="str">
        <f>E24</f>
        <v xml:space="preserve"> 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0.35" customHeight="1">
      <c r="A122" s="34"/>
      <c r="B122" s="35"/>
      <c r="C122" s="36"/>
      <c r="D122" s="36"/>
      <c r="E122" s="36"/>
      <c r="F122" s="36"/>
      <c r="G122" s="36"/>
      <c r="H122" s="36"/>
      <c r="I122" s="115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11" customFormat="1" ht="29.25" customHeight="1">
      <c r="A123" s="175"/>
      <c r="B123" s="176"/>
      <c r="C123" s="177" t="s">
        <v>100</v>
      </c>
      <c r="D123" s="178" t="s">
        <v>57</v>
      </c>
      <c r="E123" s="178" t="s">
        <v>53</v>
      </c>
      <c r="F123" s="178" t="s">
        <v>54</v>
      </c>
      <c r="G123" s="178" t="s">
        <v>101</v>
      </c>
      <c r="H123" s="178" t="s">
        <v>102</v>
      </c>
      <c r="I123" s="179" t="s">
        <v>103</v>
      </c>
      <c r="J123" s="180" t="s">
        <v>88</v>
      </c>
      <c r="K123" s="181" t="s">
        <v>104</v>
      </c>
      <c r="L123" s="182"/>
      <c r="M123" s="75" t="s">
        <v>1</v>
      </c>
      <c r="N123" s="76" t="s">
        <v>36</v>
      </c>
      <c r="O123" s="76" t="s">
        <v>105</v>
      </c>
      <c r="P123" s="76" t="s">
        <v>106</v>
      </c>
      <c r="Q123" s="76" t="s">
        <v>107</v>
      </c>
      <c r="R123" s="76" t="s">
        <v>108</v>
      </c>
      <c r="S123" s="76" t="s">
        <v>109</v>
      </c>
      <c r="T123" s="77" t="s">
        <v>110</v>
      </c>
      <c r="U123" s="175"/>
      <c r="V123" s="175"/>
      <c r="W123" s="175"/>
      <c r="X123" s="175"/>
      <c r="Y123" s="175"/>
      <c r="Z123" s="175"/>
      <c r="AA123" s="175"/>
      <c r="AB123" s="175"/>
      <c r="AC123" s="175"/>
      <c r="AD123" s="175"/>
      <c r="AE123" s="175"/>
    </row>
    <row r="124" spans="1:63" s="2" customFormat="1" ht="22.9" customHeight="1">
      <c r="A124" s="34"/>
      <c r="B124" s="35"/>
      <c r="C124" s="82" t="s">
        <v>111</v>
      </c>
      <c r="D124" s="36"/>
      <c r="E124" s="36"/>
      <c r="F124" s="36"/>
      <c r="G124" s="36"/>
      <c r="H124" s="36"/>
      <c r="I124" s="115"/>
      <c r="J124" s="183">
        <f>BK124</f>
        <v>0</v>
      </c>
      <c r="K124" s="36"/>
      <c r="L124" s="39"/>
      <c r="M124" s="78"/>
      <c r="N124" s="184"/>
      <c r="O124" s="79"/>
      <c r="P124" s="185">
        <f>P125+P166</f>
        <v>0</v>
      </c>
      <c r="Q124" s="79"/>
      <c r="R124" s="185">
        <f>R125+R166</f>
        <v>19.85754</v>
      </c>
      <c r="S124" s="79"/>
      <c r="T124" s="186">
        <f>T125+T166</f>
        <v>159.078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7" t="s">
        <v>71</v>
      </c>
      <c r="AU124" s="17" t="s">
        <v>90</v>
      </c>
      <c r="BK124" s="187">
        <f>BK125+BK166</f>
        <v>0</v>
      </c>
    </row>
    <row r="125" spans="2:63" s="12" customFormat="1" ht="25.9" customHeight="1">
      <c r="B125" s="188"/>
      <c r="C125" s="189"/>
      <c r="D125" s="190" t="s">
        <v>71</v>
      </c>
      <c r="E125" s="191" t="s">
        <v>112</v>
      </c>
      <c r="F125" s="191" t="s">
        <v>113</v>
      </c>
      <c r="G125" s="189"/>
      <c r="H125" s="189"/>
      <c r="I125" s="192"/>
      <c r="J125" s="193">
        <f>BK125</f>
        <v>0</v>
      </c>
      <c r="K125" s="189"/>
      <c r="L125" s="194"/>
      <c r="M125" s="195"/>
      <c r="N125" s="196"/>
      <c r="O125" s="196"/>
      <c r="P125" s="197">
        <f>P126+P134+P141+P145+P156+P164</f>
        <v>0</v>
      </c>
      <c r="Q125" s="196"/>
      <c r="R125" s="197">
        <f>R126+R134+R141+R145+R156+R164</f>
        <v>19.85754</v>
      </c>
      <c r="S125" s="196"/>
      <c r="T125" s="198">
        <f>T126+T134+T141+T145+T156+T164</f>
        <v>159.078</v>
      </c>
      <c r="AR125" s="199" t="s">
        <v>79</v>
      </c>
      <c r="AT125" s="200" t="s">
        <v>71</v>
      </c>
      <c r="AU125" s="200" t="s">
        <v>72</v>
      </c>
      <c r="AY125" s="199" t="s">
        <v>114</v>
      </c>
      <c r="BK125" s="201">
        <f>BK126+BK134+BK141+BK145+BK156+BK164</f>
        <v>0</v>
      </c>
    </row>
    <row r="126" spans="2:63" s="12" customFormat="1" ht="22.9" customHeight="1">
      <c r="B126" s="188"/>
      <c r="C126" s="189"/>
      <c r="D126" s="190" t="s">
        <v>71</v>
      </c>
      <c r="E126" s="202" t="s">
        <v>79</v>
      </c>
      <c r="F126" s="202" t="s">
        <v>115</v>
      </c>
      <c r="G126" s="189"/>
      <c r="H126" s="189"/>
      <c r="I126" s="192"/>
      <c r="J126" s="203">
        <f>BK126</f>
        <v>0</v>
      </c>
      <c r="K126" s="189"/>
      <c r="L126" s="194"/>
      <c r="M126" s="195"/>
      <c r="N126" s="196"/>
      <c r="O126" s="196"/>
      <c r="P126" s="197">
        <f>SUM(P127:P133)</f>
        <v>0</v>
      </c>
      <c r="Q126" s="196"/>
      <c r="R126" s="197">
        <f>SUM(R127:R133)</f>
        <v>0.07657</v>
      </c>
      <c r="S126" s="196"/>
      <c r="T126" s="198">
        <f>SUM(T127:T133)</f>
        <v>159.078</v>
      </c>
      <c r="AR126" s="199" t="s">
        <v>79</v>
      </c>
      <c r="AT126" s="200" t="s">
        <v>71</v>
      </c>
      <c r="AU126" s="200" t="s">
        <v>79</v>
      </c>
      <c r="AY126" s="199" t="s">
        <v>114</v>
      </c>
      <c r="BK126" s="201">
        <f>SUM(BK127:BK133)</f>
        <v>0</v>
      </c>
    </row>
    <row r="127" spans="1:65" s="2" customFormat="1" ht="16.5" customHeight="1">
      <c r="A127" s="34"/>
      <c r="B127" s="35"/>
      <c r="C127" s="204" t="s">
        <v>79</v>
      </c>
      <c r="D127" s="204" t="s">
        <v>116</v>
      </c>
      <c r="E127" s="205" t="s">
        <v>117</v>
      </c>
      <c r="F127" s="206" t="s">
        <v>118</v>
      </c>
      <c r="G127" s="207" t="s">
        <v>119</v>
      </c>
      <c r="H127" s="208">
        <v>37.7</v>
      </c>
      <c r="I127" s="209"/>
      <c r="J127" s="210">
        <f>ROUND(I127*H127,2)</f>
        <v>0</v>
      </c>
      <c r="K127" s="211"/>
      <c r="L127" s="39"/>
      <c r="M127" s="212" t="s">
        <v>1</v>
      </c>
      <c r="N127" s="213" t="s">
        <v>37</v>
      </c>
      <c r="O127" s="71"/>
      <c r="P127" s="214">
        <f>O127*H127</f>
        <v>0</v>
      </c>
      <c r="Q127" s="214">
        <v>0</v>
      </c>
      <c r="R127" s="214">
        <f>Q127*H127</f>
        <v>0</v>
      </c>
      <c r="S127" s="214">
        <v>0.22</v>
      </c>
      <c r="T127" s="215">
        <f>S127*H127</f>
        <v>8.294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216" t="s">
        <v>120</v>
      </c>
      <c r="AT127" s="216" t="s">
        <v>116</v>
      </c>
      <c r="AU127" s="216" t="s">
        <v>81</v>
      </c>
      <c r="AY127" s="17" t="s">
        <v>114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17" t="s">
        <v>79</v>
      </c>
      <c r="BK127" s="217">
        <f>ROUND(I127*H127,2)</f>
        <v>0</v>
      </c>
      <c r="BL127" s="17" t="s">
        <v>120</v>
      </c>
      <c r="BM127" s="216" t="s">
        <v>121</v>
      </c>
    </row>
    <row r="128" spans="2:51" s="13" customFormat="1" ht="12">
      <c r="B128" s="218"/>
      <c r="C128" s="219"/>
      <c r="D128" s="220" t="s">
        <v>122</v>
      </c>
      <c r="E128" s="221" t="s">
        <v>1</v>
      </c>
      <c r="F128" s="222" t="s">
        <v>123</v>
      </c>
      <c r="G128" s="219"/>
      <c r="H128" s="221" t="s">
        <v>1</v>
      </c>
      <c r="I128" s="223"/>
      <c r="J128" s="219"/>
      <c r="K128" s="219"/>
      <c r="L128" s="224"/>
      <c r="M128" s="225"/>
      <c r="N128" s="226"/>
      <c r="O128" s="226"/>
      <c r="P128" s="226"/>
      <c r="Q128" s="226"/>
      <c r="R128" s="226"/>
      <c r="S128" s="226"/>
      <c r="T128" s="227"/>
      <c r="AT128" s="228" t="s">
        <v>122</v>
      </c>
      <c r="AU128" s="228" t="s">
        <v>81</v>
      </c>
      <c r="AV128" s="13" t="s">
        <v>79</v>
      </c>
      <c r="AW128" s="13" t="s">
        <v>29</v>
      </c>
      <c r="AX128" s="13" t="s">
        <v>72</v>
      </c>
      <c r="AY128" s="228" t="s">
        <v>114</v>
      </c>
    </row>
    <row r="129" spans="2:51" s="14" customFormat="1" ht="12">
      <c r="B129" s="229"/>
      <c r="C129" s="230"/>
      <c r="D129" s="220" t="s">
        <v>122</v>
      </c>
      <c r="E129" s="231" t="s">
        <v>1</v>
      </c>
      <c r="F129" s="232" t="s">
        <v>124</v>
      </c>
      <c r="G129" s="230"/>
      <c r="H129" s="233">
        <v>3</v>
      </c>
      <c r="I129" s="234"/>
      <c r="J129" s="230"/>
      <c r="K129" s="230"/>
      <c r="L129" s="235"/>
      <c r="M129" s="236"/>
      <c r="N129" s="237"/>
      <c r="O129" s="237"/>
      <c r="P129" s="237"/>
      <c r="Q129" s="237"/>
      <c r="R129" s="237"/>
      <c r="S129" s="237"/>
      <c r="T129" s="238"/>
      <c r="AT129" s="239" t="s">
        <v>122</v>
      </c>
      <c r="AU129" s="239" t="s">
        <v>81</v>
      </c>
      <c r="AV129" s="14" t="s">
        <v>81</v>
      </c>
      <c r="AW129" s="14" t="s">
        <v>29</v>
      </c>
      <c r="AX129" s="14" t="s">
        <v>72</v>
      </c>
      <c r="AY129" s="239" t="s">
        <v>114</v>
      </c>
    </row>
    <row r="130" spans="2:51" s="14" customFormat="1" ht="12">
      <c r="B130" s="229"/>
      <c r="C130" s="230"/>
      <c r="D130" s="220" t="s">
        <v>122</v>
      </c>
      <c r="E130" s="231" t="s">
        <v>1</v>
      </c>
      <c r="F130" s="232" t="s">
        <v>125</v>
      </c>
      <c r="G130" s="230"/>
      <c r="H130" s="233">
        <v>32.6</v>
      </c>
      <c r="I130" s="234"/>
      <c r="J130" s="230"/>
      <c r="K130" s="230"/>
      <c r="L130" s="235"/>
      <c r="M130" s="236"/>
      <c r="N130" s="237"/>
      <c r="O130" s="237"/>
      <c r="P130" s="237"/>
      <c r="Q130" s="237"/>
      <c r="R130" s="237"/>
      <c r="S130" s="237"/>
      <c r="T130" s="238"/>
      <c r="AT130" s="239" t="s">
        <v>122</v>
      </c>
      <c r="AU130" s="239" t="s">
        <v>81</v>
      </c>
      <c r="AV130" s="14" t="s">
        <v>81</v>
      </c>
      <c r="AW130" s="14" t="s">
        <v>29</v>
      </c>
      <c r="AX130" s="14" t="s">
        <v>72</v>
      </c>
      <c r="AY130" s="239" t="s">
        <v>114</v>
      </c>
    </row>
    <row r="131" spans="2:51" s="14" customFormat="1" ht="12">
      <c r="B131" s="229"/>
      <c r="C131" s="230"/>
      <c r="D131" s="220" t="s">
        <v>122</v>
      </c>
      <c r="E131" s="231" t="s">
        <v>1</v>
      </c>
      <c r="F131" s="232" t="s">
        <v>126</v>
      </c>
      <c r="G131" s="230"/>
      <c r="H131" s="233">
        <v>2.1</v>
      </c>
      <c r="I131" s="234"/>
      <c r="J131" s="230"/>
      <c r="K131" s="230"/>
      <c r="L131" s="235"/>
      <c r="M131" s="236"/>
      <c r="N131" s="237"/>
      <c r="O131" s="237"/>
      <c r="P131" s="237"/>
      <c r="Q131" s="237"/>
      <c r="R131" s="237"/>
      <c r="S131" s="237"/>
      <c r="T131" s="238"/>
      <c r="AT131" s="239" t="s">
        <v>122</v>
      </c>
      <c r="AU131" s="239" t="s">
        <v>81</v>
      </c>
      <c r="AV131" s="14" t="s">
        <v>81</v>
      </c>
      <c r="AW131" s="14" t="s">
        <v>29</v>
      </c>
      <c r="AX131" s="14" t="s">
        <v>72</v>
      </c>
      <c r="AY131" s="239" t="s">
        <v>114</v>
      </c>
    </row>
    <row r="132" spans="2:51" s="15" customFormat="1" ht="12">
      <c r="B132" s="240"/>
      <c r="C132" s="241"/>
      <c r="D132" s="220" t="s">
        <v>122</v>
      </c>
      <c r="E132" s="242" t="s">
        <v>1</v>
      </c>
      <c r="F132" s="243" t="s">
        <v>127</v>
      </c>
      <c r="G132" s="241"/>
      <c r="H132" s="244">
        <v>37.7</v>
      </c>
      <c r="I132" s="245"/>
      <c r="J132" s="241"/>
      <c r="K132" s="241"/>
      <c r="L132" s="246"/>
      <c r="M132" s="247"/>
      <c r="N132" s="248"/>
      <c r="O132" s="248"/>
      <c r="P132" s="248"/>
      <c r="Q132" s="248"/>
      <c r="R132" s="248"/>
      <c r="S132" s="248"/>
      <c r="T132" s="249"/>
      <c r="AT132" s="250" t="s">
        <v>122</v>
      </c>
      <c r="AU132" s="250" t="s">
        <v>81</v>
      </c>
      <c r="AV132" s="15" t="s">
        <v>120</v>
      </c>
      <c r="AW132" s="15" t="s">
        <v>29</v>
      </c>
      <c r="AX132" s="15" t="s">
        <v>79</v>
      </c>
      <c r="AY132" s="250" t="s">
        <v>114</v>
      </c>
    </row>
    <row r="133" spans="1:65" s="2" customFormat="1" ht="21.75" customHeight="1">
      <c r="A133" s="34"/>
      <c r="B133" s="35"/>
      <c r="C133" s="204" t="s">
        <v>81</v>
      </c>
      <c r="D133" s="204" t="s">
        <v>116</v>
      </c>
      <c r="E133" s="205" t="s">
        <v>128</v>
      </c>
      <c r="F133" s="206" t="s">
        <v>129</v>
      </c>
      <c r="G133" s="207" t="s">
        <v>119</v>
      </c>
      <c r="H133" s="208">
        <v>589</v>
      </c>
      <c r="I133" s="209"/>
      <c r="J133" s="210">
        <f>ROUND(I133*H133,2)</f>
        <v>0</v>
      </c>
      <c r="K133" s="211"/>
      <c r="L133" s="39"/>
      <c r="M133" s="212" t="s">
        <v>1</v>
      </c>
      <c r="N133" s="213" t="s">
        <v>37</v>
      </c>
      <c r="O133" s="71"/>
      <c r="P133" s="214">
        <f>O133*H133</f>
        <v>0</v>
      </c>
      <c r="Q133" s="214">
        <v>0.00013</v>
      </c>
      <c r="R133" s="214">
        <f>Q133*H133</f>
        <v>0.07657</v>
      </c>
      <c r="S133" s="214">
        <v>0.256</v>
      </c>
      <c r="T133" s="215">
        <f>S133*H133</f>
        <v>150.784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16" t="s">
        <v>120</v>
      </c>
      <c r="AT133" s="216" t="s">
        <v>116</v>
      </c>
      <c r="AU133" s="216" t="s">
        <v>81</v>
      </c>
      <c r="AY133" s="17" t="s">
        <v>114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7" t="s">
        <v>79</v>
      </c>
      <c r="BK133" s="217">
        <f>ROUND(I133*H133,2)</f>
        <v>0</v>
      </c>
      <c r="BL133" s="17" t="s">
        <v>120</v>
      </c>
      <c r="BM133" s="216" t="s">
        <v>130</v>
      </c>
    </row>
    <row r="134" spans="2:63" s="12" customFormat="1" ht="22.9" customHeight="1">
      <c r="B134" s="188"/>
      <c r="C134" s="189"/>
      <c r="D134" s="190" t="s">
        <v>71</v>
      </c>
      <c r="E134" s="202" t="s">
        <v>131</v>
      </c>
      <c r="F134" s="202" t="s">
        <v>132</v>
      </c>
      <c r="G134" s="189"/>
      <c r="H134" s="189"/>
      <c r="I134" s="192"/>
      <c r="J134" s="203">
        <f>BK134</f>
        <v>0</v>
      </c>
      <c r="K134" s="189"/>
      <c r="L134" s="194"/>
      <c r="M134" s="195"/>
      <c r="N134" s="196"/>
      <c r="O134" s="196"/>
      <c r="P134" s="197">
        <f>SUM(P135:P140)</f>
        <v>0</v>
      </c>
      <c r="Q134" s="196"/>
      <c r="R134" s="197">
        <f>SUM(R135:R140)</f>
        <v>3.56934</v>
      </c>
      <c r="S134" s="196"/>
      <c r="T134" s="198">
        <f>SUM(T135:T140)</f>
        <v>0</v>
      </c>
      <c r="AR134" s="199" t="s">
        <v>79</v>
      </c>
      <c r="AT134" s="200" t="s">
        <v>71</v>
      </c>
      <c r="AU134" s="200" t="s">
        <v>79</v>
      </c>
      <c r="AY134" s="199" t="s">
        <v>114</v>
      </c>
      <c r="BK134" s="201">
        <f>SUM(BK135:BK140)</f>
        <v>0</v>
      </c>
    </row>
    <row r="135" spans="1:65" s="2" customFormat="1" ht="21.75" customHeight="1">
      <c r="A135" s="34"/>
      <c r="B135" s="35"/>
      <c r="C135" s="204" t="s">
        <v>7</v>
      </c>
      <c r="D135" s="204" t="s">
        <v>116</v>
      </c>
      <c r="E135" s="205" t="s">
        <v>133</v>
      </c>
      <c r="F135" s="206" t="s">
        <v>134</v>
      </c>
      <c r="G135" s="207" t="s">
        <v>135</v>
      </c>
      <c r="H135" s="208">
        <v>3.534</v>
      </c>
      <c r="I135" s="209"/>
      <c r="J135" s="210">
        <f>ROUND(I135*H135,2)</f>
        <v>0</v>
      </c>
      <c r="K135" s="211"/>
      <c r="L135" s="39"/>
      <c r="M135" s="212" t="s">
        <v>1</v>
      </c>
      <c r="N135" s="213" t="s">
        <v>37</v>
      </c>
      <c r="O135" s="71"/>
      <c r="P135" s="214">
        <f>O135*H135</f>
        <v>0</v>
      </c>
      <c r="Q135" s="214">
        <v>1.01</v>
      </c>
      <c r="R135" s="214">
        <f>Q135*H135</f>
        <v>3.56934</v>
      </c>
      <c r="S135" s="214">
        <v>0</v>
      </c>
      <c r="T135" s="215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16" t="s">
        <v>120</v>
      </c>
      <c r="AT135" s="216" t="s">
        <v>116</v>
      </c>
      <c r="AU135" s="216" t="s">
        <v>81</v>
      </c>
      <c r="AY135" s="17" t="s">
        <v>114</v>
      </c>
      <c r="BE135" s="217">
        <f>IF(N135="základní",J135,0)</f>
        <v>0</v>
      </c>
      <c r="BF135" s="217">
        <f>IF(N135="snížená",J135,0)</f>
        <v>0</v>
      </c>
      <c r="BG135" s="217">
        <f>IF(N135="zákl. přenesená",J135,0)</f>
        <v>0</v>
      </c>
      <c r="BH135" s="217">
        <f>IF(N135="sníž. přenesená",J135,0)</f>
        <v>0</v>
      </c>
      <c r="BI135" s="217">
        <f>IF(N135="nulová",J135,0)</f>
        <v>0</v>
      </c>
      <c r="BJ135" s="17" t="s">
        <v>79</v>
      </c>
      <c r="BK135" s="217">
        <f>ROUND(I135*H135,2)</f>
        <v>0</v>
      </c>
      <c r="BL135" s="17" t="s">
        <v>120</v>
      </c>
      <c r="BM135" s="216" t="s">
        <v>136</v>
      </c>
    </row>
    <row r="136" spans="2:51" s="14" customFormat="1" ht="12">
      <c r="B136" s="229"/>
      <c r="C136" s="230"/>
      <c r="D136" s="220" t="s">
        <v>122</v>
      </c>
      <c r="E136" s="231" t="s">
        <v>1</v>
      </c>
      <c r="F136" s="232" t="s">
        <v>137</v>
      </c>
      <c r="G136" s="230"/>
      <c r="H136" s="233">
        <v>3.534</v>
      </c>
      <c r="I136" s="234"/>
      <c r="J136" s="230"/>
      <c r="K136" s="230"/>
      <c r="L136" s="235"/>
      <c r="M136" s="236"/>
      <c r="N136" s="237"/>
      <c r="O136" s="237"/>
      <c r="P136" s="237"/>
      <c r="Q136" s="237"/>
      <c r="R136" s="237"/>
      <c r="S136" s="237"/>
      <c r="T136" s="238"/>
      <c r="AT136" s="239" t="s">
        <v>122</v>
      </c>
      <c r="AU136" s="239" t="s">
        <v>81</v>
      </c>
      <c r="AV136" s="14" t="s">
        <v>81</v>
      </c>
      <c r="AW136" s="14" t="s">
        <v>29</v>
      </c>
      <c r="AX136" s="14" t="s">
        <v>79</v>
      </c>
      <c r="AY136" s="239" t="s">
        <v>114</v>
      </c>
    </row>
    <row r="137" spans="1:65" s="2" customFormat="1" ht="21.75" customHeight="1">
      <c r="A137" s="34"/>
      <c r="B137" s="35"/>
      <c r="C137" s="204" t="s">
        <v>120</v>
      </c>
      <c r="D137" s="204" t="s">
        <v>116</v>
      </c>
      <c r="E137" s="205" t="s">
        <v>138</v>
      </c>
      <c r="F137" s="206" t="s">
        <v>139</v>
      </c>
      <c r="G137" s="207" t="s">
        <v>119</v>
      </c>
      <c r="H137" s="208">
        <v>589</v>
      </c>
      <c r="I137" s="209"/>
      <c r="J137" s="210">
        <f>ROUND(I137*H137,2)</f>
        <v>0</v>
      </c>
      <c r="K137" s="211"/>
      <c r="L137" s="39"/>
      <c r="M137" s="212" t="s">
        <v>1</v>
      </c>
      <c r="N137" s="213" t="s">
        <v>37</v>
      </c>
      <c r="O137" s="71"/>
      <c r="P137" s="214">
        <f>O137*H137</f>
        <v>0</v>
      </c>
      <c r="Q137" s="214">
        <v>0</v>
      </c>
      <c r="R137" s="214">
        <f>Q137*H137</f>
        <v>0</v>
      </c>
      <c r="S137" s="214">
        <v>0</v>
      </c>
      <c r="T137" s="215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16" t="s">
        <v>120</v>
      </c>
      <c r="AT137" s="216" t="s">
        <v>116</v>
      </c>
      <c r="AU137" s="216" t="s">
        <v>81</v>
      </c>
      <c r="AY137" s="17" t="s">
        <v>114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7" t="s">
        <v>79</v>
      </c>
      <c r="BK137" s="217">
        <f>ROUND(I137*H137,2)</f>
        <v>0</v>
      </c>
      <c r="BL137" s="17" t="s">
        <v>120</v>
      </c>
      <c r="BM137" s="216" t="s">
        <v>140</v>
      </c>
    </row>
    <row r="138" spans="1:65" s="2" customFormat="1" ht="21.75" customHeight="1">
      <c r="A138" s="34"/>
      <c r="B138" s="35"/>
      <c r="C138" s="204" t="s">
        <v>131</v>
      </c>
      <c r="D138" s="204" t="s">
        <v>116</v>
      </c>
      <c r="E138" s="205" t="s">
        <v>141</v>
      </c>
      <c r="F138" s="206" t="s">
        <v>142</v>
      </c>
      <c r="G138" s="207" t="s">
        <v>119</v>
      </c>
      <c r="H138" s="208">
        <v>589</v>
      </c>
      <c r="I138" s="209"/>
      <c r="J138" s="210">
        <f>ROUND(I138*H138,2)</f>
        <v>0</v>
      </c>
      <c r="K138" s="211"/>
      <c r="L138" s="39"/>
      <c r="M138" s="212" t="s">
        <v>1</v>
      </c>
      <c r="N138" s="213" t="s">
        <v>37</v>
      </c>
      <c r="O138" s="71"/>
      <c r="P138" s="214">
        <f>O138*H138</f>
        <v>0</v>
      </c>
      <c r="Q138" s="214">
        <v>0</v>
      </c>
      <c r="R138" s="214">
        <f>Q138*H138</f>
        <v>0</v>
      </c>
      <c r="S138" s="214">
        <v>0</v>
      </c>
      <c r="T138" s="215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16" t="s">
        <v>120</v>
      </c>
      <c r="AT138" s="216" t="s">
        <v>116</v>
      </c>
      <c r="AU138" s="216" t="s">
        <v>81</v>
      </c>
      <c r="AY138" s="17" t="s">
        <v>114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17" t="s">
        <v>79</v>
      </c>
      <c r="BK138" s="217">
        <f>ROUND(I138*H138,2)</f>
        <v>0</v>
      </c>
      <c r="BL138" s="17" t="s">
        <v>120</v>
      </c>
      <c r="BM138" s="216" t="s">
        <v>143</v>
      </c>
    </row>
    <row r="139" spans="1:65" s="2" customFormat="1" ht="21.75" customHeight="1">
      <c r="A139" s="34"/>
      <c r="B139" s="35"/>
      <c r="C139" s="204" t="s">
        <v>144</v>
      </c>
      <c r="D139" s="204" t="s">
        <v>116</v>
      </c>
      <c r="E139" s="205" t="s">
        <v>145</v>
      </c>
      <c r="F139" s="206" t="s">
        <v>146</v>
      </c>
      <c r="G139" s="207" t="s">
        <v>119</v>
      </c>
      <c r="H139" s="208">
        <v>589</v>
      </c>
      <c r="I139" s="209"/>
      <c r="J139" s="210">
        <f>ROUND(I139*H139,2)</f>
        <v>0</v>
      </c>
      <c r="K139" s="211"/>
      <c r="L139" s="39"/>
      <c r="M139" s="212" t="s">
        <v>1</v>
      </c>
      <c r="N139" s="213" t="s">
        <v>37</v>
      </c>
      <c r="O139" s="71"/>
      <c r="P139" s="214">
        <f>O139*H139</f>
        <v>0</v>
      </c>
      <c r="Q139" s="214">
        <v>0</v>
      </c>
      <c r="R139" s="214">
        <f>Q139*H139</f>
        <v>0</v>
      </c>
      <c r="S139" s="214">
        <v>0</v>
      </c>
      <c r="T139" s="215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16" t="s">
        <v>120</v>
      </c>
      <c r="AT139" s="216" t="s">
        <v>116</v>
      </c>
      <c r="AU139" s="216" t="s">
        <v>81</v>
      </c>
      <c r="AY139" s="17" t="s">
        <v>114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7" t="s">
        <v>79</v>
      </c>
      <c r="BK139" s="217">
        <f>ROUND(I139*H139,2)</f>
        <v>0</v>
      </c>
      <c r="BL139" s="17" t="s">
        <v>120</v>
      </c>
      <c r="BM139" s="216" t="s">
        <v>147</v>
      </c>
    </row>
    <row r="140" spans="1:65" s="2" customFormat="1" ht="21.75" customHeight="1">
      <c r="A140" s="34"/>
      <c r="B140" s="35"/>
      <c r="C140" s="204" t="s">
        <v>148</v>
      </c>
      <c r="D140" s="204" t="s">
        <v>116</v>
      </c>
      <c r="E140" s="205" t="s">
        <v>149</v>
      </c>
      <c r="F140" s="206" t="s">
        <v>150</v>
      </c>
      <c r="G140" s="207" t="s">
        <v>119</v>
      </c>
      <c r="H140" s="208">
        <v>589</v>
      </c>
      <c r="I140" s="209"/>
      <c r="J140" s="210">
        <f>ROUND(I140*H140,2)</f>
        <v>0</v>
      </c>
      <c r="K140" s="211"/>
      <c r="L140" s="39"/>
      <c r="M140" s="212" t="s">
        <v>1</v>
      </c>
      <c r="N140" s="213" t="s">
        <v>37</v>
      </c>
      <c r="O140" s="71"/>
      <c r="P140" s="214">
        <f>O140*H140</f>
        <v>0</v>
      </c>
      <c r="Q140" s="214">
        <v>0</v>
      </c>
      <c r="R140" s="214">
        <f>Q140*H140</f>
        <v>0</v>
      </c>
      <c r="S140" s="214">
        <v>0</v>
      </c>
      <c r="T140" s="215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16" t="s">
        <v>120</v>
      </c>
      <c r="AT140" s="216" t="s">
        <v>116</v>
      </c>
      <c r="AU140" s="216" t="s">
        <v>81</v>
      </c>
      <c r="AY140" s="17" t="s">
        <v>114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7" t="s">
        <v>79</v>
      </c>
      <c r="BK140" s="217">
        <f>ROUND(I140*H140,2)</f>
        <v>0</v>
      </c>
      <c r="BL140" s="17" t="s">
        <v>120</v>
      </c>
      <c r="BM140" s="216" t="s">
        <v>151</v>
      </c>
    </row>
    <row r="141" spans="2:63" s="12" customFormat="1" ht="22.9" customHeight="1">
      <c r="B141" s="188"/>
      <c r="C141" s="189"/>
      <c r="D141" s="190" t="s">
        <v>71</v>
      </c>
      <c r="E141" s="202" t="s">
        <v>152</v>
      </c>
      <c r="F141" s="202" t="s">
        <v>153</v>
      </c>
      <c r="G141" s="189"/>
      <c r="H141" s="189"/>
      <c r="I141" s="192"/>
      <c r="J141" s="203">
        <f>BK141</f>
        <v>0</v>
      </c>
      <c r="K141" s="189"/>
      <c r="L141" s="194"/>
      <c r="M141" s="195"/>
      <c r="N141" s="196"/>
      <c r="O141" s="196"/>
      <c r="P141" s="197">
        <f>SUM(P142:P144)</f>
        <v>0</v>
      </c>
      <c r="Q141" s="196"/>
      <c r="R141" s="197">
        <f>SUM(R142:R144)</f>
        <v>3.2681999999999998</v>
      </c>
      <c r="S141" s="196"/>
      <c r="T141" s="198">
        <f>SUM(T142:T144)</f>
        <v>0</v>
      </c>
      <c r="AR141" s="199" t="s">
        <v>79</v>
      </c>
      <c r="AT141" s="200" t="s">
        <v>71</v>
      </c>
      <c r="AU141" s="200" t="s">
        <v>79</v>
      </c>
      <c r="AY141" s="199" t="s">
        <v>114</v>
      </c>
      <c r="BK141" s="201">
        <f>SUM(BK142:BK144)</f>
        <v>0</v>
      </c>
    </row>
    <row r="142" spans="1:65" s="2" customFormat="1" ht="21.75" customHeight="1">
      <c r="A142" s="34"/>
      <c r="B142" s="35"/>
      <c r="C142" s="204" t="s">
        <v>154</v>
      </c>
      <c r="D142" s="204" t="s">
        <v>116</v>
      </c>
      <c r="E142" s="205" t="s">
        <v>155</v>
      </c>
      <c r="F142" s="206" t="s">
        <v>156</v>
      </c>
      <c r="G142" s="207" t="s">
        <v>157</v>
      </c>
      <c r="H142" s="208">
        <v>4</v>
      </c>
      <c r="I142" s="209"/>
      <c r="J142" s="210">
        <f>ROUND(I142*H142,2)</f>
        <v>0</v>
      </c>
      <c r="K142" s="211"/>
      <c r="L142" s="39"/>
      <c r="M142" s="212" t="s">
        <v>1</v>
      </c>
      <c r="N142" s="213" t="s">
        <v>37</v>
      </c>
      <c r="O142" s="71"/>
      <c r="P142" s="214">
        <f>O142*H142</f>
        <v>0</v>
      </c>
      <c r="Q142" s="214">
        <v>0.42368</v>
      </c>
      <c r="R142" s="214">
        <f>Q142*H142</f>
        <v>1.69472</v>
      </c>
      <c r="S142" s="214">
        <v>0</v>
      </c>
      <c r="T142" s="215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16" t="s">
        <v>120</v>
      </c>
      <c r="AT142" s="216" t="s">
        <v>116</v>
      </c>
      <c r="AU142" s="216" t="s">
        <v>81</v>
      </c>
      <c r="AY142" s="17" t="s">
        <v>114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7" t="s">
        <v>79</v>
      </c>
      <c r="BK142" s="217">
        <f>ROUND(I142*H142,2)</f>
        <v>0</v>
      </c>
      <c r="BL142" s="17" t="s">
        <v>120</v>
      </c>
      <c r="BM142" s="216" t="s">
        <v>158</v>
      </c>
    </row>
    <row r="143" spans="1:65" s="2" customFormat="1" ht="21.75" customHeight="1">
      <c r="A143" s="34"/>
      <c r="B143" s="35"/>
      <c r="C143" s="204" t="s">
        <v>152</v>
      </c>
      <c r="D143" s="204" t="s">
        <v>116</v>
      </c>
      <c r="E143" s="205" t="s">
        <v>159</v>
      </c>
      <c r="F143" s="206" t="s">
        <v>160</v>
      </c>
      <c r="G143" s="207" t="s">
        <v>157</v>
      </c>
      <c r="H143" s="208">
        <v>3</v>
      </c>
      <c r="I143" s="209"/>
      <c r="J143" s="210">
        <f>ROUND(I143*H143,2)</f>
        <v>0</v>
      </c>
      <c r="K143" s="211"/>
      <c r="L143" s="39"/>
      <c r="M143" s="212" t="s">
        <v>1</v>
      </c>
      <c r="N143" s="213" t="s">
        <v>37</v>
      </c>
      <c r="O143" s="71"/>
      <c r="P143" s="214">
        <f>O143*H143</f>
        <v>0</v>
      </c>
      <c r="Q143" s="214">
        <v>0.4208</v>
      </c>
      <c r="R143" s="214">
        <f>Q143*H143</f>
        <v>1.2624</v>
      </c>
      <c r="S143" s="214">
        <v>0</v>
      </c>
      <c r="T143" s="215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16" t="s">
        <v>120</v>
      </c>
      <c r="AT143" s="216" t="s">
        <v>116</v>
      </c>
      <c r="AU143" s="216" t="s">
        <v>81</v>
      </c>
      <c r="AY143" s="17" t="s">
        <v>114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17" t="s">
        <v>79</v>
      </c>
      <c r="BK143" s="217">
        <f>ROUND(I143*H143,2)</f>
        <v>0</v>
      </c>
      <c r="BL143" s="17" t="s">
        <v>120</v>
      </c>
      <c r="BM143" s="216" t="s">
        <v>161</v>
      </c>
    </row>
    <row r="144" spans="1:65" s="2" customFormat="1" ht="21.75" customHeight="1">
      <c r="A144" s="34"/>
      <c r="B144" s="35"/>
      <c r="C144" s="204" t="s">
        <v>162</v>
      </c>
      <c r="D144" s="204" t="s">
        <v>116</v>
      </c>
      <c r="E144" s="205" t="s">
        <v>163</v>
      </c>
      <c r="F144" s="206" t="s">
        <v>164</v>
      </c>
      <c r="G144" s="207" t="s">
        <v>157</v>
      </c>
      <c r="H144" s="208">
        <v>1</v>
      </c>
      <c r="I144" s="209"/>
      <c r="J144" s="210">
        <f>ROUND(I144*H144,2)</f>
        <v>0</v>
      </c>
      <c r="K144" s="211"/>
      <c r="L144" s="39"/>
      <c r="M144" s="212" t="s">
        <v>1</v>
      </c>
      <c r="N144" s="213" t="s">
        <v>37</v>
      </c>
      <c r="O144" s="71"/>
      <c r="P144" s="214">
        <f>O144*H144</f>
        <v>0</v>
      </c>
      <c r="Q144" s="214">
        <v>0.31108</v>
      </c>
      <c r="R144" s="214">
        <f>Q144*H144</f>
        <v>0.31108</v>
      </c>
      <c r="S144" s="214">
        <v>0</v>
      </c>
      <c r="T144" s="215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16" t="s">
        <v>120</v>
      </c>
      <c r="AT144" s="216" t="s">
        <v>116</v>
      </c>
      <c r="AU144" s="216" t="s">
        <v>81</v>
      </c>
      <c r="AY144" s="17" t="s">
        <v>114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17" t="s">
        <v>79</v>
      </c>
      <c r="BK144" s="217">
        <f>ROUND(I144*H144,2)</f>
        <v>0</v>
      </c>
      <c r="BL144" s="17" t="s">
        <v>120</v>
      </c>
      <c r="BM144" s="216" t="s">
        <v>165</v>
      </c>
    </row>
    <row r="145" spans="2:63" s="12" customFormat="1" ht="22.9" customHeight="1">
      <c r="B145" s="188"/>
      <c r="C145" s="189"/>
      <c r="D145" s="190" t="s">
        <v>71</v>
      </c>
      <c r="E145" s="202" t="s">
        <v>162</v>
      </c>
      <c r="F145" s="202" t="s">
        <v>166</v>
      </c>
      <c r="G145" s="189"/>
      <c r="H145" s="189"/>
      <c r="I145" s="192"/>
      <c r="J145" s="203">
        <f>BK145</f>
        <v>0</v>
      </c>
      <c r="K145" s="189"/>
      <c r="L145" s="194"/>
      <c r="M145" s="195"/>
      <c r="N145" s="196"/>
      <c r="O145" s="196"/>
      <c r="P145" s="197">
        <f>SUM(P146:P155)</f>
        <v>0</v>
      </c>
      <c r="Q145" s="196"/>
      <c r="R145" s="197">
        <f>SUM(R146:R155)</f>
        <v>12.94343</v>
      </c>
      <c r="S145" s="196"/>
      <c r="T145" s="198">
        <f>SUM(T146:T155)</f>
        <v>0</v>
      </c>
      <c r="AR145" s="199" t="s">
        <v>79</v>
      </c>
      <c r="AT145" s="200" t="s">
        <v>71</v>
      </c>
      <c r="AU145" s="200" t="s">
        <v>79</v>
      </c>
      <c r="AY145" s="199" t="s">
        <v>114</v>
      </c>
      <c r="BK145" s="201">
        <f>SUM(BK146:BK155)</f>
        <v>0</v>
      </c>
    </row>
    <row r="146" spans="1:65" s="2" customFormat="1" ht="21.75" customHeight="1">
      <c r="A146" s="34"/>
      <c r="B146" s="35"/>
      <c r="C146" s="204" t="s">
        <v>167</v>
      </c>
      <c r="D146" s="204" t="s">
        <v>116</v>
      </c>
      <c r="E146" s="205" t="s">
        <v>168</v>
      </c>
      <c r="F146" s="206" t="s">
        <v>169</v>
      </c>
      <c r="G146" s="207" t="s">
        <v>170</v>
      </c>
      <c r="H146" s="208">
        <v>182.2</v>
      </c>
      <c r="I146" s="209"/>
      <c r="J146" s="210">
        <f>ROUND(I146*H146,2)</f>
        <v>0</v>
      </c>
      <c r="K146" s="211"/>
      <c r="L146" s="39"/>
      <c r="M146" s="212" t="s">
        <v>1</v>
      </c>
      <c r="N146" s="213" t="s">
        <v>37</v>
      </c>
      <c r="O146" s="71"/>
      <c r="P146" s="214">
        <f>O146*H146</f>
        <v>0</v>
      </c>
      <c r="Q146" s="214">
        <v>0</v>
      </c>
      <c r="R146" s="214">
        <f>Q146*H146</f>
        <v>0</v>
      </c>
      <c r="S146" s="214">
        <v>0</v>
      </c>
      <c r="T146" s="215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16" t="s">
        <v>120</v>
      </c>
      <c r="AT146" s="216" t="s">
        <v>116</v>
      </c>
      <c r="AU146" s="216" t="s">
        <v>81</v>
      </c>
      <c r="AY146" s="17" t="s">
        <v>114</v>
      </c>
      <c r="BE146" s="217">
        <f>IF(N146="základní",J146,0)</f>
        <v>0</v>
      </c>
      <c r="BF146" s="217">
        <f>IF(N146="snížená",J146,0)</f>
        <v>0</v>
      </c>
      <c r="BG146" s="217">
        <f>IF(N146="zákl. přenesená",J146,0)</f>
        <v>0</v>
      </c>
      <c r="BH146" s="217">
        <f>IF(N146="sníž. přenesená",J146,0)</f>
        <v>0</v>
      </c>
      <c r="BI146" s="217">
        <f>IF(N146="nulová",J146,0)</f>
        <v>0</v>
      </c>
      <c r="BJ146" s="17" t="s">
        <v>79</v>
      </c>
      <c r="BK146" s="217">
        <f>ROUND(I146*H146,2)</f>
        <v>0</v>
      </c>
      <c r="BL146" s="17" t="s">
        <v>120</v>
      </c>
      <c r="BM146" s="216" t="s">
        <v>171</v>
      </c>
    </row>
    <row r="147" spans="2:51" s="13" customFormat="1" ht="12">
      <c r="B147" s="218"/>
      <c r="C147" s="219"/>
      <c r="D147" s="220" t="s">
        <v>122</v>
      </c>
      <c r="E147" s="221" t="s">
        <v>1</v>
      </c>
      <c r="F147" s="222" t="s">
        <v>123</v>
      </c>
      <c r="G147" s="219"/>
      <c r="H147" s="221" t="s">
        <v>1</v>
      </c>
      <c r="I147" s="223"/>
      <c r="J147" s="219"/>
      <c r="K147" s="219"/>
      <c r="L147" s="224"/>
      <c r="M147" s="225"/>
      <c r="N147" s="226"/>
      <c r="O147" s="226"/>
      <c r="P147" s="226"/>
      <c r="Q147" s="226"/>
      <c r="R147" s="226"/>
      <c r="S147" s="226"/>
      <c r="T147" s="227"/>
      <c r="AT147" s="228" t="s">
        <v>122</v>
      </c>
      <c r="AU147" s="228" t="s">
        <v>81</v>
      </c>
      <c r="AV147" s="13" t="s">
        <v>79</v>
      </c>
      <c r="AW147" s="13" t="s">
        <v>29</v>
      </c>
      <c r="AX147" s="13" t="s">
        <v>72</v>
      </c>
      <c r="AY147" s="228" t="s">
        <v>114</v>
      </c>
    </row>
    <row r="148" spans="2:51" s="14" customFormat="1" ht="12">
      <c r="B148" s="229"/>
      <c r="C148" s="230"/>
      <c r="D148" s="220" t="s">
        <v>122</v>
      </c>
      <c r="E148" s="231" t="s">
        <v>1</v>
      </c>
      <c r="F148" s="232" t="s">
        <v>172</v>
      </c>
      <c r="G148" s="230"/>
      <c r="H148" s="233">
        <v>6</v>
      </c>
      <c r="I148" s="234"/>
      <c r="J148" s="230"/>
      <c r="K148" s="230"/>
      <c r="L148" s="235"/>
      <c r="M148" s="236"/>
      <c r="N148" s="237"/>
      <c r="O148" s="237"/>
      <c r="P148" s="237"/>
      <c r="Q148" s="237"/>
      <c r="R148" s="237"/>
      <c r="S148" s="237"/>
      <c r="T148" s="238"/>
      <c r="AT148" s="239" t="s">
        <v>122</v>
      </c>
      <c r="AU148" s="239" t="s">
        <v>81</v>
      </c>
      <c r="AV148" s="14" t="s">
        <v>81</v>
      </c>
      <c r="AW148" s="14" t="s">
        <v>29</v>
      </c>
      <c r="AX148" s="14" t="s">
        <v>72</v>
      </c>
      <c r="AY148" s="239" t="s">
        <v>114</v>
      </c>
    </row>
    <row r="149" spans="2:51" s="14" customFormat="1" ht="12">
      <c r="B149" s="229"/>
      <c r="C149" s="230"/>
      <c r="D149" s="220" t="s">
        <v>122</v>
      </c>
      <c r="E149" s="231" t="s">
        <v>1</v>
      </c>
      <c r="F149" s="232" t="s">
        <v>173</v>
      </c>
      <c r="G149" s="230"/>
      <c r="H149" s="233">
        <v>4.2</v>
      </c>
      <c r="I149" s="234"/>
      <c r="J149" s="230"/>
      <c r="K149" s="230"/>
      <c r="L149" s="235"/>
      <c r="M149" s="236"/>
      <c r="N149" s="237"/>
      <c r="O149" s="237"/>
      <c r="P149" s="237"/>
      <c r="Q149" s="237"/>
      <c r="R149" s="237"/>
      <c r="S149" s="237"/>
      <c r="T149" s="238"/>
      <c r="AT149" s="239" t="s">
        <v>122</v>
      </c>
      <c r="AU149" s="239" t="s">
        <v>81</v>
      </c>
      <c r="AV149" s="14" t="s">
        <v>81</v>
      </c>
      <c r="AW149" s="14" t="s">
        <v>29</v>
      </c>
      <c r="AX149" s="14" t="s">
        <v>72</v>
      </c>
      <c r="AY149" s="239" t="s">
        <v>114</v>
      </c>
    </row>
    <row r="150" spans="2:51" s="14" customFormat="1" ht="12">
      <c r="B150" s="229"/>
      <c r="C150" s="230"/>
      <c r="D150" s="220" t="s">
        <v>122</v>
      </c>
      <c r="E150" s="231" t="s">
        <v>1</v>
      </c>
      <c r="F150" s="232" t="s">
        <v>174</v>
      </c>
      <c r="G150" s="230"/>
      <c r="H150" s="233">
        <v>172</v>
      </c>
      <c r="I150" s="234"/>
      <c r="J150" s="230"/>
      <c r="K150" s="230"/>
      <c r="L150" s="235"/>
      <c r="M150" s="236"/>
      <c r="N150" s="237"/>
      <c r="O150" s="237"/>
      <c r="P150" s="237"/>
      <c r="Q150" s="237"/>
      <c r="R150" s="237"/>
      <c r="S150" s="237"/>
      <c r="T150" s="238"/>
      <c r="AT150" s="239" t="s">
        <v>122</v>
      </c>
      <c r="AU150" s="239" t="s">
        <v>81</v>
      </c>
      <c r="AV150" s="14" t="s">
        <v>81</v>
      </c>
      <c r="AW150" s="14" t="s">
        <v>29</v>
      </c>
      <c r="AX150" s="14" t="s">
        <v>72</v>
      </c>
      <c r="AY150" s="239" t="s">
        <v>114</v>
      </c>
    </row>
    <row r="151" spans="2:51" s="15" customFormat="1" ht="12">
      <c r="B151" s="240"/>
      <c r="C151" s="241"/>
      <c r="D151" s="220" t="s">
        <v>122</v>
      </c>
      <c r="E151" s="242" t="s">
        <v>1</v>
      </c>
      <c r="F151" s="243" t="s">
        <v>127</v>
      </c>
      <c r="G151" s="241"/>
      <c r="H151" s="244">
        <v>182.2</v>
      </c>
      <c r="I151" s="245"/>
      <c r="J151" s="241"/>
      <c r="K151" s="241"/>
      <c r="L151" s="246"/>
      <c r="M151" s="247"/>
      <c r="N151" s="248"/>
      <c r="O151" s="248"/>
      <c r="P151" s="248"/>
      <c r="Q151" s="248"/>
      <c r="R151" s="248"/>
      <c r="S151" s="248"/>
      <c r="T151" s="249"/>
      <c r="AT151" s="250" t="s">
        <v>122</v>
      </c>
      <c r="AU151" s="250" t="s">
        <v>81</v>
      </c>
      <c r="AV151" s="15" t="s">
        <v>120</v>
      </c>
      <c r="AW151" s="15" t="s">
        <v>29</v>
      </c>
      <c r="AX151" s="15" t="s">
        <v>79</v>
      </c>
      <c r="AY151" s="250" t="s">
        <v>114</v>
      </c>
    </row>
    <row r="152" spans="1:65" s="2" customFormat="1" ht="21.75" customHeight="1">
      <c r="A152" s="34"/>
      <c r="B152" s="35"/>
      <c r="C152" s="204" t="s">
        <v>175</v>
      </c>
      <c r="D152" s="204" t="s">
        <v>116</v>
      </c>
      <c r="E152" s="205" t="s">
        <v>176</v>
      </c>
      <c r="F152" s="206" t="s">
        <v>177</v>
      </c>
      <c r="G152" s="207" t="s">
        <v>170</v>
      </c>
      <c r="H152" s="208">
        <v>182.2</v>
      </c>
      <c r="I152" s="209"/>
      <c r="J152" s="210">
        <f>ROUND(I152*H152,2)</f>
        <v>0</v>
      </c>
      <c r="K152" s="211"/>
      <c r="L152" s="39"/>
      <c r="M152" s="212" t="s">
        <v>1</v>
      </c>
      <c r="N152" s="213" t="s">
        <v>37</v>
      </c>
      <c r="O152" s="71"/>
      <c r="P152" s="214">
        <f>O152*H152</f>
        <v>0</v>
      </c>
      <c r="Q152" s="214">
        <v>5E-05</v>
      </c>
      <c r="R152" s="214">
        <f>Q152*H152</f>
        <v>0.00911</v>
      </c>
      <c r="S152" s="214">
        <v>0</v>
      </c>
      <c r="T152" s="215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16" t="s">
        <v>120</v>
      </c>
      <c r="AT152" s="216" t="s">
        <v>116</v>
      </c>
      <c r="AU152" s="216" t="s">
        <v>81</v>
      </c>
      <c r="AY152" s="17" t="s">
        <v>114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17" t="s">
        <v>79</v>
      </c>
      <c r="BK152" s="217">
        <f>ROUND(I152*H152,2)</f>
        <v>0</v>
      </c>
      <c r="BL152" s="17" t="s">
        <v>120</v>
      </c>
      <c r="BM152" s="216" t="s">
        <v>178</v>
      </c>
    </row>
    <row r="153" spans="1:65" s="2" customFormat="1" ht="16.5" customHeight="1">
      <c r="A153" s="34"/>
      <c r="B153" s="35"/>
      <c r="C153" s="204" t="s">
        <v>179</v>
      </c>
      <c r="D153" s="204" t="s">
        <v>116</v>
      </c>
      <c r="E153" s="205" t="s">
        <v>180</v>
      </c>
      <c r="F153" s="206" t="s">
        <v>181</v>
      </c>
      <c r="G153" s="207" t="s">
        <v>170</v>
      </c>
      <c r="H153" s="208">
        <v>10.2</v>
      </c>
      <c r="I153" s="209"/>
      <c r="J153" s="210">
        <f>ROUND(I153*H153,2)</f>
        <v>0</v>
      </c>
      <c r="K153" s="211"/>
      <c r="L153" s="39"/>
      <c r="M153" s="212" t="s">
        <v>1</v>
      </c>
      <c r="N153" s="213" t="s">
        <v>37</v>
      </c>
      <c r="O153" s="71"/>
      <c r="P153" s="214">
        <f>O153*H153</f>
        <v>0</v>
      </c>
      <c r="Q153" s="214">
        <v>0</v>
      </c>
      <c r="R153" s="214">
        <f>Q153*H153</f>
        <v>0</v>
      </c>
      <c r="S153" s="214">
        <v>0</v>
      </c>
      <c r="T153" s="215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16" t="s">
        <v>120</v>
      </c>
      <c r="AT153" s="216" t="s">
        <v>116</v>
      </c>
      <c r="AU153" s="216" t="s">
        <v>81</v>
      </c>
      <c r="AY153" s="17" t="s">
        <v>114</v>
      </c>
      <c r="BE153" s="217">
        <f>IF(N153="základní",J153,0)</f>
        <v>0</v>
      </c>
      <c r="BF153" s="217">
        <f>IF(N153="snížená",J153,0)</f>
        <v>0</v>
      </c>
      <c r="BG153" s="217">
        <f>IF(N153="zákl. přenesená",J153,0)</f>
        <v>0</v>
      </c>
      <c r="BH153" s="217">
        <f>IF(N153="sníž. přenesená",J153,0)</f>
        <v>0</v>
      </c>
      <c r="BI153" s="217">
        <f>IF(N153="nulová",J153,0)</f>
        <v>0</v>
      </c>
      <c r="BJ153" s="17" t="s">
        <v>79</v>
      </c>
      <c r="BK153" s="217">
        <f>ROUND(I153*H153,2)</f>
        <v>0</v>
      </c>
      <c r="BL153" s="17" t="s">
        <v>120</v>
      </c>
      <c r="BM153" s="216" t="s">
        <v>182</v>
      </c>
    </row>
    <row r="154" spans="1:65" s="2" customFormat="1" ht="21.75" customHeight="1">
      <c r="A154" s="34"/>
      <c r="B154" s="35"/>
      <c r="C154" s="204" t="s">
        <v>183</v>
      </c>
      <c r="D154" s="204" t="s">
        <v>116</v>
      </c>
      <c r="E154" s="205" t="s">
        <v>184</v>
      </c>
      <c r="F154" s="206" t="s">
        <v>185</v>
      </c>
      <c r="G154" s="207" t="s">
        <v>157</v>
      </c>
      <c r="H154" s="208">
        <v>8</v>
      </c>
      <c r="I154" s="209"/>
      <c r="J154" s="210">
        <f>ROUND(I154*H154,2)</f>
        <v>0</v>
      </c>
      <c r="K154" s="211"/>
      <c r="L154" s="39"/>
      <c r="M154" s="212" t="s">
        <v>1</v>
      </c>
      <c r="N154" s="213" t="s">
        <v>37</v>
      </c>
      <c r="O154" s="71"/>
      <c r="P154" s="214">
        <f>O154*H154</f>
        <v>0</v>
      </c>
      <c r="Q154" s="214">
        <v>1.61679</v>
      </c>
      <c r="R154" s="214">
        <f>Q154*H154</f>
        <v>12.93432</v>
      </c>
      <c r="S154" s="214">
        <v>0</v>
      </c>
      <c r="T154" s="215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16" t="s">
        <v>120</v>
      </c>
      <c r="AT154" s="216" t="s">
        <v>116</v>
      </c>
      <c r="AU154" s="216" t="s">
        <v>81</v>
      </c>
      <c r="AY154" s="17" t="s">
        <v>114</v>
      </c>
      <c r="BE154" s="217">
        <f>IF(N154="základní",J154,0)</f>
        <v>0</v>
      </c>
      <c r="BF154" s="217">
        <f>IF(N154="snížená",J154,0)</f>
        <v>0</v>
      </c>
      <c r="BG154" s="217">
        <f>IF(N154="zákl. přenesená",J154,0)</f>
        <v>0</v>
      </c>
      <c r="BH154" s="217">
        <f>IF(N154="sníž. přenesená",J154,0)</f>
        <v>0</v>
      </c>
      <c r="BI154" s="217">
        <f>IF(N154="nulová",J154,0)</f>
        <v>0</v>
      </c>
      <c r="BJ154" s="17" t="s">
        <v>79</v>
      </c>
      <c r="BK154" s="217">
        <f>ROUND(I154*H154,2)</f>
        <v>0</v>
      </c>
      <c r="BL154" s="17" t="s">
        <v>120</v>
      </c>
      <c r="BM154" s="216" t="s">
        <v>186</v>
      </c>
    </row>
    <row r="155" spans="2:51" s="14" customFormat="1" ht="12">
      <c r="B155" s="229"/>
      <c r="C155" s="230"/>
      <c r="D155" s="220" t="s">
        <v>122</v>
      </c>
      <c r="E155" s="231" t="s">
        <v>1</v>
      </c>
      <c r="F155" s="232" t="s">
        <v>187</v>
      </c>
      <c r="G155" s="230"/>
      <c r="H155" s="233">
        <v>8</v>
      </c>
      <c r="I155" s="234"/>
      <c r="J155" s="230"/>
      <c r="K155" s="230"/>
      <c r="L155" s="235"/>
      <c r="M155" s="236"/>
      <c r="N155" s="237"/>
      <c r="O155" s="237"/>
      <c r="P155" s="237"/>
      <c r="Q155" s="237"/>
      <c r="R155" s="237"/>
      <c r="S155" s="237"/>
      <c r="T155" s="238"/>
      <c r="AT155" s="239" t="s">
        <v>122</v>
      </c>
      <c r="AU155" s="239" t="s">
        <v>81</v>
      </c>
      <c r="AV155" s="14" t="s">
        <v>81</v>
      </c>
      <c r="AW155" s="14" t="s">
        <v>29</v>
      </c>
      <c r="AX155" s="14" t="s">
        <v>79</v>
      </c>
      <c r="AY155" s="239" t="s">
        <v>114</v>
      </c>
    </row>
    <row r="156" spans="2:63" s="12" customFormat="1" ht="22.9" customHeight="1">
      <c r="B156" s="188"/>
      <c r="C156" s="189"/>
      <c r="D156" s="190" t="s">
        <v>71</v>
      </c>
      <c r="E156" s="202" t="s">
        <v>188</v>
      </c>
      <c r="F156" s="202" t="s">
        <v>189</v>
      </c>
      <c r="G156" s="189"/>
      <c r="H156" s="189"/>
      <c r="I156" s="192"/>
      <c r="J156" s="203">
        <f>BK156</f>
        <v>0</v>
      </c>
      <c r="K156" s="189"/>
      <c r="L156" s="194"/>
      <c r="M156" s="195"/>
      <c r="N156" s="196"/>
      <c r="O156" s="196"/>
      <c r="P156" s="197">
        <f>SUM(P157:P163)</f>
        <v>0</v>
      </c>
      <c r="Q156" s="196"/>
      <c r="R156" s="197">
        <f>SUM(R157:R163)</f>
        <v>0</v>
      </c>
      <c r="S156" s="196"/>
      <c r="T156" s="198">
        <f>SUM(T157:T163)</f>
        <v>0</v>
      </c>
      <c r="AR156" s="199" t="s">
        <v>79</v>
      </c>
      <c r="AT156" s="200" t="s">
        <v>71</v>
      </c>
      <c r="AU156" s="200" t="s">
        <v>79</v>
      </c>
      <c r="AY156" s="199" t="s">
        <v>114</v>
      </c>
      <c r="BK156" s="201">
        <f>SUM(BK157:BK163)</f>
        <v>0</v>
      </c>
    </row>
    <row r="157" spans="1:65" s="2" customFormat="1" ht="16.5" customHeight="1">
      <c r="A157" s="34"/>
      <c r="B157" s="35"/>
      <c r="C157" s="204" t="s">
        <v>190</v>
      </c>
      <c r="D157" s="204" t="s">
        <v>116</v>
      </c>
      <c r="E157" s="205" t="s">
        <v>191</v>
      </c>
      <c r="F157" s="206" t="s">
        <v>192</v>
      </c>
      <c r="G157" s="207" t="s">
        <v>135</v>
      </c>
      <c r="H157" s="208">
        <v>159.078</v>
      </c>
      <c r="I157" s="209"/>
      <c r="J157" s="210">
        <f>ROUND(I157*H157,2)</f>
        <v>0</v>
      </c>
      <c r="K157" s="211"/>
      <c r="L157" s="39"/>
      <c r="M157" s="212" t="s">
        <v>1</v>
      </c>
      <c r="N157" s="213" t="s">
        <v>37</v>
      </c>
      <c r="O157" s="71"/>
      <c r="P157" s="214">
        <f>O157*H157</f>
        <v>0</v>
      </c>
      <c r="Q157" s="214">
        <v>0</v>
      </c>
      <c r="R157" s="214">
        <f>Q157*H157</f>
        <v>0</v>
      </c>
      <c r="S157" s="214">
        <v>0</v>
      </c>
      <c r="T157" s="215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16" t="s">
        <v>120</v>
      </c>
      <c r="AT157" s="216" t="s">
        <v>116</v>
      </c>
      <c r="AU157" s="216" t="s">
        <v>81</v>
      </c>
      <c r="AY157" s="17" t="s">
        <v>114</v>
      </c>
      <c r="BE157" s="217">
        <f>IF(N157="základní",J157,0)</f>
        <v>0</v>
      </c>
      <c r="BF157" s="217">
        <f>IF(N157="snížená",J157,0)</f>
        <v>0</v>
      </c>
      <c r="BG157" s="217">
        <f>IF(N157="zákl. přenesená",J157,0)</f>
        <v>0</v>
      </c>
      <c r="BH157" s="217">
        <f>IF(N157="sníž. přenesená",J157,0)</f>
        <v>0</v>
      </c>
      <c r="BI157" s="217">
        <f>IF(N157="nulová",J157,0)</f>
        <v>0</v>
      </c>
      <c r="BJ157" s="17" t="s">
        <v>79</v>
      </c>
      <c r="BK157" s="217">
        <f>ROUND(I157*H157,2)</f>
        <v>0</v>
      </c>
      <c r="BL157" s="17" t="s">
        <v>120</v>
      </c>
      <c r="BM157" s="216" t="s">
        <v>193</v>
      </c>
    </row>
    <row r="158" spans="1:65" s="2" customFormat="1" ht="21.75" customHeight="1">
      <c r="A158" s="34"/>
      <c r="B158" s="35"/>
      <c r="C158" s="204" t="s">
        <v>8</v>
      </c>
      <c r="D158" s="204" t="s">
        <v>116</v>
      </c>
      <c r="E158" s="205" t="s">
        <v>194</v>
      </c>
      <c r="F158" s="206" t="s">
        <v>195</v>
      </c>
      <c r="G158" s="207" t="s">
        <v>135</v>
      </c>
      <c r="H158" s="208">
        <v>159.078</v>
      </c>
      <c r="I158" s="209"/>
      <c r="J158" s="210">
        <f>ROUND(I158*H158,2)</f>
        <v>0</v>
      </c>
      <c r="K158" s="211"/>
      <c r="L158" s="39"/>
      <c r="M158" s="212" t="s">
        <v>1</v>
      </c>
      <c r="N158" s="213" t="s">
        <v>37</v>
      </c>
      <c r="O158" s="71"/>
      <c r="P158" s="214">
        <f>O158*H158</f>
        <v>0</v>
      </c>
      <c r="Q158" s="214">
        <v>0</v>
      </c>
      <c r="R158" s="214">
        <f>Q158*H158</f>
        <v>0</v>
      </c>
      <c r="S158" s="214">
        <v>0</v>
      </c>
      <c r="T158" s="215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16" t="s">
        <v>120</v>
      </c>
      <c r="AT158" s="216" t="s">
        <v>116</v>
      </c>
      <c r="AU158" s="216" t="s">
        <v>81</v>
      </c>
      <c r="AY158" s="17" t="s">
        <v>114</v>
      </c>
      <c r="BE158" s="217">
        <f>IF(N158="základní",J158,0)</f>
        <v>0</v>
      </c>
      <c r="BF158" s="217">
        <f>IF(N158="snížená",J158,0)</f>
        <v>0</v>
      </c>
      <c r="BG158" s="217">
        <f>IF(N158="zákl. přenesená",J158,0)</f>
        <v>0</v>
      </c>
      <c r="BH158" s="217">
        <f>IF(N158="sníž. přenesená",J158,0)</f>
        <v>0</v>
      </c>
      <c r="BI158" s="217">
        <f>IF(N158="nulová",J158,0)</f>
        <v>0</v>
      </c>
      <c r="BJ158" s="17" t="s">
        <v>79</v>
      </c>
      <c r="BK158" s="217">
        <f>ROUND(I158*H158,2)</f>
        <v>0</v>
      </c>
      <c r="BL158" s="17" t="s">
        <v>120</v>
      </c>
      <c r="BM158" s="216" t="s">
        <v>196</v>
      </c>
    </row>
    <row r="159" spans="1:65" s="2" customFormat="1" ht="21.75" customHeight="1">
      <c r="A159" s="34"/>
      <c r="B159" s="35"/>
      <c r="C159" s="204" t="s">
        <v>197</v>
      </c>
      <c r="D159" s="204" t="s">
        <v>116</v>
      </c>
      <c r="E159" s="205" t="s">
        <v>198</v>
      </c>
      <c r="F159" s="206" t="s">
        <v>199</v>
      </c>
      <c r="G159" s="207" t="s">
        <v>135</v>
      </c>
      <c r="H159" s="208">
        <v>262.949</v>
      </c>
      <c r="I159" s="209"/>
      <c r="J159" s="210">
        <f>ROUND(I159*H159,2)</f>
        <v>0</v>
      </c>
      <c r="K159" s="211"/>
      <c r="L159" s="39"/>
      <c r="M159" s="212" t="s">
        <v>1</v>
      </c>
      <c r="N159" s="213" t="s">
        <v>37</v>
      </c>
      <c r="O159" s="71"/>
      <c r="P159" s="214">
        <f>O159*H159</f>
        <v>0</v>
      </c>
      <c r="Q159" s="214">
        <v>0</v>
      </c>
      <c r="R159" s="214">
        <f>Q159*H159</f>
        <v>0</v>
      </c>
      <c r="S159" s="214">
        <v>0</v>
      </c>
      <c r="T159" s="215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16" t="s">
        <v>120</v>
      </c>
      <c r="AT159" s="216" t="s">
        <v>116</v>
      </c>
      <c r="AU159" s="216" t="s">
        <v>81</v>
      </c>
      <c r="AY159" s="17" t="s">
        <v>114</v>
      </c>
      <c r="BE159" s="217">
        <f>IF(N159="základní",J159,0)</f>
        <v>0</v>
      </c>
      <c r="BF159" s="217">
        <f>IF(N159="snížená",J159,0)</f>
        <v>0</v>
      </c>
      <c r="BG159" s="217">
        <f>IF(N159="zákl. přenesená",J159,0)</f>
        <v>0</v>
      </c>
      <c r="BH159" s="217">
        <f>IF(N159="sníž. přenesená",J159,0)</f>
        <v>0</v>
      </c>
      <c r="BI159" s="217">
        <f>IF(N159="nulová",J159,0)</f>
        <v>0</v>
      </c>
      <c r="BJ159" s="17" t="s">
        <v>79</v>
      </c>
      <c r="BK159" s="217">
        <f>ROUND(I159*H159,2)</f>
        <v>0</v>
      </c>
      <c r="BL159" s="17" t="s">
        <v>120</v>
      </c>
      <c r="BM159" s="216" t="s">
        <v>200</v>
      </c>
    </row>
    <row r="160" spans="2:51" s="14" customFormat="1" ht="12">
      <c r="B160" s="229"/>
      <c r="C160" s="230"/>
      <c r="D160" s="220" t="s">
        <v>122</v>
      </c>
      <c r="E160" s="231" t="s">
        <v>1</v>
      </c>
      <c r="F160" s="232" t="s">
        <v>201</v>
      </c>
      <c r="G160" s="230"/>
      <c r="H160" s="233">
        <v>1377.252</v>
      </c>
      <c r="I160" s="234"/>
      <c r="J160" s="230"/>
      <c r="K160" s="230"/>
      <c r="L160" s="235"/>
      <c r="M160" s="236"/>
      <c r="N160" s="237"/>
      <c r="O160" s="237"/>
      <c r="P160" s="237"/>
      <c r="Q160" s="237"/>
      <c r="R160" s="237"/>
      <c r="S160" s="237"/>
      <c r="T160" s="238"/>
      <c r="AT160" s="239" t="s">
        <v>122</v>
      </c>
      <c r="AU160" s="239" t="s">
        <v>81</v>
      </c>
      <c r="AV160" s="14" t="s">
        <v>81</v>
      </c>
      <c r="AW160" s="14" t="s">
        <v>29</v>
      </c>
      <c r="AX160" s="14" t="s">
        <v>72</v>
      </c>
      <c r="AY160" s="239" t="s">
        <v>114</v>
      </c>
    </row>
    <row r="161" spans="2:51" s="14" customFormat="1" ht="12">
      <c r="B161" s="229"/>
      <c r="C161" s="230"/>
      <c r="D161" s="220" t="s">
        <v>122</v>
      </c>
      <c r="E161" s="231" t="s">
        <v>1</v>
      </c>
      <c r="F161" s="232" t="s">
        <v>202</v>
      </c>
      <c r="G161" s="230"/>
      <c r="H161" s="233">
        <v>-1079.808</v>
      </c>
      <c r="I161" s="234"/>
      <c r="J161" s="230"/>
      <c r="K161" s="230"/>
      <c r="L161" s="235"/>
      <c r="M161" s="236"/>
      <c r="N161" s="237"/>
      <c r="O161" s="237"/>
      <c r="P161" s="237"/>
      <c r="Q161" s="237"/>
      <c r="R161" s="237"/>
      <c r="S161" s="237"/>
      <c r="T161" s="238"/>
      <c r="AT161" s="239" t="s">
        <v>122</v>
      </c>
      <c r="AU161" s="239" t="s">
        <v>81</v>
      </c>
      <c r="AV161" s="14" t="s">
        <v>81</v>
      </c>
      <c r="AW161" s="14" t="s">
        <v>29</v>
      </c>
      <c r="AX161" s="14" t="s">
        <v>72</v>
      </c>
      <c r="AY161" s="239" t="s">
        <v>114</v>
      </c>
    </row>
    <row r="162" spans="2:51" s="14" customFormat="1" ht="12">
      <c r="B162" s="229"/>
      <c r="C162" s="230"/>
      <c r="D162" s="220" t="s">
        <v>122</v>
      </c>
      <c r="E162" s="231" t="s">
        <v>1</v>
      </c>
      <c r="F162" s="232" t="s">
        <v>203</v>
      </c>
      <c r="G162" s="230"/>
      <c r="H162" s="233">
        <v>-34.495</v>
      </c>
      <c r="I162" s="234"/>
      <c r="J162" s="230"/>
      <c r="K162" s="230"/>
      <c r="L162" s="235"/>
      <c r="M162" s="236"/>
      <c r="N162" s="237"/>
      <c r="O162" s="237"/>
      <c r="P162" s="237"/>
      <c r="Q162" s="237"/>
      <c r="R162" s="237"/>
      <c r="S162" s="237"/>
      <c r="T162" s="238"/>
      <c r="AT162" s="239" t="s">
        <v>122</v>
      </c>
      <c r="AU162" s="239" t="s">
        <v>81</v>
      </c>
      <c r="AV162" s="14" t="s">
        <v>81</v>
      </c>
      <c r="AW162" s="14" t="s">
        <v>29</v>
      </c>
      <c r="AX162" s="14" t="s">
        <v>72</v>
      </c>
      <c r="AY162" s="239" t="s">
        <v>114</v>
      </c>
    </row>
    <row r="163" spans="2:51" s="15" customFormat="1" ht="12">
      <c r="B163" s="240"/>
      <c r="C163" s="241"/>
      <c r="D163" s="220" t="s">
        <v>122</v>
      </c>
      <c r="E163" s="242" t="s">
        <v>1</v>
      </c>
      <c r="F163" s="243" t="s">
        <v>127</v>
      </c>
      <c r="G163" s="241"/>
      <c r="H163" s="244">
        <v>262.94899999999996</v>
      </c>
      <c r="I163" s="245"/>
      <c r="J163" s="241"/>
      <c r="K163" s="241"/>
      <c r="L163" s="246"/>
      <c r="M163" s="247"/>
      <c r="N163" s="248"/>
      <c r="O163" s="248"/>
      <c r="P163" s="248"/>
      <c r="Q163" s="248"/>
      <c r="R163" s="248"/>
      <c r="S163" s="248"/>
      <c r="T163" s="249"/>
      <c r="AT163" s="250" t="s">
        <v>122</v>
      </c>
      <c r="AU163" s="250" t="s">
        <v>81</v>
      </c>
      <c r="AV163" s="15" t="s">
        <v>120</v>
      </c>
      <c r="AW163" s="15" t="s">
        <v>29</v>
      </c>
      <c r="AX163" s="15" t="s">
        <v>79</v>
      </c>
      <c r="AY163" s="250" t="s">
        <v>114</v>
      </c>
    </row>
    <row r="164" spans="2:63" s="12" customFormat="1" ht="22.9" customHeight="1">
      <c r="B164" s="188"/>
      <c r="C164" s="189"/>
      <c r="D164" s="190" t="s">
        <v>71</v>
      </c>
      <c r="E164" s="202" t="s">
        <v>204</v>
      </c>
      <c r="F164" s="202" t="s">
        <v>205</v>
      </c>
      <c r="G164" s="189"/>
      <c r="H164" s="189"/>
      <c r="I164" s="192"/>
      <c r="J164" s="203">
        <f>BK164</f>
        <v>0</v>
      </c>
      <c r="K164" s="189"/>
      <c r="L164" s="194"/>
      <c r="M164" s="195"/>
      <c r="N164" s="196"/>
      <c r="O164" s="196"/>
      <c r="P164" s="197">
        <f>P165</f>
        <v>0</v>
      </c>
      <c r="Q164" s="196"/>
      <c r="R164" s="197">
        <f>R165</f>
        <v>0</v>
      </c>
      <c r="S164" s="196"/>
      <c r="T164" s="198">
        <f>T165</f>
        <v>0</v>
      </c>
      <c r="AR164" s="199" t="s">
        <v>79</v>
      </c>
      <c r="AT164" s="200" t="s">
        <v>71</v>
      </c>
      <c r="AU164" s="200" t="s">
        <v>79</v>
      </c>
      <c r="AY164" s="199" t="s">
        <v>114</v>
      </c>
      <c r="BK164" s="201">
        <f>BK165</f>
        <v>0</v>
      </c>
    </row>
    <row r="165" spans="1:65" s="2" customFormat="1" ht="21.75" customHeight="1">
      <c r="A165" s="34"/>
      <c r="B165" s="35"/>
      <c r="C165" s="204" t="s">
        <v>206</v>
      </c>
      <c r="D165" s="204" t="s">
        <v>116</v>
      </c>
      <c r="E165" s="205" t="s">
        <v>207</v>
      </c>
      <c r="F165" s="206" t="s">
        <v>208</v>
      </c>
      <c r="G165" s="207" t="s">
        <v>135</v>
      </c>
      <c r="H165" s="208">
        <v>19.858</v>
      </c>
      <c r="I165" s="209"/>
      <c r="J165" s="210">
        <f>ROUND(I165*H165,2)</f>
        <v>0</v>
      </c>
      <c r="K165" s="211"/>
      <c r="L165" s="39"/>
      <c r="M165" s="212" t="s">
        <v>1</v>
      </c>
      <c r="N165" s="213" t="s">
        <v>37</v>
      </c>
      <c r="O165" s="71"/>
      <c r="P165" s="214">
        <f>O165*H165</f>
        <v>0</v>
      </c>
      <c r="Q165" s="214">
        <v>0</v>
      </c>
      <c r="R165" s="214">
        <f>Q165*H165</f>
        <v>0</v>
      </c>
      <c r="S165" s="214">
        <v>0</v>
      </c>
      <c r="T165" s="215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16" t="s">
        <v>120</v>
      </c>
      <c r="AT165" s="216" t="s">
        <v>116</v>
      </c>
      <c r="AU165" s="216" t="s">
        <v>81</v>
      </c>
      <c r="AY165" s="17" t="s">
        <v>114</v>
      </c>
      <c r="BE165" s="217">
        <f>IF(N165="základní",J165,0)</f>
        <v>0</v>
      </c>
      <c r="BF165" s="217">
        <f>IF(N165="snížená",J165,0)</f>
        <v>0</v>
      </c>
      <c r="BG165" s="217">
        <f>IF(N165="zákl. přenesená",J165,0)</f>
        <v>0</v>
      </c>
      <c r="BH165" s="217">
        <f>IF(N165="sníž. přenesená",J165,0)</f>
        <v>0</v>
      </c>
      <c r="BI165" s="217">
        <f>IF(N165="nulová",J165,0)</f>
        <v>0</v>
      </c>
      <c r="BJ165" s="17" t="s">
        <v>79</v>
      </c>
      <c r="BK165" s="217">
        <f>ROUND(I165*H165,2)</f>
        <v>0</v>
      </c>
      <c r="BL165" s="17" t="s">
        <v>120</v>
      </c>
      <c r="BM165" s="216" t="s">
        <v>209</v>
      </c>
    </row>
    <row r="166" spans="2:63" s="12" customFormat="1" ht="25.9" customHeight="1">
      <c r="B166" s="188"/>
      <c r="C166" s="189"/>
      <c r="D166" s="190" t="s">
        <v>71</v>
      </c>
      <c r="E166" s="191" t="s">
        <v>210</v>
      </c>
      <c r="F166" s="191" t="s">
        <v>211</v>
      </c>
      <c r="G166" s="189"/>
      <c r="H166" s="189"/>
      <c r="I166" s="192"/>
      <c r="J166" s="193">
        <f>BK166</f>
        <v>0</v>
      </c>
      <c r="K166" s="189"/>
      <c r="L166" s="194"/>
      <c r="M166" s="195"/>
      <c r="N166" s="196"/>
      <c r="O166" s="196"/>
      <c r="P166" s="197">
        <f>SUM(P167:P168)</f>
        <v>0</v>
      </c>
      <c r="Q166" s="196"/>
      <c r="R166" s="197">
        <f>SUM(R167:R168)</f>
        <v>0</v>
      </c>
      <c r="S166" s="196"/>
      <c r="T166" s="198">
        <f>SUM(T167:T168)</f>
        <v>0</v>
      </c>
      <c r="AR166" s="199" t="s">
        <v>131</v>
      </c>
      <c r="AT166" s="200" t="s">
        <v>71</v>
      </c>
      <c r="AU166" s="200" t="s">
        <v>72</v>
      </c>
      <c r="AY166" s="199" t="s">
        <v>114</v>
      </c>
      <c r="BK166" s="201">
        <f>SUM(BK167:BK168)</f>
        <v>0</v>
      </c>
    </row>
    <row r="167" spans="1:65" s="2" customFormat="1" ht="21.75" customHeight="1">
      <c r="A167" s="34"/>
      <c r="B167" s="35"/>
      <c r="C167" s="204" t="s">
        <v>212</v>
      </c>
      <c r="D167" s="204" t="s">
        <v>116</v>
      </c>
      <c r="E167" s="205" t="s">
        <v>213</v>
      </c>
      <c r="F167" s="206" t="s">
        <v>214</v>
      </c>
      <c r="G167" s="207" t="s">
        <v>215</v>
      </c>
      <c r="H167" s="208">
        <v>1</v>
      </c>
      <c r="I167" s="209"/>
      <c r="J167" s="210">
        <f>ROUND(I167*H167,2)</f>
        <v>0</v>
      </c>
      <c r="K167" s="211"/>
      <c r="L167" s="39"/>
      <c r="M167" s="212" t="s">
        <v>1</v>
      </c>
      <c r="N167" s="213" t="s">
        <v>37</v>
      </c>
      <c r="O167" s="71"/>
      <c r="P167" s="214">
        <f>O167*H167</f>
        <v>0</v>
      </c>
      <c r="Q167" s="214">
        <v>0</v>
      </c>
      <c r="R167" s="214">
        <f>Q167*H167</f>
        <v>0</v>
      </c>
      <c r="S167" s="214">
        <v>0</v>
      </c>
      <c r="T167" s="215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16" t="s">
        <v>216</v>
      </c>
      <c r="AT167" s="216" t="s">
        <v>116</v>
      </c>
      <c r="AU167" s="216" t="s">
        <v>79</v>
      </c>
      <c r="AY167" s="17" t="s">
        <v>114</v>
      </c>
      <c r="BE167" s="217">
        <f>IF(N167="základní",J167,0)</f>
        <v>0</v>
      </c>
      <c r="BF167" s="217">
        <f>IF(N167="snížená",J167,0)</f>
        <v>0</v>
      </c>
      <c r="BG167" s="217">
        <f>IF(N167="zákl. přenesená",J167,0)</f>
        <v>0</v>
      </c>
      <c r="BH167" s="217">
        <f>IF(N167="sníž. přenesená",J167,0)</f>
        <v>0</v>
      </c>
      <c r="BI167" s="217">
        <f>IF(N167="nulová",J167,0)</f>
        <v>0</v>
      </c>
      <c r="BJ167" s="17" t="s">
        <v>79</v>
      </c>
      <c r="BK167" s="217">
        <f>ROUND(I167*H167,2)</f>
        <v>0</v>
      </c>
      <c r="BL167" s="17" t="s">
        <v>216</v>
      </c>
      <c r="BM167" s="216" t="s">
        <v>217</v>
      </c>
    </row>
    <row r="168" spans="1:65" s="2" customFormat="1" ht="16.5" customHeight="1">
      <c r="A168" s="34"/>
      <c r="B168" s="35"/>
      <c r="C168" s="204" t="s">
        <v>218</v>
      </c>
      <c r="D168" s="204" t="s">
        <v>116</v>
      </c>
      <c r="E168" s="205" t="s">
        <v>219</v>
      </c>
      <c r="F168" s="206" t="s">
        <v>220</v>
      </c>
      <c r="G168" s="207" t="s">
        <v>215</v>
      </c>
      <c r="H168" s="208">
        <v>1</v>
      </c>
      <c r="I168" s="209">
        <v>0</v>
      </c>
      <c r="J168" s="210">
        <f>ROUND(I168*H168,2)</f>
        <v>0</v>
      </c>
      <c r="K168" s="211"/>
      <c r="L168" s="39"/>
      <c r="M168" s="251" t="s">
        <v>1</v>
      </c>
      <c r="N168" s="252" t="s">
        <v>37</v>
      </c>
      <c r="O168" s="253"/>
      <c r="P168" s="254">
        <f>O168*H168</f>
        <v>0</v>
      </c>
      <c r="Q168" s="254">
        <v>0</v>
      </c>
      <c r="R168" s="254">
        <f>Q168*H168</f>
        <v>0</v>
      </c>
      <c r="S168" s="254">
        <v>0</v>
      </c>
      <c r="T168" s="255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16" t="s">
        <v>216</v>
      </c>
      <c r="AT168" s="216" t="s">
        <v>116</v>
      </c>
      <c r="AU168" s="216" t="s">
        <v>79</v>
      </c>
      <c r="AY168" s="17" t="s">
        <v>114</v>
      </c>
      <c r="BE168" s="217">
        <f>IF(N168="základní",J168,0)</f>
        <v>0</v>
      </c>
      <c r="BF168" s="217">
        <f>IF(N168="snížená",J168,0)</f>
        <v>0</v>
      </c>
      <c r="BG168" s="217">
        <f>IF(N168="zákl. přenesená",J168,0)</f>
        <v>0</v>
      </c>
      <c r="BH168" s="217">
        <f>IF(N168="sníž. přenesená",J168,0)</f>
        <v>0</v>
      </c>
      <c r="BI168" s="217">
        <f>IF(N168="nulová",J168,0)</f>
        <v>0</v>
      </c>
      <c r="BJ168" s="17" t="s">
        <v>79</v>
      </c>
      <c r="BK168" s="217">
        <f>ROUND(I168*H168,2)</f>
        <v>0</v>
      </c>
      <c r="BL168" s="17" t="s">
        <v>216</v>
      </c>
      <c r="BM168" s="216" t="s">
        <v>221</v>
      </c>
    </row>
    <row r="169" spans="1:31" s="2" customFormat="1" ht="6.95" customHeight="1">
      <c r="A169" s="34"/>
      <c r="B169" s="54"/>
      <c r="C169" s="55"/>
      <c r="D169" s="55"/>
      <c r="E169" s="55"/>
      <c r="F169" s="55"/>
      <c r="G169" s="55"/>
      <c r="H169" s="55"/>
      <c r="I169" s="152"/>
      <c r="J169" s="55"/>
      <c r="K169" s="55"/>
      <c r="L169" s="39"/>
      <c r="M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</row>
  </sheetData>
  <sheetProtection algorithmName="SHA-512" hashValue="nvRJDQUTMRQya14y1WArjoUSX54nOfvmVlTI2zpoL+cS8bHDeyOiTZD06+Nrt9ZJ6/VSMJlbGpz3MYi0/LjrTg==" saltValue="n3KtCZxodGzie1wKrc5DfQ==" spinCount="100000" sheet="1" formatColumns="0" formatRows="0" autoFilter="0"/>
  <autoFilter ref="C123:K168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33"/>
  <sheetViews>
    <sheetView showGridLines="0" workbookViewId="0" topLeftCell="A1">
      <selection activeCell="E9" sqref="E9:H9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8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8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AT2" s="17" t="s">
        <v>83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1"/>
      <c r="J3" s="110"/>
      <c r="K3" s="110"/>
      <c r="L3" s="20"/>
      <c r="AT3" s="17" t="s">
        <v>81</v>
      </c>
    </row>
    <row r="4" spans="2:46" s="1" customFormat="1" ht="24.95" customHeight="1">
      <c r="B4" s="20"/>
      <c r="D4" s="112" t="s">
        <v>84</v>
      </c>
      <c r="I4" s="108"/>
      <c r="L4" s="20"/>
      <c r="M4" s="113" t="s">
        <v>10</v>
      </c>
      <c r="AT4" s="17" t="s">
        <v>4</v>
      </c>
    </row>
    <row r="5" spans="2:12" s="1" customFormat="1" ht="6.95" customHeight="1">
      <c r="B5" s="20"/>
      <c r="I5" s="108"/>
      <c r="L5" s="20"/>
    </row>
    <row r="6" spans="2:12" s="1" customFormat="1" ht="12" customHeight="1">
      <c r="B6" s="20"/>
      <c r="D6" s="114" t="s">
        <v>15</v>
      </c>
      <c r="I6" s="108"/>
      <c r="L6" s="20"/>
    </row>
    <row r="7" spans="2:12" s="1" customFormat="1" ht="16.5" customHeight="1">
      <c r="B7" s="20"/>
      <c r="E7" s="311" t="str">
        <f>'Rekapitulace stavby'!K6</f>
        <v>Benešov ul. Na Spořilově - obnova povrchu komunikace a chodníku</v>
      </c>
      <c r="F7" s="312"/>
      <c r="G7" s="312"/>
      <c r="H7" s="312"/>
      <c r="I7" s="108"/>
      <c r="L7" s="20"/>
    </row>
    <row r="8" spans="1:31" s="2" customFormat="1" ht="12" customHeight="1">
      <c r="A8" s="34"/>
      <c r="B8" s="39"/>
      <c r="C8" s="34"/>
      <c r="D8" s="114" t="s">
        <v>85</v>
      </c>
      <c r="E8" s="34"/>
      <c r="F8" s="34"/>
      <c r="G8" s="34"/>
      <c r="H8" s="34"/>
      <c r="I8" s="115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13" t="s">
        <v>82</v>
      </c>
      <c r="F9" s="314"/>
      <c r="G9" s="314"/>
      <c r="H9" s="314"/>
      <c r="I9" s="115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115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4" t="s">
        <v>17</v>
      </c>
      <c r="E11" s="34"/>
      <c r="F11" s="116" t="s">
        <v>1</v>
      </c>
      <c r="G11" s="34"/>
      <c r="H11" s="34"/>
      <c r="I11" s="117" t="s">
        <v>18</v>
      </c>
      <c r="J11" s="116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4" t="s">
        <v>19</v>
      </c>
      <c r="E12" s="34"/>
      <c r="F12" s="116" t="s">
        <v>20</v>
      </c>
      <c r="G12" s="34"/>
      <c r="H12" s="34"/>
      <c r="I12" s="117" t="s">
        <v>21</v>
      </c>
      <c r="J12" s="118" t="str">
        <f>'Rekapitulace stavby'!AN8</f>
        <v>30. 7. 2020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115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4" t="s">
        <v>23</v>
      </c>
      <c r="E14" s="34"/>
      <c r="F14" s="34"/>
      <c r="G14" s="34"/>
      <c r="H14" s="34"/>
      <c r="I14" s="117" t="s">
        <v>24</v>
      </c>
      <c r="J14" s="116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6" t="str">
        <f>IF('Rekapitulace stavby'!E11="","",'Rekapitulace stavby'!E11)</f>
        <v xml:space="preserve"> </v>
      </c>
      <c r="F15" s="34"/>
      <c r="G15" s="34"/>
      <c r="H15" s="34"/>
      <c r="I15" s="117" t="s">
        <v>25</v>
      </c>
      <c r="J15" s="116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115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4" t="s">
        <v>26</v>
      </c>
      <c r="E17" s="34"/>
      <c r="F17" s="34"/>
      <c r="G17" s="34"/>
      <c r="H17" s="34"/>
      <c r="I17" s="117" t="s">
        <v>24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15" t="str">
        <f>'Rekapitulace stavby'!E14</f>
        <v>Vyplň údaj</v>
      </c>
      <c r="F18" s="316"/>
      <c r="G18" s="316"/>
      <c r="H18" s="316"/>
      <c r="I18" s="117" t="s">
        <v>25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115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4" t="s">
        <v>28</v>
      </c>
      <c r="E20" s="34"/>
      <c r="F20" s="34"/>
      <c r="G20" s="34"/>
      <c r="H20" s="34"/>
      <c r="I20" s="117" t="s">
        <v>24</v>
      </c>
      <c r="J20" s="116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6" t="str">
        <f>IF('Rekapitulace stavby'!E17="","",'Rekapitulace stavby'!E17)</f>
        <v xml:space="preserve"> </v>
      </c>
      <c r="F21" s="34"/>
      <c r="G21" s="34"/>
      <c r="H21" s="34"/>
      <c r="I21" s="117" t="s">
        <v>25</v>
      </c>
      <c r="J21" s="116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115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4" t="s">
        <v>30</v>
      </c>
      <c r="E23" s="34"/>
      <c r="F23" s="34"/>
      <c r="G23" s="34"/>
      <c r="H23" s="34"/>
      <c r="I23" s="117" t="s">
        <v>24</v>
      </c>
      <c r="J23" s="116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6" t="str">
        <f>IF('Rekapitulace stavby'!E20="","",'Rekapitulace stavby'!E20)</f>
        <v xml:space="preserve"> </v>
      </c>
      <c r="F24" s="34"/>
      <c r="G24" s="34"/>
      <c r="H24" s="34"/>
      <c r="I24" s="117" t="s">
        <v>25</v>
      </c>
      <c r="J24" s="116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115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4" t="s">
        <v>31</v>
      </c>
      <c r="E26" s="34"/>
      <c r="F26" s="34"/>
      <c r="G26" s="34"/>
      <c r="H26" s="34"/>
      <c r="I26" s="115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9"/>
      <c r="B27" s="120"/>
      <c r="C27" s="119"/>
      <c r="D27" s="119"/>
      <c r="E27" s="317" t="s">
        <v>1</v>
      </c>
      <c r="F27" s="317"/>
      <c r="G27" s="317"/>
      <c r="H27" s="317"/>
      <c r="I27" s="121"/>
      <c r="J27" s="119"/>
      <c r="K27" s="119"/>
      <c r="L27" s="122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115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3"/>
      <c r="E29" s="123"/>
      <c r="F29" s="123"/>
      <c r="G29" s="123"/>
      <c r="H29" s="123"/>
      <c r="I29" s="124"/>
      <c r="J29" s="123"/>
      <c r="K29" s="123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5" t="s">
        <v>32</v>
      </c>
      <c r="E30" s="34"/>
      <c r="F30" s="34"/>
      <c r="G30" s="34"/>
      <c r="H30" s="34"/>
      <c r="I30" s="115"/>
      <c r="J30" s="126">
        <f>ROUND(J126,2)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3"/>
      <c r="E31" s="123"/>
      <c r="F31" s="123"/>
      <c r="G31" s="123"/>
      <c r="H31" s="123"/>
      <c r="I31" s="124"/>
      <c r="J31" s="123"/>
      <c r="K31" s="123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7" t="s">
        <v>34</v>
      </c>
      <c r="G32" s="34"/>
      <c r="H32" s="34"/>
      <c r="I32" s="128" t="s">
        <v>33</v>
      </c>
      <c r="J32" s="127" t="s">
        <v>35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9" t="s">
        <v>36</v>
      </c>
      <c r="E33" s="114" t="s">
        <v>37</v>
      </c>
      <c r="F33" s="130">
        <f>ROUND((SUM(BE126:BE232)),2)</f>
        <v>0</v>
      </c>
      <c r="G33" s="34"/>
      <c r="H33" s="34"/>
      <c r="I33" s="131">
        <v>0.21</v>
      </c>
      <c r="J33" s="130">
        <f>ROUND(((SUM(BE126:BE232))*I33),2)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4" t="s">
        <v>38</v>
      </c>
      <c r="F34" s="130">
        <f>ROUND((SUM(BF126:BF232)),2)</f>
        <v>0</v>
      </c>
      <c r="G34" s="34"/>
      <c r="H34" s="34"/>
      <c r="I34" s="131">
        <v>0.15</v>
      </c>
      <c r="J34" s="130">
        <f>ROUND(((SUM(BF126:BF232))*I34),2)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4" t="s">
        <v>39</v>
      </c>
      <c r="F35" s="130">
        <f>ROUND((SUM(BG126:BG232)),2)</f>
        <v>0</v>
      </c>
      <c r="G35" s="34"/>
      <c r="H35" s="34"/>
      <c r="I35" s="131">
        <v>0.21</v>
      </c>
      <c r="J35" s="130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4" t="s">
        <v>40</v>
      </c>
      <c r="F36" s="130">
        <f>ROUND((SUM(BH126:BH232)),2)</f>
        <v>0</v>
      </c>
      <c r="G36" s="34"/>
      <c r="H36" s="34"/>
      <c r="I36" s="131">
        <v>0.15</v>
      </c>
      <c r="J36" s="130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4" t="s">
        <v>41</v>
      </c>
      <c r="F37" s="130">
        <f>ROUND((SUM(BI126:BI232)),2)</f>
        <v>0</v>
      </c>
      <c r="G37" s="34"/>
      <c r="H37" s="34"/>
      <c r="I37" s="131">
        <v>0</v>
      </c>
      <c r="J37" s="130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115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2"/>
      <c r="D39" s="133" t="s">
        <v>42</v>
      </c>
      <c r="E39" s="134"/>
      <c r="F39" s="134"/>
      <c r="G39" s="135" t="s">
        <v>43</v>
      </c>
      <c r="H39" s="136" t="s">
        <v>44</v>
      </c>
      <c r="I39" s="137"/>
      <c r="J39" s="138">
        <f>SUM(J30:J37)</f>
        <v>0</v>
      </c>
      <c r="K39" s="139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115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I41" s="108"/>
      <c r="L41" s="20"/>
    </row>
    <row r="42" spans="2:12" s="1" customFormat="1" ht="14.45" customHeight="1">
      <c r="B42" s="20"/>
      <c r="I42" s="108"/>
      <c r="L42" s="20"/>
    </row>
    <row r="43" spans="2:12" s="1" customFormat="1" ht="14.45" customHeight="1">
      <c r="B43" s="20"/>
      <c r="I43" s="108"/>
      <c r="L43" s="20"/>
    </row>
    <row r="44" spans="2:12" s="1" customFormat="1" ht="14.45" customHeight="1">
      <c r="B44" s="20"/>
      <c r="I44" s="108"/>
      <c r="L44" s="20"/>
    </row>
    <row r="45" spans="2:12" s="1" customFormat="1" ht="14.45" customHeight="1">
      <c r="B45" s="20"/>
      <c r="I45" s="108"/>
      <c r="L45" s="20"/>
    </row>
    <row r="46" spans="2:12" s="1" customFormat="1" ht="14.45" customHeight="1">
      <c r="B46" s="20"/>
      <c r="I46" s="108"/>
      <c r="L46" s="20"/>
    </row>
    <row r="47" spans="2:12" s="1" customFormat="1" ht="14.45" customHeight="1">
      <c r="B47" s="20"/>
      <c r="I47" s="108"/>
      <c r="L47" s="20"/>
    </row>
    <row r="48" spans="2:12" s="1" customFormat="1" ht="14.45" customHeight="1">
      <c r="B48" s="20"/>
      <c r="I48" s="108"/>
      <c r="L48" s="20"/>
    </row>
    <row r="49" spans="2:12" s="1" customFormat="1" ht="14.45" customHeight="1">
      <c r="B49" s="20"/>
      <c r="I49" s="108"/>
      <c r="L49" s="20"/>
    </row>
    <row r="50" spans="2:12" s="2" customFormat="1" ht="14.45" customHeight="1">
      <c r="B50" s="51"/>
      <c r="D50" s="140" t="s">
        <v>45</v>
      </c>
      <c r="E50" s="141"/>
      <c r="F50" s="141"/>
      <c r="G50" s="140" t="s">
        <v>46</v>
      </c>
      <c r="H50" s="141"/>
      <c r="I50" s="142"/>
      <c r="J50" s="141"/>
      <c r="K50" s="141"/>
      <c r="L50" s="5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4"/>
      <c r="B61" s="39"/>
      <c r="C61" s="34"/>
      <c r="D61" s="143" t="s">
        <v>47</v>
      </c>
      <c r="E61" s="144"/>
      <c r="F61" s="145" t="s">
        <v>48</v>
      </c>
      <c r="G61" s="143" t="s">
        <v>47</v>
      </c>
      <c r="H61" s="144"/>
      <c r="I61" s="146"/>
      <c r="J61" s="147" t="s">
        <v>48</v>
      </c>
      <c r="K61" s="144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4"/>
      <c r="B65" s="39"/>
      <c r="C65" s="34"/>
      <c r="D65" s="140" t="s">
        <v>49</v>
      </c>
      <c r="E65" s="148"/>
      <c r="F65" s="148"/>
      <c r="G65" s="140" t="s">
        <v>50</v>
      </c>
      <c r="H65" s="148"/>
      <c r="I65" s="149"/>
      <c r="J65" s="148"/>
      <c r="K65" s="14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4"/>
      <c r="B76" s="39"/>
      <c r="C76" s="34"/>
      <c r="D76" s="143" t="s">
        <v>47</v>
      </c>
      <c r="E76" s="144"/>
      <c r="F76" s="145" t="s">
        <v>48</v>
      </c>
      <c r="G76" s="143" t="s">
        <v>47</v>
      </c>
      <c r="H76" s="144"/>
      <c r="I76" s="146"/>
      <c r="J76" s="147" t="s">
        <v>48</v>
      </c>
      <c r="K76" s="144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50"/>
      <c r="C77" s="151"/>
      <c r="D77" s="151"/>
      <c r="E77" s="151"/>
      <c r="F77" s="151"/>
      <c r="G77" s="151"/>
      <c r="H77" s="151"/>
      <c r="I77" s="152"/>
      <c r="J77" s="151"/>
      <c r="K77" s="151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 hidden="1">
      <c r="A81" s="34"/>
      <c r="B81" s="153"/>
      <c r="C81" s="154"/>
      <c r="D81" s="154"/>
      <c r="E81" s="154"/>
      <c r="F81" s="154"/>
      <c r="G81" s="154"/>
      <c r="H81" s="154"/>
      <c r="I81" s="155"/>
      <c r="J81" s="154"/>
      <c r="K81" s="154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 hidden="1">
      <c r="A82" s="34"/>
      <c r="B82" s="35"/>
      <c r="C82" s="23" t="s">
        <v>86</v>
      </c>
      <c r="D82" s="36"/>
      <c r="E82" s="36"/>
      <c r="F82" s="36"/>
      <c r="G82" s="36"/>
      <c r="H82" s="36"/>
      <c r="I82" s="115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 hidden="1">
      <c r="A83" s="34"/>
      <c r="B83" s="35"/>
      <c r="C83" s="36"/>
      <c r="D83" s="36"/>
      <c r="E83" s="36"/>
      <c r="F83" s="36"/>
      <c r="G83" s="36"/>
      <c r="H83" s="36"/>
      <c r="I83" s="115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 hidden="1">
      <c r="A84" s="34"/>
      <c r="B84" s="35"/>
      <c r="C84" s="29" t="s">
        <v>15</v>
      </c>
      <c r="D84" s="36"/>
      <c r="E84" s="36"/>
      <c r="F84" s="36"/>
      <c r="G84" s="36"/>
      <c r="H84" s="36"/>
      <c r="I84" s="115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 hidden="1">
      <c r="A85" s="34"/>
      <c r="B85" s="35"/>
      <c r="C85" s="36"/>
      <c r="D85" s="36"/>
      <c r="E85" s="309" t="str">
        <f>E7</f>
        <v>Benešov ul. Na Spořilově - obnova povrchu komunikace a chodníku</v>
      </c>
      <c r="F85" s="310"/>
      <c r="G85" s="310"/>
      <c r="H85" s="310"/>
      <c r="I85" s="115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 hidden="1">
      <c r="A86" s="34"/>
      <c r="B86" s="35"/>
      <c r="C86" s="29" t="s">
        <v>85</v>
      </c>
      <c r="D86" s="36"/>
      <c r="E86" s="36"/>
      <c r="F86" s="36"/>
      <c r="G86" s="36"/>
      <c r="H86" s="36"/>
      <c r="I86" s="115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 hidden="1">
      <c r="A87" s="34"/>
      <c r="B87" s="35"/>
      <c r="C87" s="36"/>
      <c r="D87" s="36"/>
      <c r="E87" s="278" t="str">
        <f>E9</f>
        <v>Obnova povrchu chodníku</v>
      </c>
      <c r="F87" s="308"/>
      <c r="G87" s="308"/>
      <c r="H87" s="308"/>
      <c r="I87" s="115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 hidden="1">
      <c r="A88" s="34"/>
      <c r="B88" s="35"/>
      <c r="C88" s="36"/>
      <c r="D88" s="36"/>
      <c r="E88" s="36"/>
      <c r="F88" s="36"/>
      <c r="G88" s="36"/>
      <c r="H88" s="36"/>
      <c r="I88" s="115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 hidden="1">
      <c r="A89" s="34"/>
      <c r="B89" s="35"/>
      <c r="C89" s="29" t="s">
        <v>19</v>
      </c>
      <c r="D89" s="36"/>
      <c r="E89" s="36"/>
      <c r="F89" s="27" t="str">
        <f>F12</f>
        <v xml:space="preserve"> </v>
      </c>
      <c r="G89" s="36"/>
      <c r="H89" s="36"/>
      <c r="I89" s="117" t="s">
        <v>21</v>
      </c>
      <c r="J89" s="66" t="str">
        <f>IF(J12="","",J12)</f>
        <v>30. 7. 2020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 hidden="1">
      <c r="A90" s="34"/>
      <c r="B90" s="35"/>
      <c r="C90" s="36"/>
      <c r="D90" s="36"/>
      <c r="E90" s="36"/>
      <c r="F90" s="36"/>
      <c r="G90" s="36"/>
      <c r="H90" s="36"/>
      <c r="I90" s="115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 hidden="1">
      <c r="A91" s="34"/>
      <c r="B91" s="35"/>
      <c r="C91" s="29" t="s">
        <v>23</v>
      </c>
      <c r="D91" s="36"/>
      <c r="E91" s="36"/>
      <c r="F91" s="27" t="str">
        <f>E15</f>
        <v xml:space="preserve"> </v>
      </c>
      <c r="G91" s="36"/>
      <c r="H91" s="36"/>
      <c r="I91" s="117" t="s">
        <v>28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 hidden="1">
      <c r="A92" s="34"/>
      <c r="B92" s="35"/>
      <c r="C92" s="29" t="s">
        <v>26</v>
      </c>
      <c r="D92" s="36"/>
      <c r="E92" s="36"/>
      <c r="F92" s="27" t="str">
        <f>IF(E18="","",E18)</f>
        <v>Vyplň údaj</v>
      </c>
      <c r="G92" s="36"/>
      <c r="H92" s="36"/>
      <c r="I92" s="117" t="s">
        <v>30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 hidden="1">
      <c r="A93" s="34"/>
      <c r="B93" s="35"/>
      <c r="C93" s="36"/>
      <c r="D93" s="36"/>
      <c r="E93" s="36"/>
      <c r="F93" s="36"/>
      <c r="G93" s="36"/>
      <c r="H93" s="36"/>
      <c r="I93" s="115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 hidden="1">
      <c r="A94" s="34"/>
      <c r="B94" s="35"/>
      <c r="C94" s="156" t="s">
        <v>87</v>
      </c>
      <c r="D94" s="157"/>
      <c r="E94" s="157"/>
      <c r="F94" s="157"/>
      <c r="G94" s="157"/>
      <c r="H94" s="157"/>
      <c r="I94" s="158"/>
      <c r="J94" s="159" t="s">
        <v>88</v>
      </c>
      <c r="K94" s="157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 hidden="1">
      <c r="A95" s="34"/>
      <c r="B95" s="35"/>
      <c r="C95" s="36"/>
      <c r="D95" s="36"/>
      <c r="E95" s="36"/>
      <c r="F95" s="36"/>
      <c r="G95" s="36"/>
      <c r="H95" s="36"/>
      <c r="I95" s="115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 hidden="1">
      <c r="A96" s="34"/>
      <c r="B96" s="35"/>
      <c r="C96" s="160" t="s">
        <v>89</v>
      </c>
      <c r="D96" s="36"/>
      <c r="E96" s="36"/>
      <c r="F96" s="36"/>
      <c r="G96" s="36"/>
      <c r="H96" s="36"/>
      <c r="I96" s="115"/>
      <c r="J96" s="84">
        <f>J126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90</v>
      </c>
    </row>
    <row r="97" spans="2:12" s="9" customFormat="1" ht="24.95" customHeight="1" hidden="1">
      <c r="B97" s="161"/>
      <c r="C97" s="162"/>
      <c r="D97" s="163" t="s">
        <v>91</v>
      </c>
      <c r="E97" s="164"/>
      <c r="F97" s="164"/>
      <c r="G97" s="164"/>
      <c r="H97" s="164"/>
      <c r="I97" s="165"/>
      <c r="J97" s="166">
        <f>J127</f>
        <v>0</v>
      </c>
      <c r="K97" s="162"/>
      <c r="L97" s="167"/>
    </row>
    <row r="98" spans="2:12" s="10" customFormat="1" ht="19.9" customHeight="1" hidden="1">
      <c r="B98" s="168"/>
      <c r="C98" s="169"/>
      <c r="D98" s="170" t="s">
        <v>92</v>
      </c>
      <c r="E98" s="171"/>
      <c r="F98" s="171"/>
      <c r="G98" s="171"/>
      <c r="H98" s="171"/>
      <c r="I98" s="172"/>
      <c r="J98" s="173">
        <f>J128</f>
        <v>0</v>
      </c>
      <c r="K98" s="169"/>
      <c r="L98" s="174"/>
    </row>
    <row r="99" spans="2:12" s="10" customFormat="1" ht="19.9" customHeight="1" hidden="1">
      <c r="B99" s="168"/>
      <c r="C99" s="169"/>
      <c r="D99" s="170" t="s">
        <v>222</v>
      </c>
      <c r="E99" s="171"/>
      <c r="F99" s="171"/>
      <c r="G99" s="171"/>
      <c r="H99" s="171"/>
      <c r="I99" s="172"/>
      <c r="J99" s="173">
        <f>J170</f>
        <v>0</v>
      </c>
      <c r="K99" s="169"/>
      <c r="L99" s="174"/>
    </row>
    <row r="100" spans="2:12" s="10" customFormat="1" ht="19.9" customHeight="1" hidden="1">
      <c r="B100" s="168"/>
      <c r="C100" s="169"/>
      <c r="D100" s="170" t="s">
        <v>93</v>
      </c>
      <c r="E100" s="171"/>
      <c r="F100" s="171"/>
      <c r="G100" s="171"/>
      <c r="H100" s="171"/>
      <c r="I100" s="172"/>
      <c r="J100" s="173">
        <f>J175</f>
        <v>0</v>
      </c>
      <c r="K100" s="169"/>
      <c r="L100" s="174"/>
    </row>
    <row r="101" spans="2:12" s="10" customFormat="1" ht="19.9" customHeight="1" hidden="1">
      <c r="B101" s="168"/>
      <c r="C101" s="169"/>
      <c r="D101" s="170" t="s">
        <v>95</v>
      </c>
      <c r="E101" s="171"/>
      <c r="F101" s="171"/>
      <c r="G101" s="171"/>
      <c r="H101" s="171"/>
      <c r="I101" s="172"/>
      <c r="J101" s="173">
        <f>J198</f>
        <v>0</v>
      </c>
      <c r="K101" s="169"/>
      <c r="L101" s="174"/>
    </row>
    <row r="102" spans="2:12" s="10" customFormat="1" ht="19.9" customHeight="1" hidden="1">
      <c r="B102" s="168"/>
      <c r="C102" s="169"/>
      <c r="D102" s="170" t="s">
        <v>96</v>
      </c>
      <c r="E102" s="171"/>
      <c r="F102" s="171"/>
      <c r="G102" s="171"/>
      <c r="H102" s="171"/>
      <c r="I102" s="172"/>
      <c r="J102" s="173">
        <f>J216</f>
        <v>0</v>
      </c>
      <c r="K102" s="169"/>
      <c r="L102" s="174"/>
    </row>
    <row r="103" spans="2:12" s="10" customFormat="1" ht="19.9" customHeight="1" hidden="1">
      <c r="B103" s="168"/>
      <c r="C103" s="169"/>
      <c r="D103" s="170" t="s">
        <v>97</v>
      </c>
      <c r="E103" s="171"/>
      <c r="F103" s="171"/>
      <c r="G103" s="171"/>
      <c r="H103" s="171"/>
      <c r="I103" s="172"/>
      <c r="J103" s="173">
        <f>J224</f>
        <v>0</v>
      </c>
      <c r="K103" s="169"/>
      <c r="L103" s="174"/>
    </row>
    <row r="104" spans="2:12" s="9" customFormat="1" ht="24.95" customHeight="1" hidden="1">
      <c r="B104" s="161"/>
      <c r="C104" s="162"/>
      <c r="D104" s="163" t="s">
        <v>223</v>
      </c>
      <c r="E104" s="164"/>
      <c r="F104" s="164"/>
      <c r="G104" s="164"/>
      <c r="H104" s="164"/>
      <c r="I104" s="165"/>
      <c r="J104" s="166">
        <f>J226</f>
        <v>0</v>
      </c>
      <c r="K104" s="162"/>
      <c r="L104" s="167"/>
    </row>
    <row r="105" spans="2:12" s="10" customFormat="1" ht="19.9" customHeight="1" hidden="1">
      <c r="B105" s="168"/>
      <c r="C105" s="169"/>
      <c r="D105" s="170" t="s">
        <v>224</v>
      </c>
      <c r="E105" s="171"/>
      <c r="F105" s="171"/>
      <c r="G105" s="171"/>
      <c r="H105" s="171"/>
      <c r="I105" s="172"/>
      <c r="J105" s="173">
        <f>J227</f>
        <v>0</v>
      </c>
      <c r="K105" s="169"/>
      <c r="L105" s="174"/>
    </row>
    <row r="106" spans="2:12" s="9" customFormat="1" ht="24.95" customHeight="1" hidden="1">
      <c r="B106" s="161"/>
      <c r="C106" s="162"/>
      <c r="D106" s="163" t="s">
        <v>98</v>
      </c>
      <c r="E106" s="164"/>
      <c r="F106" s="164"/>
      <c r="G106" s="164"/>
      <c r="H106" s="164"/>
      <c r="I106" s="165"/>
      <c r="J106" s="166">
        <f>J229</f>
        <v>0</v>
      </c>
      <c r="K106" s="162"/>
      <c r="L106" s="167"/>
    </row>
    <row r="107" spans="1:31" s="2" customFormat="1" ht="21.75" customHeight="1" hidden="1">
      <c r="A107" s="34"/>
      <c r="B107" s="35"/>
      <c r="C107" s="36"/>
      <c r="D107" s="36"/>
      <c r="E107" s="36"/>
      <c r="F107" s="36"/>
      <c r="G107" s="36"/>
      <c r="H107" s="36"/>
      <c r="I107" s="115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6.95" customHeight="1" hidden="1">
      <c r="A108" s="34"/>
      <c r="B108" s="54"/>
      <c r="C108" s="55"/>
      <c r="D108" s="55"/>
      <c r="E108" s="55"/>
      <c r="F108" s="55"/>
      <c r="G108" s="55"/>
      <c r="H108" s="55"/>
      <c r="I108" s="152"/>
      <c r="J108" s="55"/>
      <c r="K108" s="55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ht="12" hidden="1"/>
    <row r="110" ht="12" hidden="1"/>
    <row r="111" ht="12" hidden="1"/>
    <row r="112" spans="1:31" s="2" customFormat="1" ht="6.95" customHeight="1">
      <c r="A112" s="34"/>
      <c r="B112" s="56"/>
      <c r="C112" s="57"/>
      <c r="D112" s="57"/>
      <c r="E112" s="57"/>
      <c r="F112" s="57"/>
      <c r="G112" s="57"/>
      <c r="H112" s="57"/>
      <c r="I112" s="155"/>
      <c r="J112" s="57"/>
      <c r="K112" s="57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24.95" customHeight="1">
      <c r="A113" s="34"/>
      <c r="B113" s="35"/>
      <c r="C113" s="23" t="s">
        <v>99</v>
      </c>
      <c r="D113" s="36"/>
      <c r="E113" s="36"/>
      <c r="F113" s="36"/>
      <c r="G113" s="36"/>
      <c r="H113" s="36"/>
      <c r="I113" s="115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6.95" customHeight="1">
      <c r="A114" s="34"/>
      <c r="B114" s="35"/>
      <c r="C114" s="36"/>
      <c r="D114" s="36"/>
      <c r="E114" s="36"/>
      <c r="F114" s="36"/>
      <c r="G114" s="36"/>
      <c r="H114" s="36"/>
      <c r="I114" s="115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2" customHeight="1">
      <c r="A115" s="34"/>
      <c r="B115" s="35"/>
      <c r="C115" s="29" t="s">
        <v>15</v>
      </c>
      <c r="D115" s="36"/>
      <c r="E115" s="36"/>
      <c r="F115" s="36"/>
      <c r="G115" s="36"/>
      <c r="H115" s="36"/>
      <c r="I115" s="115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6.5" customHeight="1">
      <c r="A116" s="34"/>
      <c r="B116" s="35"/>
      <c r="C116" s="36"/>
      <c r="D116" s="36"/>
      <c r="E116" s="309" t="str">
        <f>E7</f>
        <v>Benešov ul. Na Spořilově - obnova povrchu komunikace a chodníku</v>
      </c>
      <c r="F116" s="310"/>
      <c r="G116" s="310"/>
      <c r="H116" s="310"/>
      <c r="I116" s="115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85</v>
      </c>
      <c r="D117" s="36"/>
      <c r="E117" s="36"/>
      <c r="F117" s="36"/>
      <c r="G117" s="36"/>
      <c r="H117" s="36"/>
      <c r="I117" s="115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6.5" customHeight="1">
      <c r="A118" s="34"/>
      <c r="B118" s="35"/>
      <c r="C118" s="36"/>
      <c r="D118" s="36"/>
      <c r="E118" s="278" t="str">
        <f>E9</f>
        <v>Obnova povrchu chodníku</v>
      </c>
      <c r="F118" s="308"/>
      <c r="G118" s="308"/>
      <c r="H118" s="308"/>
      <c r="I118" s="115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6.95" customHeight="1">
      <c r="A119" s="34"/>
      <c r="B119" s="35"/>
      <c r="C119" s="36"/>
      <c r="D119" s="36"/>
      <c r="E119" s="36"/>
      <c r="F119" s="36"/>
      <c r="G119" s="36"/>
      <c r="H119" s="36"/>
      <c r="I119" s="115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2" customHeight="1">
      <c r="A120" s="34"/>
      <c r="B120" s="35"/>
      <c r="C120" s="29" t="s">
        <v>19</v>
      </c>
      <c r="D120" s="36"/>
      <c r="E120" s="36"/>
      <c r="F120" s="27" t="str">
        <f>F12</f>
        <v xml:space="preserve"> </v>
      </c>
      <c r="G120" s="36"/>
      <c r="H120" s="36"/>
      <c r="I120" s="117" t="s">
        <v>21</v>
      </c>
      <c r="J120" s="66" t="str">
        <f>IF(J12="","",J12)</f>
        <v>30. 7. 2020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6.95" customHeight="1">
      <c r="A121" s="34"/>
      <c r="B121" s="35"/>
      <c r="C121" s="36"/>
      <c r="D121" s="36"/>
      <c r="E121" s="36"/>
      <c r="F121" s="36"/>
      <c r="G121" s="36"/>
      <c r="H121" s="36"/>
      <c r="I121" s="115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5.2" customHeight="1">
      <c r="A122" s="34"/>
      <c r="B122" s="35"/>
      <c r="C122" s="29" t="s">
        <v>23</v>
      </c>
      <c r="D122" s="36"/>
      <c r="E122" s="36"/>
      <c r="F122" s="27" t="str">
        <f>E15</f>
        <v xml:space="preserve"> </v>
      </c>
      <c r="G122" s="36"/>
      <c r="H122" s="36"/>
      <c r="I122" s="117" t="s">
        <v>28</v>
      </c>
      <c r="J122" s="32" t="str">
        <f>E21</f>
        <v xml:space="preserve"> 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5.2" customHeight="1">
      <c r="A123" s="34"/>
      <c r="B123" s="35"/>
      <c r="C123" s="29" t="s">
        <v>26</v>
      </c>
      <c r="D123" s="36"/>
      <c r="E123" s="36"/>
      <c r="F123" s="27" t="str">
        <f>IF(E18="","",E18)</f>
        <v>Vyplň údaj</v>
      </c>
      <c r="G123" s="36"/>
      <c r="H123" s="36"/>
      <c r="I123" s="117" t="s">
        <v>30</v>
      </c>
      <c r="J123" s="32" t="str">
        <f>E24</f>
        <v xml:space="preserve"> </v>
      </c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0.35" customHeight="1">
      <c r="A124" s="34"/>
      <c r="B124" s="35"/>
      <c r="C124" s="36"/>
      <c r="D124" s="36"/>
      <c r="E124" s="36"/>
      <c r="F124" s="36"/>
      <c r="G124" s="36"/>
      <c r="H124" s="36"/>
      <c r="I124" s="115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11" customFormat="1" ht="29.25" customHeight="1">
      <c r="A125" s="175"/>
      <c r="B125" s="176"/>
      <c r="C125" s="177" t="s">
        <v>100</v>
      </c>
      <c r="D125" s="178" t="s">
        <v>57</v>
      </c>
      <c r="E125" s="178" t="s">
        <v>53</v>
      </c>
      <c r="F125" s="178" t="s">
        <v>54</v>
      </c>
      <c r="G125" s="178" t="s">
        <v>101</v>
      </c>
      <c r="H125" s="178" t="s">
        <v>102</v>
      </c>
      <c r="I125" s="179" t="s">
        <v>103</v>
      </c>
      <c r="J125" s="180" t="s">
        <v>88</v>
      </c>
      <c r="K125" s="181" t="s">
        <v>104</v>
      </c>
      <c r="L125" s="182"/>
      <c r="M125" s="75" t="s">
        <v>1</v>
      </c>
      <c r="N125" s="76" t="s">
        <v>36</v>
      </c>
      <c r="O125" s="76" t="s">
        <v>105</v>
      </c>
      <c r="P125" s="76" t="s">
        <v>106</v>
      </c>
      <c r="Q125" s="76" t="s">
        <v>107</v>
      </c>
      <c r="R125" s="76" t="s">
        <v>108</v>
      </c>
      <c r="S125" s="76" t="s">
        <v>109</v>
      </c>
      <c r="T125" s="77" t="s">
        <v>110</v>
      </c>
      <c r="U125" s="175"/>
      <c r="V125" s="175"/>
      <c r="W125" s="175"/>
      <c r="X125" s="175"/>
      <c r="Y125" s="175"/>
      <c r="Z125" s="175"/>
      <c r="AA125" s="175"/>
      <c r="AB125" s="175"/>
      <c r="AC125" s="175"/>
      <c r="AD125" s="175"/>
      <c r="AE125" s="175"/>
    </row>
    <row r="126" spans="1:63" s="2" customFormat="1" ht="22.9" customHeight="1">
      <c r="A126" s="34"/>
      <c r="B126" s="35"/>
      <c r="C126" s="82" t="s">
        <v>111</v>
      </c>
      <c r="D126" s="36"/>
      <c r="E126" s="36"/>
      <c r="F126" s="36"/>
      <c r="G126" s="36"/>
      <c r="H126" s="36"/>
      <c r="I126" s="115"/>
      <c r="J126" s="183">
        <f>BK126</f>
        <v>0</v>
      </c>
      <c r="K126" s="36"/>
      <c r="L126" s="39"/>
      <c r="M126" s="78"/>
      <c r="N126" s="184"/>
      <c r="O126" s="79"/>
      <c r="P126" s="185">
        <f>P127+P226+P229</f>
        <v>0</v>
      </c>
      <c r="Q126" s="79"/>
      <c r="R126" s="185">
        <f>R127+R226+R229</f>
        <v>297.21809299999995</v>
      </c>
      <c r="S126" s="79"/>
      <c r="T126" s="186">
        <f>T127+T226+T229</f>
        <v>221.506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71</v>
      </c>
      <c r="AU126" s="17" t="s">
        <v>90</v>
      </c>
      <c r="BK126" s="187">
        <f>BK127+BK226+BK229</f>
        <v>0</v>
      </c>
    </row>
    <row r="127" spans="2:63" s="12" customFormat="1" ht="25.9" customHeight="1">
      <c r="B127" s="188"/>
      <c r="C127" s="189"/>
      <c r="D127" s="190" t="s">
        <v>71</v>
      </c>
      <c r="E127" s="191" t="s">
        <v>112</v>
      </c>
      <c r="F127" s="191" t="s">
        <v>113</v>
      </c>
      <c r="G127" s="189"/>
      <c r="H127" s="189"/>
      <c r="I127" s="192"/>
      <c r="J127" s="193">
        <f>BK127</f>
        <v>0</v>
      </c>
      <c r="K127" s="189"/>
      <c r="L127" s="194"/>
      <c r="M127" s="195"/>
      <c r="N127" s="196"/>
      <c r="O127" s="196"/>
      <c r="P127" s="197">
        <f>P128+P170+P175+P198+P216+P224</f>
        <v>0</v>
      </c>
      <c r="Q127" s="196"/>
      <c r="R127" s="197">
        <f>R128+R170+R175+R198+R216+R224</f>
        <v>297.21804299999997</v>
      </c>
      <c r="S127" s="196"/>
      <c r="T127" s="198">
        <f>T128+T170+T175+T198+T216+T224</f>
        <v>221.506</v>
      </c>
      <c r="AR127" s="199" t="s">
        <v>79</v>
      </c>
      <c r="AT127" s="200" t="s">
        <v>71</v>
      </c>
      <c r="AU127" s="200" t="s">
        <v>72</v>
      </c>
      <c r="AY127" s="199" t="s">
        <v>114</v>
      </c>
      <c r="BK127" s="201">
        <f>BK128+BK170+BK175+BK198+BK216+BK224</f>
        <v>0</v>
      </c>
    </row>
    <row r="128" spans="2:63" s="12" customFormat="1" ht="22.9" customHeight="1">
      <c r="B128" s="188"/>
      <c r="C128" s="189"/>
      <c r="D128" s="190" t="s">
        <v>71</v>
      </c>
      <c r="E128" s="202" t="s">
        <v>79</v>
      </c>
      <c r="F128" s="202" t="s">
        <v>115</v>
      </c>
      <c r="G128" s="189"/>
      <c r="H128" s="189"/>
      <c r="I128" s="192"/>
      <c r="J128" s="203">
        <f>BK128</f>
        <v>0</v>
      </c>
      <c r="K128" s="189"/>
      <c r="L128" s="194"/>
      <c r="M128" s="195"/>
      <c r="N128" s="196"/>
      <c r="O128" s="196"/>
      <c r="P128" s="197">
        <f>SUM(P129:P169)</f>
        <v>0</v>
      </c>
      <c r="Q128" s="196"/>
      <c r="R128" s="197">
        <f>SUM(R129:R169)</f>
        <v>21.4236</v>
      </c>
      <c r="S128" s="196"/>
      <c r="T128" s="198">
        <f>SUM(T129:T169)</f>
        <v>221.506</v>
      </c>
      <c r="AR128" s="199" t="s">
        <v>79</v>
      </c>
      <c r="AT128" s="200" t="s">
        <v>71</v>
      </c>
      <c r="AU128" s="200" t="s">
        <v>79</v>
      </c>
      <c r="AY128" s="199" t="s">
        <v>114</v>
      </c>
      <c r="BK128" s="201">
        <f>SUM(BK129:BK169)</f>
        <v>0</v>
      </c>
    </row>
    <row r="129" spans="1:65" s="2" customFormat="1" ht="21.75" customHeight="1">
      <c r="A129" s="34"/>
      <c r="B129" s="35"/>
      <c r="C129" s="204" t="s">
        <v>79</v>
      </c>
      <c r="D129" s="204" t="s">
        <v>116</v>
      </c>
      <c r="E129" s="205" t="s">
        <v>225</v>
      </c>
      <c r="F129" s="206" t="s">
        <v>226</v>
      </c>
      <c r="G129" s="207" t="s">
        <v>119</v>
      </c>
      <c r="H129" s="208">
        <v>20</v>
      </c>
      <c r="I129" s="209"/>
      <c r="J129" s="210">
        <f>ROUND(I129*H129,2)</f>
        <v>0</v>
      </c>
      <c r="K129" s="211"/>
      <c r="L129" s="39"/>
      <c r="M129" s="212" t="s">
        <v>1</v>
      </c>
      <c r="N129" s="213" t="s">
        <v>37</v>
      </c>
      <c r="O129" s="71"/>
      <c r="P129" s="214">
        <f>O129*H129</f>
        <v>0</v>
      </c>
      <c r="Q129" s="214">
        <v>0</v>
      </c>
      <c r="R129" s="214">
        <f>Q129*H129</f>
        <v>0</v>
      </c>
      <c r="S129" s="214">
        <v>0</v>
      </c>
      <c r="T129" s="215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16" t="s">
        <v>120</v>
      </c>
      <c r="AT129" s="216" t="s">
        <v>116</v>
      </c>
      <c r="AU129" s="216" t="s">
        <v>81</v>
      </c>
      <c r="AY129" s="17" t="s">
        <v>114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17" t="s">
        <v>79</v>
      </c>
      <c r="BK129" s="217">
        <f>ROUND(I129*H129,2)</f>
        <v>0</v>
      </c>
      <c r="BL129" s="17" t="s">
        <v>120</v>
      </c>
      <c r="BM129" s="216" t="s">
        <v>227</v>
      </c>
    </row>
    <row r="130" spans="2:51" s="14" customFormat="1" ht="12">
      <c r="B130" s="229"/>
      <c r="C130" s="230"/>
      <c r="D130" s="220" t="s">
        <v>122</v>
      </c>
      <c r="E130" s="231" t="s">
        <v>1</v>
      </c>
      <c r="F130" s="232" t="s">
        <v>228</v>
      </c>
      <c r="G130" s="230"/>
      <c r="H130" s="233">
        <v>20</v>
      </c>
      <c r="I130" s="234"/>
      <c r="J130" s="230"/>
      <c r="K130" s="230"/>
      <c r="L130" s="235"/>
      <c r="M130" s="236"/>
      <c r="N130" s="237"/>
      <c r="O130" s="237"/>
      <c r="P130" s="237"/>
      <c r="Q130" s="237"/>
      <c r="R130" s="237"/>
      <c r="S130" s="237"/>
      <c r="T130" s="238"/>
      <c r="AT130" s="239" t="s">
        <v>122</v>
      </c>
      <c r="AU130" s="239" t="s">
        <v>81</v>
      </c>
      <c r="AV130" s="14" t="s">
        <v>81</v>
      </c>
      <c r="AW130" s="14" t="s">
        <v>29</v>
      </c>
      <c r="AX130" s="14" t="s">
        <v>79</v>
      </c>
      <c r="AY130" s="239" t="s">
        <v>114</v>
      </c>
    </row>
    <row r="131" spans="1:65" s="2" customFormat="1" ht="16.5" customHeight="1">
      <c r="A131" s="34"/>
      <c r="B131" s="35"/>
      <c r="C131" s="204" t="s">
        <v>81</v>
      </c>
      <c r="D131" s="204" t="s">
        <v>116</v>
      </c>
      <c r="E131" s="205" t="s">
        <v>229</v>
      </c>
      <c r="F131" s="206" t="s">
        <v>230</v>
      </c>
      <c r="G131" s="207" t="s">
        <v>119</v>
      </c>
      <c r="H131" s="208">
        <v>20</v>
      </c>
      <c r="I131" s="209"/>
      <c r="J131" s="210">
        <f>ROUND(I131*H131,2)</f>
        <v>0</v>
      </c>
      <c r="K131" s="211"/>
      <c r="L131" s="39"/>
      <c r="M131" s="212" t="s">
        <v>1</v>
      </c>
      <c r="N131" s="213" t="s">
        <v>37</v>
      </c>
      <c r="O131" s="71"/>
      <c r="P131" s="214">
        <f>O131*H131</f>
        <v>0</v>
      </c>
      <c r="Q131" s="214">
        <v>0.00018</v>
      </c>
      <c r="R131" s="214">
        <f>Q131*H131</f>
        <v>0.0036000000000000003</v>
      </c>
      <c r="S131" s="214">
        <v>0</v>
      </c>
      <c r="T131" s="215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16" t="s">
        <v>120</v>
      </c>
      <c r="AT131" s="216" t="s">
        <v>116</v>
      </c>
      <c r="AU131" s="216" t="s">
        <v>81</v>
      </c>
      <c r="AY131" s="17" t="s">
        <v>114</v>
      </c>
      <c r="BE131" s="217">
        <f>IF(N131="základní",J131,0)</f>
        <v>0</v>
      </c>
      <c r="BF131" s="217">
        <f>IF(N131="snížená",J131,0)</f>
        <v>0</v>
      </c>
      <c r="BG131" s="217">
        <f>IF(N131="zákl. přenesená",J131,0)</f>
        <v>0</v>
      </c>
      <c r="BH131" s="217">
        <f>IF(N131="sníž. přenesená",J131,0)</f>
        <v>0</v>
      </c>
      <c r="BI131" s="217">
        <f>IF(N131="nulová",J131,0)</f>
        <v>0</v>
      </c>
      <c r="BJ131" s="17" t="s">
        <v>79</v>
      </c>
      <c r="BK131" s="217">
        <f>ROUND(I131*H131,2)</f>
        <v>0</v>
      </c>
      <c r="BL131" s="17" t="s">
        <v>120</v>
      </c>
      <c r="BM131" s="216" t="s">
        <v>231</v>
      </c>
    </row>
    <row r="132" spans="1:65" s="2" customFormat="1" ht="21.75" customHeight="1">
      <c r="A132" s="34"/>
      <c r="B132" s="35"/>
      <c r="C132" s="204" t="s">
        <v>232</v>
      </c>
      <c r="D132" s="204" t="s">
        <v>116</v>
      </c>
      <c r="E132" s="205" t="s">
        <v>233</v>
      </c>
      <c r="F132" s="206" t="s">
        <v>234</v>
      </c>
      <c r="G132" s="207" t="s">
        <v>119</v>
      </c>
      <c r="H132" s="208">
        <v>39</v>
      </c>
      <c r="I132" s="209"/>
      <c r="J132" s="210">
        <f>ROUND(I132*H132,2)</f>
        <v>0</v>
      </c>
      <c r="K132" s="211"/>
      <c r="L132" s="39"/>
      <c r="M132" s="212" t="s">
        <v>1</v>
      </c>
      <c r="N132" s="213" t="s">
        <v>37</v>
      </c>
      <c r="O132" s="71"/>
      <c r="P132" s="214">
        <f>O132*H132</f>
        <v>0</v>
      </c>
      <c r="Q132" s="214">
        <v>0</v>
      </c>
      <c r="R132" s="214">
        <f>Q132*H132</f>
        <v>0</v>
      </c>
      <c r="S132" s="214">
        <v>0.255</v>
      </c>
      <c r="T132" s="215">
        <f>S132*H132</f>
        <v>9.945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16" t="s">
        <v>120</v>
      </c>
      <c r="AT132" s="216" t="s">
        <v>116</v>
      </c>
      <c r="AU132" s="216" t="s">
        <v>81</v>
      </c>
      <c r="AY132" s="17" t="s">
        <v>114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17" t="s">
        <v>79</v>
      </c>
      <c r="BK132" s="217">
        <f>ROUND(I132*H132,2)</f>
        <v>0</v>
      </c>
      <c r="BL132" s="17" t="s">
        <v>120</v>
      </c>
      <c r="BM132" s="216" t="s">
        <v>235</v>
      </c>
    </row>
    <row r="133" spans="2:51" s="14" customFormat="1" ht="12">
      <c r="B133" s="229"/>
      <c r="C133" s="230"/>
      <c r="D133" s="220" t="s">
        <v>122</v>
      </c>
      <c r="E133" s="231" t="s">
        <v>1</v>
      </c>
      <c r="F133" s="232" t="s">
        <v>236</v>
      </c>
      <c r="G133" s="230"/>
      <c r="H133" s="233">
        <v>39</v>
      </c>
      <c r="I133" s="234"/>
      <c r="J133" s="230"/>
      <c r="K133" s="230"/>
      <c r="L133" s="235"/>
      <c r="M133" s="236"/>
      <c r="N133" s="237"/>
      <c r="O133" s="237"/>
      <c r="P133" s="237"/>
      <c r="Q133" s="237"/>
      <c r="R133" s="237"/>
      <c r="S133" s="237"/>
      <c r="T133" s="238"/>
      <c r="AT133" s="239" t="s">
        <v>122</v>
      </c>
      <c r="AU133" s="239" t="s">
        <v>81</v>
      </c>
      <c r="AV133" s="14" t="s">
        <v>81</v>
      </c>
      <c r="AW133" s="14" t="s">
        <v>29</v>
      </c>
      <c r="AX133" s="14" t="s">
        <v>79</v>
      </c>
      <c r="AY133" s="239" t="s">
        <v>114</v>
      </c>
    </row>
    <row r="134" spans="1:65" s="2" customFormat="1" ht="21.75" customHeight="1">
      <c r="A134" s="34"/>
      <c r="B134" s="35"/>
      <c r="C134" s="204" t="s">
        <v>148</v>
      </c>
      <c r="D134" s="204" t="s">
        <v>116</v>
      </c>
      <c r="E134" s="205" t="s">
        <v>237</v>
      </c>
      <c r="F134" s="206" t="s">
        <v>238</v>
      </c>
      <c r="G134" s="207" t="s">
        <v>119</v>
      </c>
      <c r="H134" s="208">
        <v>376</v>
      </c>
      <c r="I134" s="209"/>
      <c r="J134" s="210">
        <f>ROUND(I134*H134,2)</f>
        <v>0</v>
      </c>
      <c r="K134" s="211"/>
      <c r="L134" s="39"/>
      <c r="M134" s="212" t="s">
        <v>1</v>
      </c>
      <c r="N134" s="213" t="s">
        <v>37</v>
      </c>
      <c r="O134" s="71"/>
      <c r="P134" s="214">
        <f>O134*H134</f>
        <v>0</v>
      </c>
      <c r="Q134" s="214">
        <v>0</v>
      </c>
      <c r="R134" s="214">
        <f>Q134*H134</f>
        <v>0</v>
      </c>
      <c r="S134" s="214">
        <v>0.3</v>
      </c>
      <c r="T134" s="215">
        <f>S134*H134</f>
        <v>112.8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16" t="s">
        <v>120</v>
      </c>
      <c r="AT134" s="216" t="s">
        <v>116</v>
      </c>
      <c r="AU134" s="216" t="s">
        <v>81</v>
      </c>
      <c r="AY134" s="17" t="s">
        <v>114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17" t="s">
        <v>79</v>
      </c>
      <c r="BK134" s="217">
        <f>ROUND(I134*H134,2)</f>
        <v>0</v>
      </c>
      <c r="BL134" s="17" t="s">
        <v>120</v>
      </c>
      <c r="BM134" s="216" t="s">
        <v>239</v>
      </c>
    </row>
    <row r="135" spans="1:65" s="2" customFormat="1" ht="21.75" customHeight="1">
      <c r="A135" s="34"/>
      <c r="B135" s="35"/>
      <c r="C135" s="204" t="s">
        <v>120</v>
      </c>
      <c r="D135" s="204" t="s">
        <v>116</v>
      </c>
      <c r="E135" s="205" t="s">
        <v>240</v>
      </c>
      <c r="F135" s="206" t="s">
        <v>241</v>
      </c>
      <c r="G135" s="207" t="s">
        <v>119</v>
      </c>
      <c r="H135" s="208">
        <v>337</v>
      </c>
      <c r="I135" s="209"/>
      <c r="J135" s="210">
        <f>ROUND(I135*H135,2)</f>
        <v>0</v>
      </c>
      <c r="K135" s="211"/>
      <c r="L135" s="39"/>
      <c r="M135" s="212" t="s">
        <v>1</v>
      </c>
      <c r="N135" s="213" t="s">
        <v>37</v>
      </c>
      <c r="O135" s="71"/>
      <c r="P135" s="214">
        <f>O135*H135</f>
        <v>0</v>
      </c>
      <c r="Q135" s="214">
        <v>0</v>
      </c>
      <c r="R135" s="214">
        <f>Q135*H135</f>
        <v>0</v>
      </c>
      <c r="S135" s="214">
        <v>0.22</v>
      </c>
      <c r="T135" s="215">
        <f>S135*H135</f>
        <v>74.14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16" t="s">
        <v>120</v>
      </c>
      <c r="AT135" s="216" t="s">
        <v>116</v>
      </c>
      <c r="AU135" s="216" t="s">
        <v>81</v>
      </c>
      <c r="AY135" s="17" t="s">
        <v>114</v>
      </c>
      <c r="BE135" s="217">
        <f>IF(N135="základní",J135,0)</f>
        <v>0</v>
      </c>
      <c r="BF135" s="217">
        <f>IF(N135="snížená",J135,0)</f>
        <v>0</v>
      </c>
      <c r="BG135" s="217">
        <f>IF(N135="zákl. přenesená",J135,0)</f>
        <v>0</v>
      </c>
      <c r="BH135" s="217">
        <f>IF(N135="sníž. přenesená",J135,0)</f>
        <v>0</v>
      </c>
      <c r="BI135" s="217">
        <f>IF(N135="nulová",J135,0)</f>
        <v>0</v>
      </c>
      <c r="BJ135" s="17" t="s">
        <v>79</v>
      </c>
      <c r="BK135" s="217">
        <f>ROUND(I135*H135,2)</f>
        <v>0</v>
      </c>
      <c r="BL135" s="17" t="s">
        <v>120</v>
      </c>
      <c r="BM135" s="216" t="s">
        <v>242</v>
      </c>
    </row>
    <row r="136" spans="2:51" s="14" customFormat="1" ht="12">
      <c r="B136" s="229"/>
      <c r="C136" s="230"/>
      <c r="D136" s="220" t="s">
        <v>122</v>
      </c>
      <c r="E136" s="231" t="s">
        <v>1</v>
      </c>
      <c r="F136" s="232" t="s">
        <v>243</v>
      </c>
      <c r="G136" s="230"/>
      <c r="H136" s="233">
        <v>376</v>
      </c>
      <c r="I136" s="234"/>
      <c r="J136" s="230"/>
      <c r="K136" s="230"/>
      <c r="L136" s="235"/>
      <c r="M136" s="236"/>
      <c r="N136" s="237"/>
      <c r="O136" s="237"/>
      <c r="P136" s="237"/>
      <c r="Q136" s="237"/>
      <c r="R136" s="237"/>
      <c r="S136" s="237"/>
      <c r="T136" s="238"/>
      <c r="AT136" s="239" t="s">
        <v>122</v>
      </c>
      <c r="AU136" s="239" t="s">
        <v>81</v>
      </c>
      <c r="AV136" s="14" t="s">
        <v>81</v>
      </c>
      <c r="AW136" s="14" t="s">
        <v>29</v>
      </c>
      <c r="AX136" s="14" t="s">
        <v>72</v>
      </c>
      <c r="AY136" s="239" t="s">
        <v>114</v>
      </c>
    </row>
    <row r="137" spans="2:51" s="14" customFormat="1" ht="12">
      <c r="B137" s="229"/>
      <c r="C137" s="230"/>
      <c r="D137" s="220" t="s">
        <v>122</v>
      </c>
      <c r="E137" s="231" t="s">
        <v>1</v>
      </c>
      <c r="F137" s="232" t="s">
        <v>244</v>
      </c>
      <c r="G137" s="230"/>
      <c r="H137" s="233">
        <v>-39</v>
      </c>
      <c r="I137" s="234"/>
      <c r="J137" s="230"/>
      <c r="K137" s="230"/>
      <c r="L137" s="235"/>
      <c r="M137" s="236"/>
      <c r="N137" s="237"/>
      <c r="O137" s="237"/>
      <c r="P137" s="237"/>
      <c r="Q137" s="237"/>
      <c r="R137" s="237"/>
      <c r="S137" s="237"/>
      <c r="T137" s="238"/>
      <c r="AT137" s="239" t="s">
        <v>122</v>
      </c>
      <c r="AU137" s="239" t="s">
        <v>81</v>
      </c>
      <c r="AV137" s="14" t="s">
        <v>81</v>
      </c>
      <c r="AW137" s="14" t="s">
        <v>29</v>
      </c>
      <c r="AX137" s="14" t="s">
        <v>72</v>
      </c>
      <c r="AY137" s="239" t="s">
        <v>114</v>
      </c>
    </row>
    <row r="138" spans="2:51" s="15" customFormat="1" ht="12">
      <c r="B138" s="240"/>
      <c r="C138" s="241"/>
      <c r="D138" s="220" t="s">
        <v>122</v>
      </c>
      <c r="E138" s="242" t="s">
        <v>1</v>
      </c>
      <c r="F138" s="243" t="s">
        <v>127</v>
      </c>
      <c r="G138" s="241"/>
      <c r="H138" s="244">
        <v>337</v>
      </c>
      <c r="I138" s="245"/>
      <c r="J138" s="241"/>
      <c r="K138" s="241"/>
      <c r="L138" s="246"/>
      <c r="M138" s="247"/>
      <c r="N138" s="248"/>
      <c r="O138" s="248"/>
      <c r="P138" s="248"/>
      <c r="Q138" s="248"/>
      <c r="R138" s="248"/>
      <c r="S138" s="248"/>
      <c r="T138" s="249"/>
      <c r="AT138" s="250" t="s">
        <v>122</v>
      </c>
      <c r="AU138" s="250" t="s">
        <v>81</v>
      </c>
      <c r="AV138" s="15" t="s">
        <v>120</v>
      </c>
      <c r="AW138" s="15" t="s">
        <v>29</v>
      </c>
      <c r="AX138" s="15" t="s">
        <v>79</v>
      </c>
      <c r="AY138" s="250" t="s">
        <v>114</v>
      </c>
    </row>
    <row r="139" spans="1:65" s="2" customFormat="1" ht="16.5" customHeight="1">
      <c r="A139" s="34"/>
      <c r="B139" s="35"/>
      <c r="C139" s="204" t="s">
        <v>245</v>
      </c>
      <c r="D139" s="204" t="s">
        <v>116</v>
      </c>
      <c r="E139" s="205" t="s">
        <v>246</v>
      </c>
      <c r="F139" s="206" t="s">
        <v>247</v>
      </c>
      <c r="G139" s="207" t="s">
        <v>170</v>
      </c>
      <c r="H139" s="208">
        <v>37</v>
      </c>
      <c r="I139" s="209"/>
      <c r="J139" s="210">
        <f>ROUND(I139*H139,2)</f>
        <v>0</v>
      </c>
      <c r="K139" s="211"/>
      <c r="L139" s="39"/>
      <c r="M139" s="212" t="s">
        <v>1</v>
      </c>
      <c r="N139" s="213" t="s">
        <v>37</v>
      </c>
      <c r="O139" s="71"/>
      <c r="P139" s="214">
        <f>O139*H139</f>
        <v>0</v>
      </c>
      <c r="Q139" s="214">
        <v>0</v>
      </c>
      <c r="R139" s="214">
        <f>Q139*H139</f>
        <v>0</v>
      </c>
      <c r="S139" s="214">
        <v>0.205</v>
      </c>
      <c r="T139" s="215">
        <f>S139*H139</f>
        <v>7.585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16" t="s">
        <v>120</v>
      </c>
      <c r="AT139" s="216" t="s">
        <v>116</v>
      </c>
      <c r="AU139" s="216" t="s">
        <v>81</v>
      </c>
      <c r="AY139" s="17" t="s">
        <v>114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7" t="s">
        <v>79</v>
      </c>
      <c r="BK139" s="217">
        <f>ROUND(I139*H139,2)</f>
        <v>0</v>
      </c>
      <c r="BL139" s="17" t="s">
        <v>120</v>
      </c>
      <c r="BM139" s="216" t="s">
        <v>248</v>
      </c>
    </row>
    <row r="140" spans="2:51" s="14" customFormat="1" ht="12">
      <c r="B140" s="229"/>
      <c r="C140" s="230"/>
      <c r="D140" s="220" t="s">
        <v>122</v>
      </c>
      <c r="E140" s="231" t="s">
        <v>1</v>
      </c>
      <c r="F140" s="232" t="s">
        <v>249</v>
      </c>
      <c r="G140" s="230"/>
      <c r="H140" s="233">
        <v>28</v>
      </c>
      <c r="I140" s="234"/>
      <c r="J140" s="230"/>
      <c r="K140" s="230"/>
      <c r="L140" s="235"/>
      <c r="M140" s="236"/>
      <c r="N140" s="237"/>
      <c r="O140" s="237"/>
      <c r="P140" s="237"/>
      <c r="Q140" s="237"/>
      <c r="R140" s="237"/>
      <c r="S140" s="237"/>
      <c r="T140" s="238"/>
      <c r="AT140" s="239" t="s">
        <v>122</v>
      </c>
      <c r="AU140" s="239" t="s">
        <v>81</v>
      </c>
      <c r="AV140" s="14" t="s">
        <v>81</v>
      </c>
      <c r="AW140" s="14" t="s">
        <v>29</v>
      </c>
      <c r="AX140" s="14" t="s">
        <v>72</v>
      </c>
      <c r="AY140" s="239" t="s">
        <v>114</v>
      </c>
    </row>
    <row r="141" spans="2:51" s="14" customFormat="1" ht="12">
      <c r="B141" s="229"/>
      <c r="C141" s="230"/>
      <c r="D141" s="220" t="s">
        <v>122</v>
      </c>
      <c r="E141" s="231" t="s">
        <v>1</v>
      </c>
      <c r="F141" s="232" t="s">
        <v>250</v>
      </c>
      <c r="G141" s="230"/>
      <c r="H141" s="233">
        <v>9</v>
      </c>
      <c r="I141" s="234"/>
      <c r="J141" s="230"/>
      <c r="K141" s="230"/>
      <c r="L141" s="235"/>
      <c r="M141" s="236"/>
      <c r="N141" s="237"/>
      <c r="O141" s="237"/>
      <c r="P141" s="237"/>
      <c r="Q141" s="237"/>
      <c r="R141" s="237"/>
      <c r="S141" s="237"/>
      <c r="T141" s="238"/>
      <c r="AT141" s="239" t="s">
        <v>122</v>
      </c>
      <c r="AU141" s="239" t="s">
        <v>81</v>
      </c>
      <c r="AV141" s="14" t="s">
        <v>81</v>
      </c>
      <c r="AW141" s="14" t="s">
        <v>29</v>
      </c>
      <c r="AX141" s="14" t="s">
        <v>72</v>
      </c>
      <c r="AY141" s="239" t="s">
        <v>114</v>
      </c>
    </row>
    <row r="142" spans="2:51" s="15" customFormat="1" ht="12">
      <c r="B142" s="240"/>
      <c r="C142" s="241"/>
      <c r="D142" s="220" t="s">
        <v>122</v>
      </c>
      <c r="E142" s="242" t="s">
        <v>1</v>
      </c>
      <c r="F142" s="243" t="s">
        <v>127</v>
      </c>
      <c r="G142" s="241"/>
      <c r="H142" s="244">
        <v>37</v>
      </c>
      <c r="I142" s="245"/>
      <c r="J142" s="241"/>
      <c r="K142" s="241"/>
      <c r="L142" s="246"/>
      <c r="M142" s="247"/>
      <c r="N142" s="248"/>
      <c r="O142" s="248"/>
      <c r="P142" s="248"/>
      <c r="Q142" s="248"/>
      <c r="R142" s="248"/>
      <c r="S142" s="248"/>
      <c r="T142" s="249"/>
      <c r="AT142" s="250" t="s">
        <v>122</v>
      </c>
      <c r="AU142" s="250" t="s">
        <v>81</v>
      </c>
      <c r="AV142" s="15" t="s">
        <v>120</v>
      </c>
      <c r="AW142" s="15" t="s">
        <v>29</v>
      </c>
      <c r="AX142" s="15" t="s">
        <v>79</v>
      </c>
      <c r="AY142" s="250" t="s">
        <v>114</v>
      </c>
    </row>
    <row r="143" spans="1:65" s="2" customFormat="1" ht="16.5" customHeight="1">
      <c r="A143" s="34"/>
      <c r="B143" s="35"/>
      <c r="C143" s="204" t="s">
        <v>131</v>
      </c>
      <c r="D143" s="204" t="s">
        <v>116</v>
      </c>
      <c r="E143" s="205" t="s">
        <v>251</v>
      </c>
      <c r="F143" s="206" t="s">
        <v>252</v>
      </c>
      <c r="G143" s="207" t="s">
        <v>170</v>
      </c>
      <c r="H143" s="208">
        <v>425.9</v>
      </c>
      <c r="I143" s="209"/>
      <c r="J143" s="210">
        <f>ROUND(I143*H143,2)</f>
        <v>0</v>
      </c>
      <c r="K143" s="211"/>
      <c r="L143" s="39"/>
      <c r="M143" s="212" t="s">
        <v>1</v>
      </c>
      <c r="N143" s="213" t="s">
        <v>37</v>
      </c>
      <c r="O143" s="71"/>
      <c r="P143" s="214">
        <f>O143*H143</f>
        <v>0</v>
      </c>
      <c r="Q143" s="214">
        <v>0</v>
      </c>
      <c r="R143" s="214">
        <f>Q143*H143</f>
        <v>0</v>
      </c>
      <c r="S143" s="214">
        <v>0.04</v>
      </c>
      <c r="T143" s="215">
        <f>S143*H143</f>
        <v>17.035999999999998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16" t="s">
        <v>120</v>
      </c>
      <c r="AT143" s="216" t="s">
        <v>116</v>
      </c>
      <c r="AU143" s="216" t="s">
        <v>81</v>
      </c>
      <c r="AY143" s="17" t="s">
        <v>114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17" t="s">
        <v>79</v>
      </c>
      <c r="BK143" s="217">
        <f>ROUND(I143*H143,2)</f>
        <v>0</v>
      </c>
      <c r="BL143" s="17" t="s">
        <v>120</v>
      </c>
      <c r="BM143" s="216" t="s">
        <v>253</v>
      </c>
    </row>
    <row r="144" spans="2:51" s="14" customFormat="1" ht="12">
      <c r="B144" s="229"/>
      <c r="C144" s="230"/>
      <c r="D144" s="220" t="s">
        <v>122</v>
      </c>
      <c r="E144" s="231" t="s">
        <v>1</v>
      </c>
      <c r="F144" s="232" t="s">
        <v>254</v>
      </c>
      <c r="G144" s="230"/>
      <c r="H144" s="233">
        <v>345.5</v>
      </c>
      <c r="I144" s="234"/>
      <c r="J144" s="230"/>
      <c r="K144" s="230"/>
      <c r="L144" s="235"/>
      <c r="M144" s="236"/>
      <c r="N144" s="237"/>
      <c r="O144" s="237"/>
      <c r="P144" s="237"/>
      <c r="Q144" s="237"/>
      <c r="R144" s="237"/>
      <c r="S144" s="237"/>
      <c r="T144" s="238"/>
      <c r="AT144" s="239" t="s">
        <v>122</v>
      </c>
      <c r="AU144" s="239" t="s">
        <v>81</v>
      </c>
      <c r="AV144" s="14" t="s">
        <v>81</v>
      </c>
      <c r="AW144" s="14" t="s">
        <v>29</v>
      </c>
      <c r="AX144" s="14" t="s">
        <v>72</v>
      </c>
      <c r="AY144" s="239" t="s">
        <v>114</v>
      </c>
    </row>
    <row r="145" spans="2:51" s="14" customFormat="1" ht="12">
      <c r="B145" s="229"/>
      <c r="C145" s="230"/>
      <c r="D145" s="220" t="s">
        <v>122</v>
      </c>
      <c r="E145" s="231" t="s">
        <v>1</v>
      </c>
      <c r="F145" s="232" t="s">
        <v>255</v>
      </c>
      <c r="G145" s="230"/>
      <c r="H145" s="233">
        <v>65.4</v>
      </c>
      <c r="I145" s="234"/>
      <c r="J145" s="230"/>
      <c r="K145" s="230"/>
      <c r="L145" s="235"/>
      <c r="M145" s="236"/>
      <c r="N145" s="237"/>
      <c r="O145" s="237"/>
      <c r="P145" s="237"/>
      <c r="Q145" s="237"/>
      <c r="R145" s="237"/>
      <c r="S145" s="237"/>
      <c r="T145" s="238"/>
      <c r="AT145" s="239" t="s">
        <v>122</v>
      </c>
      <c r="AU145" s="239" t="s">
        <v>81</v>
      </c>
      <c r="AV145" s="14" t="s">
        <v>81</v>
      </c>
      <c r="AW145" s="14" t="s">
        <v>29</v>
      </c>
      <c r="AX145" s="14" t="s">
        <v>72</v>
      </c>
      <c r="AY145" s="239" t="s">
        <v>114</v>
      </c>
    </row>
    <row r="146" spans="2:51" s="14" customFormat="1" ht="12">
      <c r="B146" s="229"/>
      <c r="C146" s="230"/>
      <c r="D146" s="220" t="s">
        <v>122</v>
      </c>
      <c r="E146" s="231" t="s">
        <v>1</v>
      </c>
      <c r="F146" s="232" t="s">
        <v>256</v>
      </c>
      <c r="G146" s="230"/>
      <c r="H146" s="233">
        <v>15</v>
      </c>
      <c r="I146" s="234"/>
      <c r="J146" s="230"/>
      <c r="K146" s="230"/>
      <c r="L146" s="235"/>
      <c r="M146" s="236"/>
      <c r="N146" s="237"/>
      <c r="O146" s="237"/>
      <c r="P146" s="237"/>
      <c r="Q146" s="237"/>
      <c r="R146" s="237"/>
      <c r="S146" s="237"/>
      <c r="T146" s="238"/>
      <c r="AT146" s="239" t="s">
        <v>122</v>
      </c>
      <c r="AU146" s="239" t="s">
        <v>81</v>
      </c>
      <c r="AV146" s="14" t="s">
        <v>81</v>
      </c>
      <c r="AW146" s="14" t="s">
        <v>29</v>
      </c>
      <c r="AX146" s="14" t="s">
        <v>72</v>
      </c>
      <c r="AY146" s="239" t="s">
        <v>114</v>
      </c>
    </row>
    <row r="147" spans="2:51" s="15" customFormat="1" ht="12">
      <c r="B147" s="240"/>
      <c r="C147" s="241"/>
      <c r="D147" s="220" t="s">
        <v>122</v>
      </c>
      <c r="E147" s="242" t="s">
        <v>1</v>
      </c>
      <c r="F147" s="243" t="s">
        <v>127</v>
      </c>
      <c r="G147" s="241"/>
      <c r="H147" s="244">
        <v>425.9</v>
      </c>
      <c r="I147" s="245"/>
      <c r="J147" s="241"/>
      <c r="K147" s="241"/>
      <c r="L147" s="246"/>
      <c r="M147" s="247"/>
      <c r="N147" s="248"/>
      <c r="O147" s="248"/>
      <c r="P147" s="248"/>
      <c r="Q147" s="248"/>
      <c r="R147" s="248"/>
      <c r="S147" s="248"/>
      <c r="T147" s="249"/>
      <c r="AT147" s="250" t="s">
        <v>122</v>
      </c>
      <c r="AU147" s="250" t="s">
        <v>81</v>
      </c>
      <c r="AV147" s="15" t="s">
        <v>120</v>
      </c>
      <c r="AW147" s="15" t="s">
        <v>29</v>
      </c>
      <c r="AX147" s="15" t="s">
        <v>79</v>
      </c>
      <c r="AY147" s="250" t="s">
        <v>114</v>
      </c>
    </row>
    <row r="148" spans="1:65" s="2" customFormat="1" ht="21.75" customHeight="1">
      <c r="A148" s="34"/>
      <c r="B148" s="35"/>
      <c r="C148" s="204" t="s">
        <v>144</v>
      </c>
      <c r="D148" s="204" t="s">
        <v>116</v>
      </c>
      <c r="E148" s="205" t="s">
        <v>257</v>
      </c>
      <c r="F148" s="206" t="s">
        <v>258</v>
      </c>
      <c r="G148" s="207" t="s">
        <v>259</v>
      </c>
      <c r="H148" s="208">
        <v>14.619</v>
      </c>
      <c r="I148" s="209"/>
      <c r="J148" s="210">
        <f>ROUND(I148*H148,2)</f>
        <v>0</v>
      </c>
      <c r="K148" s="211"/>
      <c r="L148" s="39"/>
      <c r="M148" s="212" t="s">
        <v>1</v>
      </c>
      <c r="N148" s="213" t="s">
        <v>37</v>
      </c>
      <c r="O148" s="71"/>
      <c r="P148" s="214">
        <f>O148*H148</f>
        <v>0</v>
      </c>
      <c r="Q148" s="214">
        <v>0</v>
      </c>
      <c r="R148" s="214">
        <f>Q148*H148</f>
        <v>0</v>
      </c>
      <c r="S148" s="214">
        <v>0</v>
      </c>
      <c r="T148" s="215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16" t="s">
        <v>120</v>
      </c>
      <c r="AT148" s="216" t="s">
        <v>116</v>
      </c>
      <c r="AU148" s="216" t="s">
        <v>81</v>
      </c>
      <c r="AY148" s="17" t="s">
        <v>114</v>
      </c>
      <c r="BE148" s="217">
        <f>IF(N148="základní",J148,0)</f>
        <v>0</v>
      </c>
      <c r="BF148" s="217">
        <f>IF(N148="snížená",J148,0)</f>
        <v>0</v>
      </c>
      <c r="BG148" s="217">
        <f>IF(N148="zákl. přenesená",J148,0)</f>
        <v>0</v>
      </c>
      <c r="BH148" s="217">
        <f>IF(N148="sníž. přenesená",J148,0)</f>
        <v>0</v>
      </c>
      <c r="BI148" s="217">
        <f>IF(N148="nulová",J148,0)</f>
        <v>0</v>
      </c>
      <c r="BJ148" s="17" t="s">
        <v>79</v>
      </c>
      <c r="BK148" s="217">
        <f>ROUND(I148*H148,2)</f>
        <v>0</v>
      </c>
      <c r="BL148" s="17" t="s">
        <v>120</v>
      </c>
      <c r="BM148" s="216" t="s">
        <v>260</v>
      </c>
    </row>
    <row r="149" spans="2:51" s="14" customFormat="1" ht="12">
      <c r="B149" s="229"/>
      <c r="C149" s="230"/>
      <c r="D149" s="220" t="s">
        <v>122</v>
      </c>
      <c r="E149" s="231" t="s">
        <v>1</v>
      </c>
      <c r="F149" s="232" t="s">
        <v>261</v>
      </c>
      <c r="G149" s="230"/>
      <c r="H149" s="233">
        <v>12.885</v>
      </c>
      <c r="I149" s="234"/>
      <c r="J149" s="230"/>
      <c r="K149" s="230"/>
      <c r="L149" s="235"/>
      <c r="M149" s="236"/>
      <c r="N149" s="237"/>
      <c r="O149" s="237"/>
      <c r="P149" s="237"/>
      <c r="Q149" s="237"/>
      <c r="R149" s="237"/>
      <c r="S149" s="237"/>
      <c r="T149" s="238"/>
      <c r="AT149" s="239" t="s">
        <v>122</v>
      </c>
      <c r="AU149" s="239" t="s">
        <v>81</v>
      </c>
      <c r="AV149" s="14" t="s">
        <v>81</v>
      </c>
      <c r="AW149" s="14" t="s">
        <v>29</v>
      </c>
      <c r="AX149" s="14" t="s">
        <v>72</v>
      </c>
      <c r="AY149" s="239" t="s">
        <v>114</v>
      </c>
    </row>
    <row r="150" spans="2:51" s="14" customFormat="1" ht="12">
      <c r="B150" s="229"/>
      <c r="C150" s="230"/>
      <c r="D150" s="220" t="s">
        <v>122</v>
      </c>
      <c r="E150" s="231" t="s">
        <v>1</v>
      </c>
      <c r="F150" s="232" t="s">
        <v>262</v>
      </c>
      <c r="G150" s="230"/>
      <c r="H150" s="233">
        <v>1.734</v>
      </c>
      <c r="I150" s="234"/>
      <c r="J150" s="230"/>
      <c r="K150" s="230"/>
      <c r="L150" s="235"/>
      <c r="M150" s="236"/>
      <c r="N150" s="237"/>
      <c r="O150" s="237"/>
      <c r="P150" s="237"/>
      <c r="Q150" s="237"/>
      <c r="R150" s="237"/>
      <c r="S150" s="237"/>
      <c r="T150" s="238"/>
      <c r="AT150" s="239" t="s">
        <v>122</v>
      </c>
      <c r="AU150" s="239" t="s">
        <v>81</v>
      </c>
      <c r="AV150" s="14" t="s">
        <v>81</v>
      </c>
      <c r="AW150" s="14" t="s">
        <v>29</v>
      </c>
      <c r="AX150" s="14" t="s">
        <v>72</v>
      </c>
      <c r="AY150" s="239" t="s">
        <v>114</v>
      </c>
    </row>
    <row r="151" spans="2:51" s="15" customFormat="1" ht="12">
      <c r="B151" s="240"/>
      <c r="C151" s="241"/>
      <c r="D151" s="220" t="s">
        <v>122</v>
      </c>
      <c r="E151" s="242" t="s">
        <v>1</v>
      </c>
      <c r="F151" s="243" t="s">
        <v>127</v>
      </c>
      <c r="G151" s="241"/>
      <c r="H151" s="244">
        <v>14.619</v>
      </c>
      <c r="I151" s="245"/>
      <c r="J151" s="241"/>
      <c r="K151" s="241"/>
      <c r="L151" s="246"/>
      <c r="M151" s="247"/>
      <c r="N151" s="248"/>
      <c r="O151" s="248"/>
      <c r="P151" s="248"/>
      <c r="Q151" s="248"/>
      <c r="R151" s="248"/>
      <c r="S151" s="248"/>
      <c r="T151" s="249"/>
      <c r="AT151" s="250" t="s">
        <v>122</v>
      </c>
      <c r="AU151" s="250" t="s">
        <v>81</v>
      </c>
      <c r="AV151" s="15" t="s">
        <v>120</v>
      </c>
      <c r="AW151" s="15" t="s">
        <v>29</v>
      </c>
      <c r="AX151" s="15" t="s">
        <v>79</v>
      </c>
      <c r="AY151" s="250" t="s">
        <v>114</v>
      </c>
    </row>
    <row r="152" spans="1:65" s="2" customFormat="1" ht="33" customHeight="1">
      <c r="A152" s="34"/>
      <c r="B152" s="35"/>
      <c r="C152" s="204" t="s">
        <v>263</v>
      </c>
      <c r="D152" s="204" t="s">
        <v>116</v>
      </c>
      <c r="E152" s="205" t="s">
        <v>264</v>
      </c>
      <c r="F152" s="206" t="s">
        <v>265</v>
      </c>
      <c r="G152" s="207" t="s">
        <v>259</v>
      </c>
      <c r="H152" s="208">
        <v>5.8</v>
      </c>
      <c r="I152" s="209"/>
      <c r="J152" s="210">
        <f>ROUND(I152*H152,2)</f>
        <v>0</v>
      </c>
      <c r="K152" s="211"/>
      <c r="L152" s="39"/>
      <c r="M152" s="212" t="s">
        <v>1</v>
      </c>
      <c r="N152" s="213" t="s">
        <v>37</v>
      </c>
      <c r="O152" s="71"/>
      <c r="P152" s="214">
        <f>O152*H152</f>
        <v>0</v>
      </c>
      <c r="Q152" s="214">
        <v>0</v>
      </c>
      <c r="R152" s="214">
        <f>Q152*H152</f>
        <v>0</v>
      </c>
      <c r="S152" s="214">
        <v>0</v>
      </c>
      <c r="T152" s="215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16" t="s">
        <v>120</v>
      </c>
      <c r="AT152" s="216" t="s">
        <v>116</v>
      </c>
      <c r="AU152" s="216" t="s">
        <v>81</v>
      </c>
      <c r="AY152" s="17" t="s">
        <v>114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17" t="s">
        <v>79</v>
      </c>
      <c r="BK152" s="217">
        <f>ROUND(I152*H152,2)</f>
        <v>0</v>
      </c>
      <c r="BL152" s="17" t="s">
        <v>120</v>
      </c>
      <c r="BM152" s="216" t="s">
        <v>266</v>
      </c>
    </row>
    <row r="153" spans="2:51" s="14" customFormat="1" ht="12">
      <c r="B153" s="229"/>
      <c r="C153" s="230"/>
      <c r="D153" s="220" t="s">
        <v>122</v>
      </c>
      <c r="E153" s="231" t="s">
        <v>1</v>
      </c>
      <c r="F153" s="232" t="s">
        <v>267</v>
      </c>
      <c r="G153" s="230"/>
      <c r="H153" s="233">
        <v>5.8</v>
      </c>
      <c r="I153" s="234"/>
      <c r="J153" s="230"/>
      <c r="K153" s="230"/>
      <c r="L153" s="235"/>
      <c r="M153" s="236"/>
      <c r="N153" s="237"/>
      <c r="O153" s="237"/>
      <c r="P153" s="237"/>
      <c r="Q153" s="237"/>
      <c r="R153" s="237"/>
      <c r="S153" s="237"/>
      <c r="T153" s="238"/>
      <c r="AT153" s="239" t="s">
        <v>122</v>
      </c>
      <c r="AU153" s="239" t="s">
        <v>81</v>
      </c>
      <c r="AV153" s="14" t="s">
        <v>81</v>
      </c>
      <c r="AW153" s="14" t="s">
        <v>29</v>
      </c>
      <c r="AX153" s="14" t="s">
        <v>79</v>
      </c>
      <c r="AY153" s="239" t="s">
        <v>114</v>
      </c>
    </row>
    <row r="154" spans="1:65" s="2" customFormat="1" ht="21.75" customHeight="1">
      <c r="A154" s="34"/>
      <c r="B154" s="35"/>
      <c r="C154" s="204" t="s">
        <v>268</v>
      </c>
      <c r="D154" s="204" t="s">
        <v>116</v>
      </c>
      <c r="E154" s="205" t="s">
        <v>269</v>
      </c>
      <c r="F154" s="206" t="s">
        <v>270</v>
      </c>
      <c r="G154" s="207" t="s">
        <v>259</v>
      </c>
      <c r="H154" s="208">
        <v>20.419</v>
      </c>
      <c r="I154" s="209"/>
      <c r="J154" s="210">
        <f>ROUND(I154*H154,2)</f>
        <v>0</v>
      </c>
      <c r="K154" s="211"/>
      <c r="L154" s="39"/>
      <c r="M154" s="212" t="s">
        <v>1</v>
      </c>
      <c r="N154" s="213" t="s">
        <v>37</v>
      </c>
      <c r="O154" s="71"/>
      <c r="P154" s="214">
        <f>O154*H154</f>
        <v>0</v>
      </c>
      <c r="Q154" s="214">
        <v>0</v>
      </c>
      <c r="R154" s="214">
        <f>Q154*H154</f>
        <v>0</v>
      </c>
      <c r="S154" s="214">
        <v>0</v>
      </c>
      <c r="T154" s="215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16" t="s">
        <v>120</v>
      </c>
      <c r="AT154" s="216" t="s">
        <v>116</v>
      </c>
      <c r="AU154" s="216" t="s">
        <v>81</v>
      </c>
      <c r="AY154" s="17" t="s">
        <v>114</v>
      </c>
      <c r="BE154" s="217">
        <f>IF(N154="základní",J154,0)</f>
        <v>0</v>
      </c>
      <c r="BF154" s="217">
        <f>IF(N154="snížená",J154,0)</f>
        <v>0</v>
      </c>
      <c r="BG154" s="217">
        <f>IF(N154="zákl. přenesená",J154,0)</f>
        <v>0</v>
      </c>
      <c r="BH154" s="217">
        <f>IF(N154="sníž. přenesená",J154,0)</f>
        <v>0</v>
      </c>
      <c r="BI154" s="217">
        <f>IF(N154="nulová",J154,0)</f>
        <v>0</v>
      </c>
      <c r="BJ154" s="17" t="s">
        <v>79</v>
      </c>
      <c r="BK154" s="217">
        <f>ROUND(I154*H154,2)</f>
        <v>0</v>
      </c>
      <c r="BL154" s="17" t="s">
        <v>120</v>
      </c>
      <c r="BM154" s="216" t="s">
        <v>271</v>
      </c>
    </row>
    <row r="155" spans="2:51" s="14" customFormat="1" ht="12">
      <c r="B155" s="229"/>
      <c r="C155" s="230"/>
      <c r="D155" s="220" t="s">
        <v>122</v>
      </c>
      <c r="E155" s="231" t="s">
        <v>1</v>
      </c>
      <c r="F155" s="232" t="s">
        <v>272</v>
      </c>
      <c r="G155" s="230"/>
      <c r="H155" s="233">
        <v>5.8</v>
      </c>
      <c r="I155" s="234"/>
      <c r="J155" s="230"/>
      <c r="K155" s="230"/>
      <c r="L155" s="235"/>
      <c r="M155" s="236"/>
      <c r="N155" s="237"/>
      <c r="O155" s="237"/>
      <c r="P155" s="237"/>
      <c r="Q155" s="237"/>
      <c r="R155" s="237"/>
      <c r="S155" s="237"/>
      <c r="T155" s="238"/>
      <c r="AT155" s="239" t="s">
        <v>122</v>
      </c>
      <c r="AU155" s="239" t="s">
        <v>81</v>
      </c>
      <c r="AV155" s="14" t="s">
        <v>81</v>
      </c>
      <c r="AW155" s="14" t="s">
        <v>29</v>
      </c>
      <c r="AX155" s="14" t="s">
        <v>72</v>
      </c>
      <c r="AY155" s="239" t="s">
        <v>114</v>
      </c>
    </row>
    <row r="156" spans="2:51" s="14" customFormat="1" ht="12">
      <c r="B156" s="229"/>
      <c r="C156" s="230"/>
      <c r="D156" s="220" t="s">
        <v>122</v>
      </c>
      <c r="E156" s="231" t="s">
        <v>1</v>
      </c>
      <c r="F156" s="232" t="s">
        <v>273</v>
      </c>
      <c r="G156" s="230"/>
      <c r="H156" s="233">
        <v>14.619</v>
      </c>
      <c r="I156" s="234"/>
      <c r="J156" s="230"/>
      <c r="K156" s="230"/>
      <c r="L156" s="235"/>
      <c r="M156" s="236"/>
      <c r="N156" s="237"/>
      <c r="O156" s="237"/>
      <c r="P156" s="237"/>
      <c r="Q156" s="237"/>
      <c r="R156" s="237"/>
      <c r="S156" s="237"/>
      <c r="T156" s="238"/>
      <c r="AT156" s="239" t="s">
        <v>122</v>
      </c>
      <c r="AU156" s="239" t="s">
        <v>81</v>
      </c>
      <c r="AV156" s="14" t="s">
        <v>81</v>
      </c>
      <c r="AW156" s="14" t="s">
        <v>29</v>
      </c>
      <c r="AX156" s="14" t="s">
        <v>72</v>
      </c>
      <c r="AY156" s="239" t="s">
        <v>114</v>
      </c>
    </row>
    <row r="157" spans="2:51" s="15" customFormat="1" ht="12">
      <c r="B157" s="240"/>
      <c r="C157" s="241"/>
      <c r="D157" s="220" t="s">
        <v>122</v>
      </c>
      <c r="E157" s="242" t="s">
        <v>1</v>
      </c>
      <c r="F157" s="243" t="s">
        <v>127</v>
      </c>
      <c r="G157" s="241"/>
      <c r="H157" s="244">
        <v>20.419</v>
      </c>
      <c r="I157" s="245"/>
      <c r="J157" s="241"/>
      <c r="K157" s="241"/>
      <c r="L157" s="246"/>
      <c r="M157" s="247"/>
      <c r="N157" s="248"/>
      <c r="O157" s="248"/>
      <c r="P157" s="248"/>
      <c r="Q157" s="248"/>
      <c r="R157" s="248"/>
      <c r="S157" s="248"/>
      <c r="T157" s="249"/>
      <c r="AT157" s="250" t="s">
        <v>122</v>
      </c>
      <c r="AU157" s="250" t="s">
        <v>81</v>
      </c>
      <c r="AV157" s="15" t="s">
        <v>120</v>
      </c>
      <c r="AW157" s="15" t="s">
        <v>29</v>
      </c>
      <c r="AX157" s="15" t="s">
        <v>79</v>
      </c>
      <c r="AY157" s="250" t="s">
        <v>114</v>
      </c>
    </row>
    <row r="158" spans="1:65" s="2" customFormat="1" ht="16.5" customHeight="1">
      <c r="A158" s="34"/>
      <c r="B158" s="35"/>
      <c r="C158" s="204" t="s">
        <v>152</v>
      </c>
      <c r="D158" s="204" t="s">
        <v>116</v>
      </c>
      <c r="E158" s="205" t="s">
        <v>274</v>
      </c>
      <c r="F158" s="206" t="s">
        <v>275</v>
      </c>
      <c r="G158" s="207" t="s">
        <v>259</v>
      </c>
      <c r="H158" s="208">
        <v>20.419</v>
      </c>
      <c r="I158" s="209"/>
      <c r="J158" s="210">
        <f>ROUND(I158*H158,2)</f>
        <v>0</v>
      </c>
      <c r="K158" s="211"/>
      <c r="L158" s="39"/>
      <c r="M158" s="212" t="s">
        <v>1</v>
      </c>
      <c r="N158" s="213" t="s">
        <v>37</v>
      </c>
      <c r="O158" s="71"/>
      <c r="P158" s="214">
        <f>O158*H158</f>
        <v>0</v>
      </c>
      <c r="Q158" s="214">
        <v>0</v>
      </c>
      <c r="R158" s="214">
        <f>Q158*H158</f>
        <v>0</v>
      </c>
      <c r="S158" s="214">
        <v>0</v>
      </c>
      <c r="T158" s="215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16" t="s">
        <v>120</v>
      </c>
      <c r="AT158" s="216" t="s">
        <v>116</v>
      </c>
      <c r="AU158" s="216" t="s">
        <v>81</v>
      </c>
      <c r="AY158" s="17" t="s">
        <v>114</v>
      </c>
      <c r="BE158" s="217">
        <f>IF(N158="základní",J158,0)</f>
        <v>0</v>
      </c>
      <c r="BF158" s="217">
        <f>IF(N158="snížená",J158,0)</f>
        <v>0</v>
      </c>
      <c r="BG158" s="217">
        <f>IF(N158="zákl. přenesená",J158,0)</f>
        <v>0</v>
      </c>
      <c r="BH158" s="217">
        <f>IF(N158="sníž. přenesená",J158,0)</f>
        <v>0</v>
      </c>
      <c r="BI158" s="217">
        <f>IF(N158="nulová",J158,0)</f>
        <v>0</v>
      </c>
      <c r="BJ158" s="17" t="s">
        <v>79</v>
      </c>
      <c r="BK158" s="217">
        <f>ROUND(I158*H158,2)</f>
        <v>0</v>
      </c>
      <c r="BL158" s="17" t="s">
        <v>120</v>
      </c>
      <c r="BM158" s="216" t="s">
        <v>276</v>
      </c>
    </row>
    <row r="159" spans="1:65" s="2" customFormat="1" ht="21.75" customHeight="1">
      <c r="A159" s="34"/>
      <c r="B159" s="35"/>
      <c r="C159" s="204" t="s">
        <v>162</v>
      </c>
      <c r="D159" s="204" t="s">
        <v>116</v>
      </c>
      <c r="E159" s="205" t="s">
        <v>277</v>
      </c>
      <c r="F159" s="206" t="s">
        <v>278</v>
      </c>
      <c r="G159" s="207" t="s">
        <v>135</v>
      </c>
      <c r="H159" s="208">
        <v>26.1</v>
      </c>
      <c r="I159" s="209"/>
      <c r="J159" s="210">
        <f>ROUND(I159*H159,2)</f>
        <v>0</v>
      </c>
      <c r="K159" s="211"/>
      <c r="L159" s="39"/>
      <c r="M159" s="212" t="s">
        <v>1</v>
      </c>
      <c r="N159" s="213" t="s">
        <v>37</v>
      </c>
      <c r="O159" s="71"/>
      <c r="P159" s="214">
        <f>O159*H159</f>
        <v>0</v>
      </c>
      <c r="Q159" s="214">
        <v>0</v>
      </c>
      <c r="R159" s="214">
        <f>Q159*H159</f>
        <v>0</v>
      </c>
      <c r="S159" s="214">
        <v>0</v>
      </c>
      <c r="T159" s="215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16" t="s">
        <v>120</v>
      </c>
      <c r="AT159" s="216" t="s">
        <v>116</v>
      </c>
      <c r="AU159" s="216" t="s">
        <v>81</v>
      </c>
      <c r="AY159" s="17" t="s">
        <v>114</v>
      </c>
      <c r="BE159" s="217">
        <f>IF(N159="základní",J159,0)</f>
        <v>0</v>
      </c>
      <c r="BF159" s="217">
        <f>IF(N159="snížená",J159,0)</f>
        <v>0</v>
      </c>
      <c r="BG159" s="217">
        <f>IF(N159="zákl. přenesená",J159,0)</f>
        <v>0</v>
      </c>
      <c r="BH159" s="217">
        <f>IF(N159="sníž. přenesená",J159,0)</f>
        <v>0</v>
      </c>
      <c r="BI159" s="217">
        <f>IF(N159="nulová",J159,0)</f>
        <v>0</v>
      </c>
      <c r="BJ159" s="17" t="s">
        <v>79</v>
      </c>
      <c r="BK159" s="217">
        <f>ROUND(I159*H159,2)</f>
        <v>0</v>
      </c>
      <c r="BL159" s="17" t="s">
        <v>120</v>
      </c>
      <c r="BM159" s="216" t="s">
        <v>279</v>
      </c>
    </row>
    <row r="160" spans="2:51" s="14" customFormat="1" ht="12">
      <c r="B160" s="229"/>
      <c r="C160" s="230"/>
      <c r="D160" s="220" t="s">
        <v>122</v>
      </c>
      <c r="E160" s="231" t="s">
        <v>1</v>
      </c>
      <c r="F160" s="232" t="s">
        <v>280</v>
      </c>
      <c r="G160" s="230"/>
      <c r="H160" s="233">
        <v>10.44</v>
      </c>
      <c r="I160" s="234"/>
      <c r="J160" s="230"/>
      <c r="K160" s="230"/>
      <c r="L160" s="235"/>
      <c r="M160" s="236"/>
      <c r="N160" s="237"/>
      <c r="O160" s="237"/>
      <c r="P160" s="237"/>
      <c r="Q160" s="237"/>
      <c r="R160" s="237"/>
      <c r="S160" s="237"/>
      <c r="T160" s="238"/>
      <c r="AT160" s="239" t="s">
        <v>122</v>
      </c>
      <c r="AU160" s="239" t="s">
        <v>81</v>
      </c>
      <c r="AV160" s="14" t="s">
        <v>81</v>
      </c>
      <c r="AW160" s="14" t="s">
        <v>29</v>
      </c>
      <c r="AX160" s="14" t="s">
        <v>79</v>
      </c>
      <c r="AY160" s="239" t="s">
        <v>114</v>
      </c>
    </row>
    <row r="161" spans="2:51" s="14" customFormat="1" ht="12">
      <c r="B161" s="229"/>
      <c r="C161" s="230"/>
      <c r="D161" s="220" t="s">
        <v>122</v>
      </c>
      <c r="E161" s="230"/>
      <c r="F161" s="232" t="s">
        <v>281</v>
      </c>
      <c r="G161" s="230"/>
      <c r="H161" s="233">
        <v>26.1</v>
      </c>
      <c r="I161" s="234"/>
      <c r="J161" s="230"/>
      <c r="K161" s="230"/>
      <c r="L161" s="235"/>
      <c r="M161" s="236"/>
      <c r="N161" s="237"/>
      <c r="O161" s="237"/>
      <c r="P161" s="237"/>
      <c r="Q161" s="237"/>
      <c r="R161" s="237"/>
      <c r="S161" s="237"/>
      <c r="T161" s="238"/>
      <c r="AT161" s="239" t="s">
        <v>122</v>
      </c>
      <c r="AU161" s="239" t="s">
        <v>81</v>
      </c>
      <c r="AV161" s="14" t="s">
        <v>81</v>
      </c>
      <c r="AW161" s="14" t="s">
        <v>4</v>
      </c>
      <c r="AX161" s="14" t="s">
        <v>79</v>
      </c>
      <c r="AY161" s="239" t="s">
        <v>114</v>
      </c>
    </row>
    <row r="162" spans="1:65" s="2" customFormat="1" ht="16.5" customHeight="1">
      <c r="A162" s="34"/>
      <c r="B162" s="35"/>
      <c r="C162" s="204" t="s">
        <v>167</v>
      </c>
      <c r="D162" s="204" t="s">
        <v>116</v>
      </c>
      <c r="E162" s="205" t="s">
        <v>282</v>
      </c>
      <c r="F162" s="206" t="s">
        <v>283</v>
      </c>
      <c r="G162" s="207" t="s">
        <v>119</v>
      </c>
      <c r="H162" s="208">
        <v>468</v>
      </c>
      <c r="I162" s="209"/>
      <c r="J162" s="210">
        <f>ROUND(I162*H162,2)</f>
        <v>0</v>
      </c>
      <c r="K162" s="211"/>
      <c r="L162" s="39"/>
      <c r="M162" s="212" t="s">
        <v>1</v>
      </c>
      <c r="N162" s="213" t="s">
        <v>37</v>
      </c>
      <c r="O162" s="71"/>
      <c r="P162" s="214">
        <f>O162*H162</f>
        <v>0</v>
      </c>
      <c r="Q162" s="214">
        <v>0</v>
      </c>
      <c r="R162" s="214">
        <f>Q162*H162</f>
        <v>0</v>
      </c>
      <c r="S162" s="214">
        <v>0</v>
      </c>
      <c r="T162" s="215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16" t="s">
        <v>120</v>
      </c>
      <c r="AT162" s="216" t="s">
        <v>116</v>
      </c>
      <c r="AU162" s="216" t="s">
        <v>81</v>
      </c>
      <c r="AY162" s="17" t="s">
        <v>114</v>
      </c>
      <c r="BE162" s="217">
        <f>IF(N162="základní",J162,0)</f>
        <v>0</v>
      </c>
      <c r="BF162" s="217">
        <f>IF(N162="snížená",J162,0)</f>
        <v>0</v>
      </c>
      <c r="BG162" s="217">
        <f>IF(N162="zákl. přenesená",J162,0)</f>
        <v>0</v>
      </c>
      <c r="BH162" s="217">
        <f>IF(N162="sníž. přenesená",J162,0)</f>
        <v>0</v>
      </c>
      <c r="BI162" s="217">
        <f>IF(N162="nulová",J162,0)</f>
        <v>0</v>
      </c>
      <c r="BJ162" s="17" t="s">
        <v>79</v>
      </c>
      <c r="BK162" s="217">
        <f>ROUND(I162*H162,2)</f>
        <v>0</v>
      </c>
      <c r="BL162" s="17" t="s">
        <v>120</v>
      </c>
      <c r="BM162" s="216" t="s">
        <v>284</v>
      </c>
    </row>
    <row r="163" spans="2:51" s="14" customFormat="1" ht="12">
      <c r="B163" s="229"/>
      <c r="C163" s="230"/>
      <c r="D163" s="220" t="s">
        <v>122</v>
      </c>
      <c r="E163" s="231" t="s">
        <v>1</v>
      </c>
      <c r="F163" s="232" t="s">
        <v>285</v>
      </c>
      <c r="G163" s="230"/>
      <c r="H163" s="233">
        <v>451.2</v>
      </c>
      <c r="I163" s="234"/>
      <c r="J163" s="230"/>
      <c r="K163" s="230"/>
      <c r="L163" s="235"/>
      <c r="M163" s="236"/>
      <c r="N163" s="237"/>
      <c r="O163" s="237"/>
      <c r="P163" s="237"/>
      <c r="Q163" s="237"/>
      <c r="R163" s="237"/>
      <c r="S163" s="237"/>
      <c r="T163" s="238"/>
      <c r="AT163" s="239" t="s">
        <v>122</v>
      </c>
      <c r="AU163" s="239" t="s">
        <v>81</v>
      </c>
      <c r="AV163" s="14" t="s">
        <v>81</v>
      </c>
      <c r="AW163" s="14" t="s">
        <v>29</v>
      </c>
      <c r="AX163" s="14" t="s">
        <v>72</v>
      </c>
      <c r="AY163" s="239" t="s">
        <v>114</v>
      </c>
    </row>
    <row r="164" spans="2:51" s="14" customFormat="1" ht="12">
      <c r="B164" s="229"/>
      <c r="C164" s="230"/>
      <c r="D164" s="220" t="s">
        <v>122</v>
      </c>
      <c r="E164" s="231" t="s">
        <v>1</v>
      </c>
      <c r="F164" s="232" t="s">
        <v>286</v>
      </c>
      <c r="G164" s="230"/>
      <c r="H164" s="233">
        <v>16.8</v>
      </c>
      <c r="I164" s="234"/>
      <c r="J164" s="230"/>
      <c r="K164" s="230"/>
      <c r="L164" s="235"/>
      <c r="M164" s="236"/>
      <c r="N164" s="237"/>
      <c r="O164" s="237"/>
      <c r="P164" s="237"/>
      <c r="Q164" s="237"/>
      <c r="R164" s="237"/>
      <c r="S164" s="237"/>
      <c r="T164" s="238"/>
      <c r="AT164" s="239" t="s">
        <v>122</v>
      </c>
      <c r="AU164" s="239" t="s">
        <v>81</v>
      </c>
      <c r="AV164" s="14" t="s">
        <v>81</v>
      </c>
      <c r="AW164" s="14" t="s">
        <v>29</v>
      </c>
      <c r="AX164" s="14" t="s">
        <v>72</v>
      </c>
      <c r="AY164" s="239" t="s">
        <v>114</v>
      </c>
    </row>
    <row r="165" spans="2:51" s="15" customFormat="1" ht="12">
      <c r="B165" s="240"/>
      <c r="C165" s="241"/>
      <c r="D165" s="220" t="s">
        <v>122</v>
      </c>
      <c r="E165" s="242" t="s">
        <v>1</v>
      </c>
      <c r="F165" s="243" t="s">
        <v>127</v>
      </c>
      <c r="G165" s="241"/>
      <c r="H165" s="244">
        <v>468</v>
      </c>
      <c r="I165" s="245"/>
      <c r="J165" s="241"/>
      <c r="K165" s="241"/>
      <c r="L165" s="246"/>
      <c r="M165" s="247"/>
      <c r="N165" s="248"/>
      <c r="O165" s="248"/>
      <c r="P165" s="248"/>
      <c r="Q165" s="248"/>
      <c r="R165" s="248"/>
      <c r="S165" s="248"/>
      <c r="T165" s="249"/>
      <c r="AT165" s="250" t="s">
        <v>122</v>
      </c>
      <c r="AU165" s="250" t="s">
        <v>81</v>
      </c>
      <c r="AV165" s="15" t="s">
        <v>120</v>
      </c>
      <c r="AW165" s="15" t="s">
        <v>29</v>
      </c>
      <c r="AX165" s="15" t="s">
        <v>79</v>
      </c>
      <c r="AY165" s="250" t="s">
        <v>114</v>
      </c>
    </row>
    <row r="166" spans="1:65" s="2" customFormat="1" ht="21.75" customHeight="1">
      <c r="A166" s="34"/>
      <c r="B166" s="35"/>
      <c r="C166" s="204" t="s">
        <v>175</v>
      </c>
      <c r="D166" s="204" t="s">
        <v>116</v>
      </c>
      <c r="E166" s="205" t="s">
        <v>287</v>
      </c>
      <c r="F166" s="206" t="s">
        <v>288</v>
      </c>
      <c r="G166" s="207" t="s">
        <v>119</v>
      </c>
      <c r="H166" s="208">
        <v>1.5</v>
      </c>
      <c r="I166" s="209"/>
      <c r="J166" s="210">
        <f>ROUND(I166*H166,2)</f>
        <v>0</v>
      </c>
      <c r="K166" s="211"/>
      <c r="L166" s="39"/>
      <c r="M166" s="212" t="s">
        <v>1</v>
      </c>
      <c r="N166" s="213" t="s">
        <v>37</v>
      </c>
      <c r="O166" s="71"/>
      <c r="P166" s="214">
        <f>O166*H166</f>
        <v>0</v>
      </c>
      <c r="Q166" s="214">
        <v>0</v>
      </c>
      <c r="R166" s="214">
        <f>Q166*H166</f>
        <v>0</v>
      </c>
      <c r="S166" s="214">
        <v>0</v>
      </c>
      <c r="T166" s="215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16" t="s">
        <v>120</v>
      </c>
      <c r="AT166" s="216" t="s">
        <v>116</v>
      </c>
      <c r="AU166" s="216" t="s">
        <v>81</v>
      </c>
      <c r="AY166" s="17" t="s">
        <v>114</v>
      </c>
      <c r="BE166" s="217">
        <f>IF(N166="základní",J166,0)</f>
        <v>0</v>
      </c>
      <c r="BF166" s="217">
        <f>IF(N166="snížená",J166,0)</f>
        <v>0</v>
      </c>
      <c r="BG166" s="217">
        <f>IF(N166="zákl. přenesená",J166,0)</f>
        <v>0</v>
      </c>
      <c r="BH166" s="217">
        <f>IF(N166="sníž. přenesená",J166,0)</f>
        <v>0</v>
      </c>
      <c r="BI166" s="217">
        <f>IF(N166="nulová",J166,0)</f>
        <v>0</v>
      </c>
      <c r="BJ166" s="17" t="s">
        <v>79</v>
      </c>
      <c r="BK166" s="217">
        <f>ROUND(I166*H166,2)</f>
        <v>0</v>
      </c>
      <c r="BL166" s="17" t="s">
        <v>120</v>
      </c>
      <c r="BM166" s="216" t="s">
        <v>289</v>
      </c>
    </row>
    <row r="167" spans="2:51" s="14" customFormat="1" ht="12">
      <c r="B167" s="229"/>
      <c r="C167" s="230"/>
      <c r="D167" s="220" t="s">
        <v>122</v>
      </c>
      <c r="E167" s="231" t="s">
        <v>1</v>
      </c>
      <c r="F167" s="232" t="s">
        <v>290</v>
      </c>
      <c r="G167" s="230"/>
      <c r="H167" s="233">
        <v>1.5</v>
      </c>
      <c r="I167" s="234"/>
      <c r="J167" s="230"/>
      <c r="K167" s="230"/>
      <c r="L167" s="235"/>
      <c r="M167" s="236"/>
      <c r="N167" s="237"/>
      <c r="O167" s="237"/>
      <c r="P167" s="237"/>
      <c r="Q167" s="237"/>
      <c r="R167" s="237"/>
      <c r="S167" s="237"/>
      <c r="T167" s="238"/>
      <c r="AT167" s="239" t="s">
        <v>122</v>
      </c>
      <c r="AU167" s="239" t="s">
        <v>81</v>
      </c>
      <c r="AV167" s="14" t="s">
        <v>81</v>
      </c>
      <c r="AW167" s="14" t="s">
        <v>29</v>
      </c>
      <c r="AX167" s="14" t="s">
        <v>79</v>
      </c>
      <c r="AY167" s="239" t="s">
        <v>114</v>
      </c>
    </row>
    <row r="168" spans="1:65" s="2" customFormat="1" ht="16.5" customHeight="1">
      <c r="A168" s="34"/>
      <c r="B168" s="35"/>
      <c r="C168" s="256" t="s">
        <v>179</v>
      </c>
      <c r="D168" s="256" t="s">
        <v>291</v>
      </c>
      <c r="E168" s="257" t="s">
        <v>292</v>
      </c>
      <c r="F168" s="258" t="s">
        <v>293</v>
      </c>
      <c r="G168" s="259" t="s">
        <v>135</v>
      </c>
      <c r="H168" s="260">
        <v>21.42</v>
      </c>
      <c r="I168" s="261"/>
      <c r="J168" s="262">
        <f>ROUND(I168*H168,2)</f>
        <v>0</v>
      </c>
      <c r="K168" s="263"/>
      <c r="L168" s="264"/>
      <c r="M168" s="265" t="s">
        <v>1</v>
      </c>
      <c r="N168" s="266" t="s">
        <v>37</v>
      </c>
      <c r="O168" s="71"/>
      <c r="P168" s="214">
        <f>O168*H168</f>
        <v>0</v>
      </c>
      <c r="Q168" s="214">
        <v>1</v>
      </c>
      <c r="R168" s="214">
        <f>Q168*H168</f>
        <v>21.42</v>
      </c>
      <c r="S168" s="214">
        <v>0</v>
      </c>
      <c r="T168" s="215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16" t="s">
        <v>152</v>
      </c>
      <c r="AT168" s="216" t="s">
        <v>291</v>
      </c>
      <c r="AU168" s="216" t="s">
        <v>81</v>
      </c>
      <c r="AY168" s="17" t="s">
        <v>114</v>
      </c>
      <c r="BE168" s="217">
        <f>IF(N168="základní",J168,0)</f>
        <v>0</v>
      </c>
      <c r="BF168" s="217">
        <f>IF(N168="snížená",J168,0)</f>
        <v>0</v>
      </c>
      <c r="BG168" s="217">
        <f>IF(N168="zákl. přenesená",J168,0)</f>
        <v>0</v>
      </c>
      <c r="BH168" s="217">
        <f>IF(N168="sníž. přenesená",J168,0)</f>
        <v>0</v>
      </c>
      <c r="BI168" s="217">
        <f>IF(N168="nulová",J168,0)</f>
        <v>0</v>
      </c>
      <c r="BJ168" s="17" t="s">
        <v>79</v>
      </c>
      <c r="BK168" s="217">
        <f>ROUND(I168*H168,2)</f>
        <v>0</v>
      </c>
      <c r="BL168" s="17" t="s">
        <v>120</v>
      </c>
      <c r="BM168" s="216" t="s">
        <v>294</v>
      </c>
    </row>
    <row r="169" spans="2:51" s="14" customFormat="1" ht="12">
      <c r="B169" s="229"/>
      <c r="C169" s="230"/>
      <c r="D169" s="220" t="s">
        <v>122</v>
      </c>
      <c r="E169" s="231" t="s">
        <v>1</v>
      </c>
      <c r="F169" s="232" t="s">
        <v>295</v>
      </c>
      <c r="G169" s="230"/>
      <c r="H169" s="233">
        <v>21.42</v>
      </c>
      <c r="I169" s="234"/>
      <c r="J169" s="230"/>
      <c r="K169" s="230"/>
      <c r="L169" s="235"/>
      <c r="M169" s="236"/>
      <c r="N169" s="237"/>
      <c r="O169" s="237"/>
      <c r="P169" s="237"/>
      <c r="Q169" s="237"/>
      <c r="R169" s="237"/>
      <c r="S169" s="237"/>
      <c r="T169" s="238"/>
      <c r="AT169" s="239" t="s">
        <v>122</v>
      </c>
      <c r="AU169" s="239" t="s">
        <v>81</v>
      </c>
      <c r="AV169" s="14" t="s">
        <v>81</v>
      </c>
      <c r="AW169" s="14" t="s">
        <v>29</v>
      </c>
      <c r="AX169" s="14" t="s">
        <v>79</v>
      </c>
      <c r="AY169" s="239" t="s">
        <v>114</v>
      </c>
    </row>
    <row r="170" spans="2:63" s="12" customFormat="1" ht="22.9" customHeight="1">
      <c r="B170" s="188"/>
      <c r="C170" s="189"/>
      <c r="D170" s="190" t="s">
        <v>71</v>
      </c>
      <c r="E170" s="202" t="s">
        <v>81</v>
      </c>
      <c r="F170" s="202" t="s">
        <v>296</v>
      </c>
      <c r="G170" s="189"/>
      <c r="H170" s="189"/>
      <c r="I170" s="192"/>
      <c r="J170" s="203">
        <f>BK170</f>
        <v>0</v>
      </c>
      <c r="K170" s="189"/>
      <c r="L170" s="194"/>
      <c r="M170" s="195"/>
      <c r="N170" s="196"/>
      <c r="O170" s="196"/>
      <c r="P170" s="197">
        <f>SUM(P171:P174)</f>
        <v>0</v>
      </c>
      <c r="Q170" s="196"/>
      <c r="R170" s="197">
        <f>SUM(R171:R174)</f>
        <v>1.297125</v>
      </c>
      <c r="S170" s="196"/>
      <c r="T170" s="198">
        <f>SUM(T171:T174)</f>
        <v>0</v>
      </c>
      <c r="AR170" s="199" t="s">
        <v>79</v>
      </c>
      <c r="AT170" s="200" t="s">
        <v>71</v>
      </c>
      <c r="AU170" s="200" t="s">
        <v>79</v>
      </c>
      <c r="AY170" s="199" t="s">
        <v>114</v>
      </c>
      <c r="BK170" s="201">
        <f>SUM(BK171:BK174)</f>
        <v>0</v>
      </c>
    </row>
    <row r="171" spans="1:65" s="2" customFormat="1" ht="21.75" customHeight="1">
      <c r="A171" s="34"/>
      <c r="B171" s="35"/>
      <c r="C171" s="204" t="s">
        <v>297</v>
      </c>
      <c r="D171" s="204" t="s">
        <v>116</v>
      </c>
      <c r="E171" s="205" t="s">
        <v>298</v>
      </c>
      <c r="F171" s="206" t="s">
        <v>299</v>
      </c>
      <c r="G171" s="207" t="s">
        <v>259</v>
      </c>
      <c r="H171" s="208">
        <v>0.5</v>
      </c>
      <c r="I171" s="209"/>
      <c r="J171" s="210">
        <f>ROUND(I171*H171,2)</f>
        <v>0</v>
      </c>
      <c r="K171" s="211"/>
      <c r="L171" s="39"/>
      <c r="M171" s="212" t="s">
        <v>1</v>
      </c>
      <c r="N171" s="213" t="s">
        <v>37</v>
      </c>
      <c r="O171" s="71"/>
      <c r="P171" s="214">
        <f>O171*H171</f>
        <v>0</v>
      </c>
      <c r="Q171" s="214">
        <v>2.45329</v>
      </c>
      <c r="R171" s="214">
        <f>Q171*H171</f>
        <v>1.226645</v>
      </c>
      <c r="S171" s="214">
        <v>0</v>
      </c>
      <c r="T171" s="215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16" t="s">
        <v>120</v>
      </c>
      <c r="AT171" s="216" t="s">
        <v>116</v>
      </c>
      <c r="AU171" s="216" t="s">
        <v>81</v>
      </c>
      <c r="AY171" s="17" t="s">
        <v>114</v>
      </c>
      <c r="BE171" s="217">
        <f>IF(N171="základní",J171,0)</f>
        <v>0</v>
      </c>
      <c r="BF171" s="217">
        <f>IF(N171="snížená",J171,0)</f>
        <v>0</v>
      </c>
      <c r="BG171" s="217">
        <f>IF(N171="zákl. přenesená",J171,0)</f>
        <v>0</v>
      </c>
      <c r="BH171" s="217">
        <f>IF(N171="sníž. přenesená",J171,0)</f>
        <v>0</v>
      </c>
      <c r="BI171" s="217">
        <f>IF(N171="nulová",J171,0)</f>
        <v>0</v>
      </c>
      <c r="BJ171" s="17" t="s">
        <v>79</v>
      </c>
      <c r="BK171" s="217">
        <f>ROUND(I171*H171,2)</f>
        <v>0</v>
      </c>
      <c r="BL171" s="17" t="s">
        <v>120</v>
      </c>
      <c r="BM171" s="216" t="s">
        <v>300</v>
      </c>
    </row>
    <row r="172" spans="2:51" s="14" customFormat="1" ht="12">
      <c r="B172" s="229"/>
      <c r="C172" s="230"/>
      <c r="D172" s="220" t="s">
        <v>122</v>
      </c>
      <c r="E172" s="231" t="s">
        <v>1</v>
      </c>
      <c r="F172" s="232" t="s">
        <v>301</v>
      </c>
      <c r="G172" s="230"/>
      <c r="H172" s="233">
        <v>0.5</v>
      </c>
      <c r="I172" s="234"/>
      <c r="J172" s="230"/>
      <c r="K172" s="230"/>
      <c r="L172" s="235"/>
      <c r="M172" s="236"/>
      <c r="N172" s="237"/>
      <c r="O172" s="237"/>
      <c r="P172" s="237"/>
      <c r="Q172" s="237"/>
      <c r="R172" s="237"/>
      <c r="S172" s="237"/>
      <c r="T172" s="238"/>
      <c r="AT172" s="239" t="s">
        <v>122</v>
      </c>
      <c r="AU172" s="239" t="s">
        <v>81</v>
      </c>
      <c r="AV172" s="14" t="s">
        <v>81</v>
      </c>
      <c r="AW172" s="14" t="s">
        <v>29</v>
      </c>
      <c r="AX172" s="14" t="s">
        <v>79</v>
      </c>
      <c r="AY172" s="239" t="s">
        <v>114</v>
      </c>
    </row>
    <row r="173" spans="1:65" s="2" customFormat="1" ht="16.5" customHeight="1">
      <c r="A173" s="34"/>
      <c r="B173" s="35"/>
      <c r="C173" s="204" t="s">
        <v>302</v>
      </c>
      <c r="D173" s="204" t="s">
        <v>116</v>
      </c>
      <c r="E173" s="205" t="s">
        <v>303</v>
      </c>
      <c r="F173" s="206" t="s">
        <v>304</v>
      </c>
      <c r="G173" s="207" t="s">
        <v>119</v>
      </c>
      <c r="H173" s="208">
        <v>4</v>
      </c>
      <c r="I173" s="209"/>
      <c r="J173" s="210">
        <f>ROUND(I173*H173,2)</f>
        <v>0</v>
      </c>
      <c r="K173" s="211"/>
      <c r="L173" s="39"/>
      <c r="M173" s="212" t="s">
        <v>1</v>
      </c>
      <c r="N173" s="213" t="s">
        <v>37</v>
      </c>
      <c r="O173" s="71"/>
      <c r="P173" s="214">
        <f>O173*H173</f>
        <v>0</v>
      </c>
      <c r="Q173" s="214">
        <v>0.01762</v>
      </c>
      <c r="R173" s="214">
        <f>Q173*H173</f>
        <v>0.07048</v>
      </c>
      <c r="S173" s="214">
        <v>0</v>
      </c>
      <c r="T173" s="215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16" t="s">
        <v>120</v>
      </c>
      <c r="AT173" s="216" t="s">
        <v>116</v>
      </c>
      <c r="AU173" s="216" t="s">
        <v>81</v>
      </c>
      <c r="AY173" s="17" t="s">
        <v>114</v>
      </c>
      <c r="BE173" s="217">
        <f>IF(N173="základní",J173,0)</f>
        <v>0</v>
      </c>
      <c r="BF173" s="217">
        <f>IF(N173="snížená",J173,0)</f>
        <v>0</v>
      </c>
      <c r="BG173" s="217">
        <f>IF(N173="zákl. přenesená",J173,0)</f>
        <v>0</v>
      </c>
      <c r="BH173" s="217">
        <f>IF(N173="sníž. přenesená",J173,0)</f>
        <v>0</v>
      </c>
      <c r="BI173" s="217">
        <f>IF(N173="nulová",J173,0)</f>
        <v>0</v>
      </c>
      <c r="BJ173" s="17" t="s">
        <v>79</v>
      </c>
      <c r="BK173" s="217">
        <f>ROUND(I173*H173,2)</f>
        <v>0</v>
      </c>
      <c r="BL173" s="17" t="s">
        <v>120</v>
      </c>
      <c r="BM173" s="216" t="s">
        <v>305</v>
      </c>
    </row>
    <row r="174" spans="2:51" s="14" customFormat="1" ht="12">
      <c r="B174" s="229"/>
      <c r="C174" s="230"/>
      <c r="D174" s="220" t="s">
        <v>122</v>
      </c>
      <c r="E174" s="231" t="s">
        <v>1</v>
      </c>
      <c r="F174" s="232" t="s">
        <v>306</v>
      </c>
      <c r="G174" s="230"/>
      <c r="H174" s="233">
        <v>4</v>
      </c>
      <c r="I174" s="234"/>
      <c r="J174" s="230"/>
      <c r="K174" s="230"/>
      <c r="L174" s="235"/>
      <c r="M174" s="236"/>
      <c r="N174" s="237"/>
      <c r="O174" s="237"/>
      <c r="P174" s="237"/>
      <c r="Q174" s="237"/>
      <c r="R174" s="237"/>
      <c r="S174" s="237"/>
      <c r="T174" s="238"/>
      <c r="AT174" s="239" t="s">
        <v>122</v>
      </c>
      <c r="AU174" s="239" t="s">
        <v>81</v>
      </c>
      <c r="AV174" s="14" t="s">
        <v>81</v>
      </c>
      <c r="AW174" s="14" t="s">
        <v>29</v>
      </c>
      <c r="AX174" s="14" t="s">
        <v>79</v>
      </c>
      <c r="AY174" s="239" t="s">
        <v>114</v>
      </c>
    </row>
    <row r="175" spans="2:63" s="12" customFormat="1" ht="22.9" customHeight="1">
      <c r="B175" s="188"/>
      <c r="C175" s="189"/>
      <c r="D175" s="190" t="s">
        <v>71</v>
      </c>
      <c r="E175" s="202" t="s">
        <v>131</v>
      </c>
      <c r="F175" s="202" t="s">
        <v>132</v>
      </c>
      <c r="G175" s="189"/>
      <c r="H175" s="189"/>
      <c r="I175" s="192"/>
      <c r="J175" s="203">
        <f>BK175</f>
        <v>0</v>
      </c>
      <c r="K175" s="189"/>
      <c r="L175" s="194"/>
      <c r="M175" s="195"/>
      <c r="N175" s="196"/>
      <c r="O175" s="196"/>
      <c r="P175" s="197">
        <f>SUM(P176:P197)</f>
        <v>0</v>
      </c>
      <c r="Q175" s="196"/>
      <c r="R175" s="197">
        <f>SUM(R176:R197)</f>
        <v>136.36541499999998</v>
      </c>
      <c r="S175" s="196"/>
      <c r="T175" s="198">
        <f>SUM(T176:T197)</f>
        <v>0</v>
      </c>
      <c r="AR175" s="199" t="s">
        <v>79</v>
      </c>
      <c r="AT175" s="200" t="s">
        <v>71</v>
      </c>
      <c r="AU175" s="200" t="s">
        <v>79</v>
      </c>
      <c r="AY175" s="199" t="s">
        <v>114</v>
      </c>
      <c r="BK175" s="201">
        <f>SUM(BK176:BK197)</f>
        <v>0</v>
      </c>
    </row>
    <row r="176" spans="1:65" s="2" customFormat="1" ht="21.75" customHeight="1">
      <c r="A176" s="34"/>
      <c r="B176" s="35"/>
      <c r="C176" s="204" t="s">
        <v>183</v>
      </c>
      <c r="D176" s="204" t="s">
        <v>116</v>
      </c>
      <c r="E176" s="205" t="s">
        <v>307</v>
      </c>
      <c r="F176" s="206" t="s">
        <v>308</v>
      </c>
      <c r="G176" s="207" t="s">
        <v>119</v>
      </c>
      <c r="H176" s="208">
        <v>390</v>
      </c>
      <c r="I176" s="209"/>
      <c r="J176" s="210">
        <f>ROUND(I176*H176,2)</f>
        <v>0</v>
      </c>
      <c r="K176" s="211"/>
      <c r="L176" s="39"/>
      <c r="M176" s="212" t="s">
        <v>1</v>
      </c>
      <c r="N176" s="213" t="s">
        <v>37</v>
      </c>
      <c r="O176" s="71"/>
      <c r="P176" s="214">
        <f>O176*H176</f>
        <v>0</v>
      </c>
      <c r="Q176" s="214">
        <v>0</v>
      </c>
      <c r="R176" s="214">
        <f>Q176*H176</f>
        <v>0</v>
      </c>
      <c r="S176" s="214">
        <v>0</v>
      </c>
      <c r="T176" s="215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16" t="s">
        <v>120</v>
      </c>
      <c r="AT176" s="216" t="s">
        <v>116</v>
      </c>
      <c r="AU176" s="216" t="s">
        <v>81</v>
      </c>
      <c r="AY176" s="17" t="s">
        <v>114</v>
      </c>
      <c r="BE176" s="217">
        <f>IF(N176="základní",J176,0)</f>
        <v>0</v>
      </c>
      <c r="BF176" s="217">
        <f>IF(N176="snížená",J176,0)</f>
        <v>0</v>
      </c>
      <c r="BG176" s="217">
        <f>IF(N176="zákl. přenesená",J176,0)</f>
        <v>0</v>
      </c>
      <c r="BH176" s="217">
        <f>IF(N176="sníž. přenesená",J176,0)</f>
        <v>0</v>
      </c>
      <c r="BI176" s="217">
        <f>IF(N176="nulová",J176,0)</f>
        <v>0</v>
      </c>
      <c r="BJ176" s="17" t="s">
        <v>79</v>
      </c>
      <c r="BK176" s="217">
        <f>ROUND(I176*H176,2)</f>
        <v>0</v>
      </c>
      <c r="BL176" s="17" t="s">
        <v>120</v>
      </c>
      <c r="BM176" s="216" t="s">
        <v>309</v>
      </c>
    </row>
    <row r="177" spans="1:65" s="2" customFormat="1" ht="21.75" customHeight="1">
      <c r="A177" s="34"/>
      <c r="B177" s="35"/>
      <c r="C177" s="204" t="s">
        <v>190</v>
      </c>
      <c r="D177" s="204" t="s">
        <v>116</v>
      </c>
      <c r="E177" s="205" t="s">
        <v>310</v>
      </c>
      <c r="F177" s="206" t="s">
        <v>311</v>
      </c>
      <c r="G177" s="207" t="s">
        <v>119</v>
      </c>
      <c r="H177" s="208">
        <v>468</v>
      </c>
      <c r="I177" s="209"/>
      <c r="J177" s="210">
        <f>ROUND(I177*H177,2)</f>
        <v>0</v>
      </c>
      <c r="K177" s="211"/>
      <c r="L177" s="39"/>
      <c r="M177" s="212" t="s">
        <v>1</v>
      </c>
      <c r="N177" s="213" t="s">
        <v>37</v>
      </c>
      <c r="O177" s="71"/>
      <c r="P177" s="214">
        <f>O177*H177</f>
        <v>0</v>
      </c>
      <c r="Q177" s="214">
        <v>0.09848</v>
      </c>
      <c r="R177" s="214">
        <f>Q177*H177</f>
        <v>46.08864</v>
      </c>
      <c r="S177" s="214">
        <v>0</v>
      </c>
      <c r="T177" s="215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16" t="s">
        <v>120</v>
      </c>
      <c r="AT177" s="216" t="s">
        <v>116</v>
      </c>
      <c r="AU177" s="216" t="s">
        <v>81</v>
      </c>
      <c r="AY177" s="17" t="s">
        <v>114</v>
      </c>
      <c r="BE177" s="217">
        <f>IF(N177="základní",J177,0)</f>
        <v>0</v>
      </c>
      <c r="BF177" s="217">
        <f>IF(N177="snížená",J177,0)</f>
        <v>0</v>
      </c>
      <c r="BG177" s="217">
        <f>IF(N177="zákl. přenesená",J177,0)</f>
        <v>0</v>
      </c>
      <c r="BH177" s="217">
        <f>IF(N177="sníž. přenesená",J177,0)</f>
        <v>0</v>
      </c>
      <c r="BI177" s="217">
        <f>IF(N177="nulová",J177,0)</f>
        <v>0</v>
      </c>
      <c r="BJ177" s="17" t="s">
        <v>79</v>
      </c>
      <c r="BK177" s="217">
        <f>ROUND(I177*H177,2)</f>
        <v>0</v>
      </c>
      <c r="BL177" s="17" t="s">
        <v>120</v>
      </c>
      <c r="BM177" s="216" t="s">
        <v>312</v>
      </c>
    </row>
    <row r="178" spans="1:65" s="2" customFormat="1" ht="21.75" customHeight="1">
      <c r="A178" s="34"/>
      <c r="B178" s="35"/>
      <c r="C178" s="204" t="s">
        <v>8</v>
      </c>
      <c r="D178" s="204" t="s">
        <v>116</v>
      </c>
      <c r="E178" s="205" t="s">
        <v>313</v>
      </c>
      <c r="F178" s="206" t="s">
        <v>314</v>
      </c>
      <c r="G178" s="207" t="s">
        <v>119</v>
      </c>
      <c r="H178" s="208">
        <v>53</v>
      </c>
      <c r="I178" s="209"/>
      <c r="J178" s="210">
        <f>ROUND(I178*H178,2)</f>
        <v>0</v>
      </c>
      <c r="K178" s="211"/>
      <c r="L178" s="39"/>
      <c r="M178" s="212" t="s">
        <v>1</v>
      </c>
      <c r="N178" s="213" t="s">
        <v>37</v>
      </c>
      <c r="O178" s="71"/>
      <c r="P178" s="214">
        <f>O178*H178</f>
        <v>0</v>
      </c>
      <c r="Q178" s="214">
        <v>0</v>
      </c>
      <c r="R178" s="214">
        <f>Q178*H178</f>
        <v>0</v>
      </c>
      <c r="S178" s="214">
        <v>0</v>
      </c>
      <c r="T178" s="215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16" t="s">
        <v>120</v>
      </c>
      <c r="AT178" s="216" t="s">
        <v>116</v>
      </c>
      <c r="AU178" s="216" t="s">
        <v>81</v>
      </c>
      <c r="AY178" s="17" t="s">
        <v>114</v>
      </c>
      <c r="BE178" s="217">
        <f>IF(N178="základní",J178,0)</f>
        <v>0</v>
      </c>
      <c r="BF178" s="217">
        <f>IF(N178="snížená",J178,0)</f>
        <v>0</v>
      </c>
      <c r="BG178" s="217">
        <f>IF(N178="zákl. přenesená",J178,0)</f>
        <v>0</v>
      </c>
      <c r="BH178" s="217">
        <f>IF(N178="sníž. přenesená",J178,0)</f>
        <v>0</v>
      </c>
      <c r="BI178" s="217">
        <f>IF(N178="nulová",J178,0)</f>
        <v>0</v>
      </c>
      <c r="BJ178" s="17" t="s">
        <v>79</v>
      </c>
      <c r="BK178" s="217">
        <f>ROUND(I178*H178,2)</f>
        <v>0</v>
      </c>
      <c r="BL178" s="17" t="s">
        <v>120</v>
      </c>
      <c r="BM178" s="216" t="s">
        <v>315</v>
      </c>
    </row>
    <row r="179" spans="2:51" s="14" customFormat="1" ht="12">
      <c r="B179" s="229"/>
      <c r="C179" s="230"/>
      <c r="D179" s="220" t="s">
        <v>122</v>
      </c>
      <c r="E179" s="231" t="s">
        <v>1</v>
      </c>
      <c r="F179" s="232" t="s">
        <v>316</v>
      </c>
      <c r="G179" s="230"/>
      <c r="H179" s="233">
        <v>14</v>
      </c>
      <c r="I179" s="234"/>
      <c r="J179" s="230"/>
      <c r="K179" s="230"/>
      <c r="L179" s="235"/>
      <c r="M179" s="236"/>
      <c r="N179" s="237"/>
      <c r="O179" s="237"/>
      <c r="P179" s="237"/>
      <c r="Q179" s="237"/>
      <c r="R179" s="237"/>
      <c r="S179" s="237"/>
      <c r="T179" s="238"/>
      <c r="AT179" s="239" t="s">
        <v>122</v>
      </c>
      <c r="AU179" s="239" t="s">
        <v>81</v>
      </c>
      <c r="AV179" s="14" t="s">
        <v>81</v>
      </c>
      <c r="AW179" s="14" t="s">
        <v>29</v>
      </c>
      <c r="AX179" s="14" t="s">
        <v>72</v>
      </c>
      <c r="AY179" s="239" t="s">
        <v>114</v>
      </c>
    </row>
    <row r="180" spans="2:51" s="14" customFormat="1" ht="12">
      <c r="B180" s="229"/>
      <c r="C180" s="230"/>
      <c r="D180" s="220" t="s">
        <v>122</v>
      </c>
      <c r="E180" s="231" t="s">
        <v>1</v>
      </c>
      <c r="F180" s="232" t="s">
        <v>317</v>
      </c>
      <c r="G180" s="230"/>
      <c r="H180" s="233">
        <v>39</v>
      </c>
      <c r="I180" s="234"/>
      <c r="J180" s="230"/>
      <c r="K180" s="230"/>
      <c r="L180" s="235"/>
      <c r="M180" s="236"/>
      <c r="N180" s="237"/>
      <c r="O180" s="237"/>
      <c r="P180" s="237"/>
      <c r="Q180" s="237"/>
      <c r="R180" s="237"/>
      <c r="S180" s="237"/>
      <c r="T180" s="238"/>
      <c r="AT180" s="239" t="s">
        <v>122</v>
      </c>
      <c r="AU180" s="239" t="s">
        <v>81</v>
      </c>
      <c r="AV180" s="14" t="s">
        <v>81</v>
      </c>
      <c r="AW180" s="14" t="s">
        <v>29</v>
      </c>
      <c r="AX180" s="14" t="s">
        <v>72</v>
      </c>
      <c r="AY180" s="239" t="s">
        <v>114</v>
      </c>
    </row>
    <row r="181" spans="2:51" s="15" customFormat="1" ht="12">
      <c r="B181" s="240"/>
      <c r="C181" s="241"/>
      <c r="D181" s="220" t="s">
        <v>122</v>
      </c>
      <c r="E181" s="242" t="s">
        <v>1</v>
      </c>
      <c r="F181" s="243" t="s">
        <v>127</v>
      </c>
      <c r="G181" s="241"/>
      <c r="H181" s="244">
        <v>53</v>
      </c>
      <c r="I181" s="245"/>
      <c r="J181" s="241"/>
      <c r="K181" s="241"/>
      <c r="L181" s="246"/>
      <c r="M181" s="247"/>
      <c r="N181" s="248"/>
      <c r="O181" s="248"/>
      <c r="P181" s="248"/>
      <c r="Q181" s="248"/>
      <c r="R181" s="248"/>
      <c r="S181" s="248"/>
      <c r="T181" s="249"/>
      <c r="AT181" s="250" t="s">
        <v>122</v>
      </c>
      <c r="AU181" s="250" t="s">
        <v>81</v>
      </c>
      <c r="AV181" s="15" t="s">
        <v>120</v>
      </c>
      <c r="AW181" s="15" t="s">
        <v>29</v>
      </c>
      <c r="AX181" s="15" t="s">
        <v>79</v>
      </c>
      <c r="AY181" s="250" t="s">
        <v>114</v>
      </c>
    </row>
    <row r="182" spans="1:65" s="2" customFormat="1" ht="21.75" customHeight="1">
      <c r="A182" s="34"/>
      <c r="B182" s="35"/>
      <c r="C182" s="204" t="s">
        <v>197</v>
      </c>
      <c r="D182" s="204" t="s">
        <v>116</v>
      </c>
      <c r="E182" s="205" t="s">
        <v>318</v>
      </c>
      <c r="F182" s="206" t="s">
        <v>319</v>
      </c>
      <c r="G182" s="207" t="s">
        <v>119</v>
      </c>
      <c r="H182" s="208">
        <v>13.5</v>
      </c>
      <c r="I182" s="209"/>
      <c r="J182" s="210">
        <f>ROUND(I182*H182,2)</f>
        <v>0</v>
      </c>
      <c r="K182" s="211"/>
      <c r="L182" s="39"/>
      <c r="M182" s="212" t="s">
        <v>1</v>
      </c>
      <c r="N182" s="213" t="s">
        <v>37</v>
      </c>
      <c r="O182" s="71"/>
      <c r="P182" s="214">
        <f>O182*H182</f>
        <v>0</v>
      </c>
      <c r="Q182" s="214">
        <v>0.20745</v>
      </c>
      <c r="R182" s="214">
        <f>Q182*H182</f>
        <v>2.800575</v>
      </c>
      <c r="S182" s="214">
        <v>0</v>
      </c>
      <c r="T182" s="215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16" t="s">
        <v>120</v>
      </c>
      <c r="AT182" s="216" t="s">
        <v>116</v>
      </c>
      <c r="AU182" s="216" t="s">
        <v>81</v>
      </c>
      <c r="AY182" s="17" t="s">
        <v>114</v>
      </c>
      <c r="BE182" s="217">
        <f>IF(N182="základní",J182,0)</f>
        <v>0</v>
      </c>
      <c r="BF182" s="217">
        <f>IF(N182="snížená",J182,0)</f>
        <v>0</v>
      </c>
      <c r="BG182" s="217">
        <f>IF(N182="zákl. přenesená",J182,0)</f>
        <v>0</v>
      </c>
      <c r="BH182" s="217">
        <f>IF(N182="sníž. přenesená",J182,0)</f>
        <v>0</v>
      </c>
      <c r="BI182" s="217">
        <f>IF(N182="nulová",J182,0)</f>
        <v>0</v>
      </c>
      <c r="BJ182" s="17" t="s">
        <v>79</v>
      </c>
      <c r="BK182" s="217">
        <f>ROUND(I182*H182,2)</f>
        <v>0</v>
      </c>
      <c r="BL182" s="17" t="s">
        <v>120</v>
      </c>
      <c r="BM182" s="216" t="s">
        <v>320</v>
      </c>
    </row>
    <row r="183" spans="2:51" s="14" customFormat="1" ht="12">
      <c r="B183" s="229"/>
      <c r="C183" s="230"/>
      <c r="D183" s="220" t="s">
        <v>122</v>
      </c>
      <c r="E183" s="231" t="s">
        <v>1</v>
      </c>
      <c r="F183" s="232" t="s">
        <v>321</v>
      </c>
      <c r="G183" s="230"/>
      <c r="H183" s="233">
        <v>13.5</v>
      </c>
      <c r="I183" s="234"/>
      <c r="J183" s="230"/>
      <c r="K183" s="230"/>
      <c r="L183" s="235"/>
      <c r="M183" s="236"/>
      <c r="N183" s="237"/>
      <c r="O183" s="237"/>
      <c r="P183" s="237"/>
      <c r="Q183" s="237"/>
      <c r="R183" s="237"/>
      <c r="S183" s="237"/>
      <c r="T183" s="238"/>
      <c r="AT183" s="239" t="s">
        <v>122</v>
      </c>
      <c r="AU183" s="239" t="s">
        <v>81</v>
      </c>
      <c r="AV183" s="14" t="s">
        <v>81</v>
      </c>
      <c r="AW183" s="14" t="s">
        <v>29</v>
      </c>
      <c r="AX183" s="14" t="s">
        <v>79</v>
      </c>
      <c r="AY183" s="239" t="s">
        <v>114</v>
      </c>
    </row>
    <row r="184" spans="1:65" s="2" customFormat="1" ht="21.75" customHeight="1">
      <c r="A184" s="34"/>
      <c r="B184" s="35"/>
      <c r="C184" s="204" t="s">
        <v>206</v>
      </c>
      <c r="D184" s="204" t="s">
        <v>116</v>
      </c>
      <c r="E184" s="205" t="s">
        <v>322</v>
      </c>
      <c r="F184" s="206" t="s">
        <v>323</v>
      </c>
      <c r="G184" s="207" t="s">
        <v>119</v>
      </c>
      <c r="H184" s="208">
        <v>337</v>
      </c>
      <c r="I184" s="209"/>
      <c r="J184" s="210">
        <f>ROUND(I184*H184,2)</f>
        <v>0</v>
      </c>
      <c r="K184" s="211"/>
      <c r="L184" s="39"/>
      <c r="M184" s="212" t="s">
        <v>1</v>
      </c>
      <c r="N184" s="213" t="s">
        <v>37</v>
      </c>
      <c r="O184" s="71"/>
      <c r="P184" s="214">
        <f>O184*H184</f>
        <v>0</v>
      </c>
      <c r="Q184" s="214">
        <v>0.08425</v>
      </c>
      <c r="R184" s="214">
        <f>Q184*H184</f>
        <v>28.39225</v>
      </c>
      <c r="S184" s="214">
        <v>0</v>
      </c>
      <c r="T184" s="215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16" t="s">
        <v>120</v>
      </c>
      <c r="AT184" s="216" t="s">
        <v>116</v>
      </c>
      <c r="AU184" s="216" t="s">
        <v>81</v>
      </c>
      <c r="AY184" s="17" t="s">
        <v>114</v>
      </c>
      <c r="BE184" s="217">
        <f>IF(N184="základní",J184,0)</f>
        <v>0</v>
      </c>
      <c r="BF184" s="217">
        <f>IF(N184="snížená",J184,0)</f>
        <v>0</v>
      </c>
      <c r="BG184" s="217">
        <f>IF(N184="zákl. přenesená",J184,0)</f>
        <v>0</v>
      </c>
      <c r="BH184" s="217">
        <f>IF(N184="sníž. přenesená",J184,0)</f>
        <v>0</v>
      </c>
      <c r="BI184" s="217">
        <f>IF(N184="nulová",J184,0)</f>
        <v>0</v>
      </c>
      <c r="BJ184" s="17" t="s">
        <v>79</v>
      </c>
      <c r="BK184" s="217">
        <f>ROUND(I184*H184,2)</f>
        <v>0</v>
      </c>
      <c r="BL184" s="17" t="s">
        <v>120</v>
      </c>
      <c r="BM184" s="216" t="s">
        <v>324</v>
      </c>
    </row>
    <row r="185" spans="2:51" s="14" customFormat="1" ht="12">
      <c r="B185" s="229"/>
      <c r="C185" s="230"/>
      <c r="D185" s="220" t="s">
        <v>122</v>
      </c>
      <c r="E185" s="231" t="s">
        <v>1</v>
      </c>
      <c r="F185" s="232" t="s">
        <v>325</v>
      </c>
      <c r="G185" s="230"/>
      <c r="H185" s="233">
        <v>337</v>
      </c>
      <c r="I185" s="234"/>
      <c r="J185" s="230"/>
      <c r="K185" s="230"/>
      <c r="L185" s="235"/>
      <c r="M185" s="236"/>
      <c r="N185" s="237"/>
      <c r="O185" s="237"/>
      <c r="P185" s="237"/>
      <c r="Q185" s="237"/>
      <c r="R185" s="237"/>
      <c r="S185" s="237"/>
      <c r="T185" s="238"/>
      <c r="AT185" s="239" t="s">
        <v>122</v>
      </c>
      <c r="AU185" s="239" t="s">
        <v>81</v>
      </c>
      <c r="AV185" s="14" t="s">
        <v>81</v>
      </c>
      <c r="AW185" s="14" t="s">
        <v>29</v>
      </c>
      <c r="AX185" s="14" t="s">
        <v>79</v>
      </c>
      <c r="AY185" s="239" t="s">
        <v>114</v>
      </c>
    </row>
    <row r="186" spans="1:65" s="2" customFormat="1" ht="16.5" customHeight="1">
      <c r="A186" s="34"/>
      <c r="B186" s="35"/>
      <c r="C186" s="256" t="s">
        <v>326</v>
      </c>
      <c r="D186" s="256" t="s">
        <v>291</v>
      </c>
      <c r="E186" s="257" t="s">
        <v>327</v>
      </c>
      <c r="F186" s="258" t="s">
        <v>328</v>
      </c>
      <c r="G186" s="259" t="s">
        <v>119</v>
      </c>
      <c r="H186" s="260">
        <v>331.378</v>
      </c>
      <c r="I186" s="261"/>
      <c r="J186" s="262">
        <f>ROUND(I186*H186,2)</f>
        <v>0</v>
      </c>
      <c r="K186" s="263"/>
      <c r="L186" s="264"/>
      <c r="M186" s="265" t="s">
        <v>1</v>
      </c>
      <c r="N186" s="266" t="s">
        <v>37</v>
      </c>
      <c r="O186" s="71"/>
      <c r="P186" s="214">
        <f>O186*H186</f>
        <v>0</v>
      </c>
      <c r="Q186" s="214">
        <v>0.131</v>
      </c>
      <c r="R186" s="214">
        <f>Q186*H186</f>
        <v>43.410518</v>
      </c>
      <c r="S186" s="214">
        <v>0</v>
      </c>
      <c r="T186" s="215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16" t="s">
        <v>152</v>
      </c>
      <c r="AT186" s="216" t="s">
        <v>291</v>
      </c>
      <c r="AU186" s="216" t="s">
        <v>81</v>
      </c>
      <c r="AY186" s="17" t="s">
        <v>114</v>
      </c>
      <c r="BE186" s="217">
        <f>IF(N186="základní",J186,0)</f>
        <v>0</v>
      </c>
      <c r="BF186" s="217">
        <f>IF(N186="snížená",J186,0)</f>
        <v>0</v>
      </c>
      <c r="BG186" s="217">
        <f>IF(N186="zákl. přenesená",J186,0)</f>
        <v>0</v>
      </c>
      <c r="BH186" s="217">
        <f>IF(N186="sníž. přenesená",J186,0)</f>
        <v>0</v>
      </c>
      <c r="BI186" s="217">
        <f>IF(N186="nulová",J186,0)</f>
        <v>0</v>
      </c>
      <c r="BJ186" s="17" t="s">
        <v>79</v>
      </c>
      <c r="BK186" s="217">
        <f>ROUND(I186*H186,2)</f>
        <v>0</v>
      </c>
      <c r="BL186" s="17" t="s">
        <v>120</v>
      </c>
      <c r="BM186" s="216" t="s">
        <v>329</v>
      </c>
    </row>
    <row r="187" spans="2:51" s="14" customFormat="1" ht="12">
      <c r="B187" s="229"/>
      <c r="C187" s="230"/>
      <c r="D187" s="220" t="s">
        <v>122</v>
      </c>
      <c r="E187" s="231" t="s">
        <v>1</v>
      </c>
      <c r="F187" s="232" t="s">
        <v>330</v>
      </c>
      <c r="G187" s="230"/>
      <c r="H187" s="233">
        <v>337</v>
      </c>
      <c r="I187" s="234"/>
      <c r="J187" s="230"/>
      <c r="K187" s="230"/>
      <c r="L187" s="235"/>
      <c r="M187" s="236"/>
      <c r="N187" s="237"/>
      <c r="O187" s="237"/>
      <c r="P187" s="237"/>
      <c r="Q187" s="237"/>
      <c r="R187" s="237"/>
      <c r="S187" s="237"/>
      <c r="T187" s="238"/>
      <c r="AT187" s="239" t="s">
        <v>122</v>
      </c>
      <c r="AU187" s="239" t="s">
        <v>81</v>
      </c>
      <c r="AV187" s="14" t="s">
        <v>81</v>
      </c>
      <c r="AW187" s="14" t="s">
        <v>29</v>
      </c>
      <c r="AX187" s="14" t="s">
        <v>72</v>
      </c>
      <c r="AY187" s="239" t="s">
        <v>114</v>
      </c>
    </row>
    <row r="188" spans="2:51" s="14" customFormat="1" ht="12">
      <c r="B188" s="229"/>
      <c r="C188" s="230"/>
      <c r="D188" s="220" t="s">
        <v>122</v>
      </c>
      <c r="E188" s="231" t="s">
        <v>1</v>
      </c>
      <c r="F188" s="232" t="s">
        <v>331</v>
      </c>
      <c r="G188" s="230"/>
      <c r="H188" s="233">
        <v>-12.12</v>
      </c>
      <c r="I188" s="234"/>
      <c r="J188" s="230"/>
      <c r="K188" s="230"/>
      <c r="L188" s="235"/>
      <c r="M188" s="236"/>
      <c r="N188" s="237"/>
      <c r="O188" s="237"/>
      <c r="P188" s="237"/>
      <c r="Q188" s="237"/>
      <c r="R188" s="237"/>
      <c r="S188" s="237"/>
      <c r="T188" s="238"/>
      <c r="AT188" s="239" t="s">
        <v>122</v>
      </c>
      <c r="AU188" s="239" t="s">
        <v>81</v>
      </c>
      <c r="AV188" s="14" t="s">
        <v>81</v>
      </c>
      <c r="AW188" s="14" t="s">
        <v>29</v>
      </c>
      <c r="AX188" s="14" t="s">
        <v>72</v>
      </c>
      <c r="AY188" s="239" t="s">
        <v>114</v>
      </c>
    </row>
    <row r="189" spans="2:51" s="15" customFormat="1" ht="12">
      <c r="B189" s="240"/>
      <c r="C189" s="241"/>
      <c r="D189" s="220" t="s">
        <v>122</v>
      </c>
      <c r="E189" s="242" t="s">
        <v>1</v>
      </c>
      <c r="F189" s="243" t="s">
        <v>127</v>
      </c>
      <c r="G189" s="241"/>
      <c r="H189" s="244">
        <v>324.88</v>
      </c>
      <c r="I189" s="245"/>
      <c r="J189" s="241"/>
      <c r="K189" s="241"/>
      <c r="L189" s="246"/>
      <c r="M189" s="247"/>
      <c r="N189" s="248"/>
      <c r="O189" s="248"/>
      <c r="P189" s="248"/>
      <c r="Q189" s="248"/>
      <c r="R189" s="248"/>
      <c r="S189" s="248"/>
      <c r="T189" s="249"/>
      <c r="AT189" s="250" t="s">
        <v>122</v>
      </c>
      <c r="AU189" s="250" t="s">
        <v>81</v>
      </c>
      <c r="AV189" s="15" t="s">
        <v>120</v>
      </c>
      <c r="AW189" s="15" t="s">
        <v>29</v>
      </c>
      <c r="AX189" s="15" t="s">
        <v>79</v>
      </c>
      <c r="AY189" s="250" t="s">
        <v>114</v>
      </c>
    </row>
    <row r="190" spans="2:51" s="14" customFormat="1" ht="12">
      <c r="B190" s="229"/>
      <c r="C190" s="230"/>
      <c r="D190" s="220" t="s">
        <v>122</v>
      </c>
      <c r="E190" s="230"/>
      <c r="F190" s="232" t="s">
        <v>332</v>
      </c>
      <c r="G190" s="230"/>
      <c r="H190" s="233">
        <v>331.378</v>
      </c>
      <c r="I190" s="234"/>
      <c r="J190" s="230"/>
      <c r="K190" s="230"/>
      <c r="L190" s="235"/>
      <c r="M190" s="236"/>
      <c r="N190" s="237"/>
      <c r="O190" s="237"/>
      <c r="P190" s="237"/>
      <c r="Q190" s="237"/>
      <c r="R190" s="237"/>
      <c r="S190" s="237"/>
      <c r="T190" s="238"/>
      <c r="AT190" s="239" t="s">
        <v>122</v>
      </c>
      <c r="AU190" s="239" t="s">
        <v>81</v>
      </c>
      <c r="AV190" s="14" t="s">
        <v>81</v>
      </c>
      <c r="AW190" s="14" t="s">
        <v>4</v>
      </c>
      <c r="AX190" s="14" t="s">
        <v>79</v>
      </c>
      <c r="AY190" s="239" t="s">
        <v>114</v>
      </c>
    </row>
    <row r="191" spans="1:65" s="2" customFormat="1" ht="21.75" customHeight="1">
      <c r="A191" s="34"/>
      <c r="B191" s="35"/>
      <c r="C191" s="204" t="s">
        <v>212</v>
      </c>
      <c r="D191" s="204" t="s">
        <v>116</v>
      </c>
      <c r="E191" s="205" t="s">
        <v>333</v>
      </c>
      <c r="F191" s="206" t="s">
        <v>334</v>
      </c>
      <c r="G191" s="207" t="s">
        <v>119</v>
      </c>
      <c r="H191" s="208">
        <v>53</v>
      </c>
      <c r="I191" s="209"/>
      <c r="J191" s="210">
        <f>ROUND(I191*H191,2)</f>
        <v>0</v>
      </c>
      <c r="K191" s="211"/>
      <c r="L191" s="39"/>
      <c r="M191" s="212" t="s">
        <v>1</v>
      </c>
      <c r="N191" s="213" t="s">
        <v>37</v>
      </c>
      <c r="O191" s="71"/>
      <c r="P191" s="214">
        <f>O191*H191</f>
        <v>0</v>
      </c>
      <c r="Q191" s="214">
        <v>0.08565</v>
      </c>
      <c r="R191" s="214">
        <f>Q191*H191</f>
        <v>4.53945</v>
      </c>
      <c r="S191" s="214">
        <v>0</v>
      </c>
      <c r="T191" s="215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16" t="s">
        <v>120</v>
      </c>
      <c r="AT191" s="216" t="s">
        <v>116</v>
      </c>
      <c r="AU191" s="216" t="s">
        <v>81</v>
      </c>
      <c r="AY191" s="17" t="s">
        <v>114</v>
      </c>
      <c r="BE191" s="217">
        <f>IF(N191="základní",J191,0)</f>
        <v>0</v>
      </c>
      <c r="BF191" s="217">
        <f>IF(N191="snížená",J191,0)</f>
        <v>0</v>
      </c>
      <c r="BG191" s="217">
        <f>IF(N191="zákl. přenesená",J191,0)</f>
        <v>0</v>
      </c>
      <c r="BH191" s="217">
        <f>IF(N191="sníž. přenesená",J191,0)</f>
        <v>0</v>
      </c>
      <c r="BI191" s="217">
        <f>IF(N191="nulová",J191,0)</f>
        <v>0</v>
      </c>
      <c r="BJ191" s="17" t="s">
        <v>79</v>
      </c>
      <c r="BK191" s="217">
        <f>ROUND(I191*H191,2)</f>
        <v>0</v>
      </c>
      <c r="BL191" s="17" t="s">
        <v>120</v>
      </c>
      <c r="BM191" s="216" t="s">
        <v>335</v>
      </c>
    </row>
    <row r="192" spans="2:51" s="14" customFormat="1" ht="12">
      <c r="B192" s="229"/>
      <c r="C192" s="230"/>
      <c r="D192" s="220" t="s">
        <v>122</v>
      </c>
      <c r="E192" s="231" t="s">
        <v>1</v>
      </c>
      <c r="F192" s="232" t="s">
        <v>336</v>
      </c>
      <c r="G192" s="230"/>
      <c r="H192" s="233">
        <v>53</v>
      </c>
      <c r="I192" s="234"/>
      <c r="J192" s="230"/>
      <c r="K192" s="230"/>
      <c r="L192" s="235"/>
      <c r="M192" s="236"/>
      <c r="N192" s="237"/>
      <c r="O192" s="237"/>
      <c r="P192" s="237"/>
      <c r="Q192" s="237"/>
      <c r="R192" s="237"/>
      <c r="S192" s="237"/>
      <c r="T192" s="238"/>
      <c r="AT192" s="239" t="s">
        <v>122</v>
      </c>
      <c r="AU192" s="239" t="s">
        <v>81</v>
      </c>
      <c r="AV192" s="14" t="s">
        <v>81</v>
      </c>
      <c r="AW192" s="14" t="s">
        <v>29</v>
      </c>
      <c r="AX192" s="14" t="s">
        <v>79</v>
      </c>
      <c r="AY192" s="239" t="s">
        <v>114</v>
      </c>
    </row>
    <row r="193" spans="1:65" s="2" customFormat="1" ht="16.5" customHeight="1">
      <c r="A193" s="34"/>
      <c r="B193" s="35"/>
      <c r="C193" s="256" t="s">
        <v>218</v>
      </c>
      <c r="D193" s="256" t="s">
        <v>291</v>
      </c>
      <c r="E193" s="257" t="s">
        <v>337</v>
      </c>
      <c r="F193" s="258" t="s">
        <v>338</v>
      </c>
      <c r="G193" s="259" t="s">
        <v>119</v>
      </c>
      <c r="H193" s="260">
        <v>54.06</v>
      </c>
      <c r="I193" s="261"/>
      <c r="J193" s="262">
        <f>ROUND(I193*H193,2)</f>
        <v>0</v>
      </c>
      <c r="K193" s="263"/>
      <c r="L193" s="264"/>
      <c r="M193" s="265" t="s">
        <v>1</v>
      </c>
      <c r="N193" s="266" t="s">
        <v>37</v>
      </c>
      <c r="O193" s="71"/>
      <c r="P193" s="214">
        <f>O193*H193</f>
        <v>0</v>
      </c>
      <c r="Q193" s="214">
        <v>0.176</v>
      </c>
      <c r="R193" s="214">
        <f>Q193*H193</f>
        <v>9.51456</v>
      </c>
      <c r="S193" s="214">
        <v>0</v>
      </c>
      <c r="T193" s="215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16" t="s">
        <v>152</v>
      </c>
      <c r="AT193" s="216" t="s">
        <v>291</v>
      </c>
      <c r="AU193" s="216" t="s">
        <v>81</v>
      </c>
      <c r="AY193" s="17" t="s">
        <v>114</v>
      </c>
      <c r="BE193" s="217">
        <f>IF(N193="základní",J193,0)</f>
        <v>0</v>
      </c>
      <c r="BF193" s="217">
        <f>IF(N193="snížená",J193,0)</f>
        <v>0</v>
      </c>
      <c r="BG193" s="217">
        <f>IF(N193="zákl. přenesená",J193,0)</f>
        <v>0</v>
      </c>
      <c r="BH193" s="217">
        <f>IF(N193="sníž. přenesená",J193,0)</f>
        <v>0</v>
      </c>
      <c r="BI193" s="217">
        <f>IF(N193="nulová",J193,0)</f>
        <v>0</v>
      </c>
      <c r="BJ193" s="17" t="s">
        <v>79</v>
      </c>
      <c r="BK193" s="217">
        <f>ROUND(I193*H193,2)</f>
        <v>0</v>
      </c>
      <c r="BL193" s="17" t="s">
        <v>120</v>
      </c>
      <c r="BM193" s="216" t="s">
        <v>339</v>
      </c>
    </row>
    <row r="194" spans="2:51" s="14" customFormat="1" ht="12">
      <c r="B194" s="229"/>
      <c r="C194" s="230"/>
      <c r="D194" s="220" t="s">
        <v>122</v>
      </c>
      <c r="E194" s="230"/>
      <c r="F194" s="232" t="s">
        <v>340</v>
      </c>
      <c r="G194" s="230"/>
      <c r="H194" s="233">
        <v>54.06</v>
      </c>
      <c r="I194" s="234"/>
      <c r="J194" s="230"/>
      <c r="K194" s="230"/>
      <c r="L194" s="235"/>
      <c r="M194" s="236"/>
      <c r="N194" s="237"/>
      <c r="O194" s="237"/>
      <c r="P194" s="237"/>
      <c r="Q194" s="237"/>
      <c r="R194" s="237"/>
      <c r="S194" s="237"/>
      <c r="T194" s="238"/>
      <c r="AT194" s="239" t="s">
        <v>122</v>
      </c>
      <c r="AU194" s="239" t="s">
        <v>81</v>
      </c>
      <c r="AV194" s="14" t="s">
        <v>81</v>
      </c>
      <c r="AW194" s="14" t="s">
        <v>4</v>
      </c>
      <c r="AX194" s="14" t="s">
        <v>79</v>
      </c>
      <c r="AY194" s="239" t="s">
        <v>114</v>
      </c>
    </row>
    <row r="195" spans="1:65" s="2" customFormat="1" ht="21.75" customHeight="1">
      <c r="A195" s="34"/>
      <c r="B195" s="35"/>
      <c r="C195" s="256" t="s">
        <v>7</v>
      </c>
      <c r="D195" s="256" t="s">
        <v>291</v>
      </c>
      <c r="E195" s="257" t="s">
        <v>341</v>
      </c>
      <c r="F195" s="258" t="s">
        <v>342</v>
      </c>
      <c r="G195" s="259" t="s">
        <v>119</v>
      </c>
      <c r="H195" s="260">
        <v>12.362</v>
      </c>
      <c r="I195" s="261"/>
      <c r="J195" s="262">
        <f>ROUND(I195*H195,2)</f>
        <v>0</v>
      </c>
      <c r="K195" s="263"/>
      <c r="L195" s="264"/>
      <c r="M195" s="265" t="s">
        <v>1</v>
      </c>
      <c r="N195" s="266" t="s">
        <v>37</v>
      </c>
      <c r="O195" s="71"/>
      <c r="P195" s="214">
        <f>O195*H195</f>
        <v>0</v>
      </c>
      <c r="Q195" s="214">
        <v>0.131</v>
      </c>
      <c r="R195" s="214">
        <f>Q195*H195</f>
        <v>1.6194220000000001</v>
      </c>
      <c r="S195" s="214">
        <v>0</v>
      </c>
      <c r="T195" s="215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216" t="s">
        <v>152</v>
      </c>
      <c r="AT195" s="216" t="s">
        <v>291</v>
      </c>
      <c r="AU195" s="216" t="s">
        <v>81</v>
      </c>
      <c r="AY195" s="17" t="s">
        <v>114</v>
      </c>
      <c r="BE195" s="217">
        <f>IF(N195="základní",J195,0)</f>
        <v>0</v>
      </c>
      <c r="BF195" s="217">
        <f>IF(N195="snížená",J195,0)</f>
        <v>0</v>
      </c>
      <c r="BG195" s="217">
        <f>IF(N195="zákl. přenesená",J195,0)</f>
        <v>0</v>
      </c>
      <c r="BH195" s="217">
        <f>IF(N195="sníž. přenesená",J195,0)</f>
        <v>0</v>
      </c>
      <c r="BI195" s="217">
        <f>IF(N195="nulová",J195,0)</f>
        <v>0</v>
      </c>
      <c r="BJ195" s="17" t="s">
        <v>79</v>
      </c>
      <c r="BK195" s="217">
        <f>ROUND(I195*H195,2)</f>
        <v>0</v>
      </c>
      <c r="BL195" s="17" t="s">
        <v>120</v>
      </c>
      <c r="BM195" s="216" t="s">
        <v>343</v>
      </c>
    </row>
    <row r="196" spans="2:51" s="14" customFormat="1" ht="12">
      <c r="B196" s="229"/>
      <c r="C196" s="230"/>
      <c r="D196" s="220" t="s">
        <v>122</v>
      </c>
      <c r="E196" s="231" t="s">
        <v>1</v>
      </c>
      <c r="F196" s="232" t="s">
        <v>344</v>
      </c>
      <c r="G196" s="230"/>
      <c r="H196" s="233">
        <v>12.12</v>
      </c>
      <c r="I196" s="234"/>
      <c r="J196" s="230"/>
      <c r="K196" s="230"/>
      <c r="L196" s="235"/>
      <c r="M196" s="236"/>
      <c r="N196" s="237"/>
      <c r="O196" s="237"/>
      <c r="P196" s="237"/>
      <c r="Q196" s="237"/>
      <c r="R196" s="237"/>
      <c r="S196" s="237"/>
      <c r="T196" s="238"/>
      <c r="AT196" s="239" t="s">
        <v>122</v>
      </c>
      <c r="AU196" s="239" t="s">
        <v>81</v>
      </c>
      <c r="AV196" s="14" t="s">
        <v>81</v>
      </c>
      <c r="AW196" s="14" t="s">
        <v>29</v>
      </c>
      <c r="AX196" s="14" t="s">
        <v>79</v>
      </c>
      <c r="AY196" s="239" t="s">
        <v>114</v>
      </c>
    </row>
    <row r="197" spans="2:51" s="14" customFormat="1" ht="12">
      <c r="B197" s="229"/>
      <c r="C197" s="230"/>
      <c r="D197" s="220" t="s">
        <v>122</v>
      </c>
      <c r="E197" s="230"/>
      <c r="F197" s="232" t="s">
        <v>345</v>
      </c>
      <c r="G197" s="230"/>
      <c r="H197" s="233">
        <v>12.362</v>
      </c>
      <c r="I197" s="234"/>
      <c r="J197" s="230"/>
      <c r="K197" s="230"/>
      <c r="L197" s="235"/>
      <c r="M197" s="236"/>
      <c r="N197" s="237"/>
      <c r="O197" s="237"/>
      <c r="P197" s="237"/>
      <c r="Q197" s="237"/>
      <c r="R197" s="237"/>
      <c r="S197" s="237"/>
      <c r="T197" s="238"/>
      <c r="AT197" s="239" t="s">
        <v>122</v>
      </c>
      <c r="AU197" s="239" t="s">
        <v>81</v>
      </c>
      <c r="AV197" s="14" t="s">
        <v>81</v>
      </c>
      <c r="AW197" s="14" t="s">
        <v>4</v>
      </c>
      <c r="AX197" s="14" t="s">
        <v>79</v>
      </c>
      <c r="AY197" s="239" t="s">
        <v>114</v>
      </c>
    </row>
    <row r="198" spans="2:63" s="12" customFormat="1" ht="22.9" customHeight="1">
      <c r="B198" s="188"/>
      <c r="C198" s="189"/>
      <c r="D198" s="190" t="s">
        <v>71</v>
      </c>
      <c r="E198" s="202" t="s">
        <v>162</v>
      </c>
      <c r="F198" s="202" t="s">
        <v>166</v>
      </c>
      <c r="G198" s="189"/>
      <c r="H198" s="189"/>
      <c r="I198" s="192"/>
      <c r="J198" s="203">
        <f>BK198</f>
        <v>0</v>
      </c>
      <c r="K198" s="189"/>
      <c r="L198" s="194"/>
      <c r="M198" s="195"/>
      <c r="N198" s="196"/>
      <c r="O198" s="196"/>
      <c r="P198" s="197">
        <f>SUM(P199:P215)</f>
        <v>0</v>
      </c>
      <c r="Q198" s="196"/>
      <c r="R198" s="197">
        <f>SUM(R199:R215)</f>
        <v>138.131903</v>
      </c>
      <c r="S198" s="196"/>
      <c r="T198" s="198">
        <f>SUM(T199:T215)</f>
        <v>0</v>
      </c>
      <c r="AR198" s="199" t="s">
        <v>79</v>
      </c>
      <c r="AT198" s="200" t="s">
        <v>71</v>
      </c>
      <c r="AU198" s="200" t="s">
        <v>79</v>
      </c>
      <c r="AY198" s="199" t="s">
        <v>114</v>
      </c>
      <c r="BK198" s="201">
        <f>SUM(BK199:BK215)</f>
        <v>0</v>
      </c>
    </row>
    <row r="199" spans="1:65" s="2" customFormat="1" ht="21.75" customHeight="1">
      <c r="A199" s="34"/>
      <c r="B199" s="35"/>
      <c r="C199" s="204" t="s">
        <v>346</v>
      </c>
      <c r="D199" s="204" t="s">
        <v>116</v>
      </c>
      <c r="E199" s="205" t="s">
        <v>347</v>
      </c>
      <c r="F199" s="206" t="s">
        <v>348</v>
      </c>
      <c r="G199" s="207" t="s">
        <v>170</v>
      </c>
      <c r="H199" s="208">
        <v>37</v>
      </c>
      <c r="I199" s="209"/>
      <c r="J199" s="210">
        <f>ROUND(I199*H199,2)</f>
        <v>0</v>
      </c>
      <c r="K199" s="211"/>
      <c r="L199" s="39"/>
      <c r="M199" s="212" t="s">
        <v>1</v>
      </c>
      <c r="N199" s="213" t="s">
        <v>37</v>
      </c>
      <c r="O199" s="71"/>
      <c r="P199" s="214">
        <f>O199*H199</f>
        <v>0</v>
      </c>
      <c r="Q199" s="214">
        <v>0.1554</v>
      </c>
      <c r="R199" s="214">
        <f>Q199*H199</f>
        <v>5.7498000000000005</v>
      </c>
      <c r="S199" s="214">
        <v>0</v>
      </c>
      <c r="T199" s="215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216" t="s">
        <v>120</v>
      </c>
      <c r="AT199" s="216" t="s">
        <v>116</v>
      </c>
      <c r="AU199" s="216" t="s">
        <v>81</v>
      </c>
      <c r="AY199" s="17" t="s">
        <v>114</v>
      </c>
      <c r="BE199" s="217">
        <f>IF(N199="základní",J199,0)</f>
        <v>0</v>
      </c>
      <c r="BF199" s="217">
        <f>IF(N199="snížená",J199,0)</f>
        <v>0</v>
      </c>
      <c r="BG199" s="217">
        <f>IF(N199="zákl. přenesená",J199,0)</f>
        <v>0</v>
      </c>
      <c r="BH199" s="217">
        <f>IF(N199="sníž. přenesená",J199,0)</f>
        <v>0</v>
      </c>
      <c r="BI199" s="217">
        <f>IF(N199="nulová",J199,0)</f>
        <v>0</v>
      </c>
      <c r="BJ199" s="17" t="s">
        <v>79</v>
      </c>
      <c r="BK199" s="217">
        <f>ROUND(I199*H199,2)</f>
        <v>0</v>
      </c>
      <c r="BL199" s="17" t="s">
        <v>120</v>
      </c>
      <c r="BM199" s="216" t="s">
        <v>349</v>
      </c>
    </row>
    <row r="200" spans="1:65" s="2" customFormat="1" ht="16.5" customHeight="1">
      <c r="A200" s="34"/>
      <c r="B200" s="35"/>
      <c r="C200" s="256" t="s">
        <v>350</v>
      </c>
      <c r="D200" s="256" t="s">
        <v>291</v>
      </c>
      <c r="E200" s="257" t="s">
        <v>351</v>
      </c>
      <c r="F200" s="258" t="s">
        <v>352</v>
      </c>
      <c r="G200" s="259" t="s">
        <v>170</v>
      </c>
      <c r="H200" s="260">
        <v>33</v>
      </c>
      <c r="I200" s="261"/>
      <c r="J200" s="262">
        <f>ROUND(I200*H200,2)</f>
        <v>0</v>
      </c>
      <c r="K200" s="263"/>
      <c r="L200" s="264"/>
      <c r="M200" s="265" t="s">
        <v>1</v>
      </c>
      <c r="N200" s="266" t="s">
        <v>37</v>
      </c>
      <c r="O200" s="71"/>
      <c r="P200" s="214">
        <f>O200*H200</f>
        <v>0</v>
      </c>
      <c r="Q200" s="214">
        <v>0.055</v>
      </c>
      <c r="R200" s="214">
        <f>Q200*H200</f>
        <v>1.815</v>
      </c>
      <c r="S200" s="214">
        <v>0</v>
      </c>
      <c r="T200" s="215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16" t="s">
        <v>152</v>
      </c>
      <c r="AT200" s="216" t="s">
        <v>291</v>
      </c>
      <c r="AU200" s="216" t="s">
        <v>81</v>
      </c>
      <c r="AY200" s="17" t="s">
        <v>114</v>
      </c>
      <c r="BE200" s="217">
        <f>IF(N200="základní",J200,0)</f>
        <v>0</v>
      </c>
      <c r="BF200" s="217">
        <f>IF(N200="snížená",J200,0)</f>
        <v>0</v>
      </c>
      <c r="BG200" s="217">
        <f>IF(N200="zákl. přenesená",J200,0)</f>
        <v>0</v>
      </c>
      <c r="BH200" s="217">
        <f>IF(N200="sníž. přenesená",J200,0)</f>
        <v>0</v>
      </c>
      <c r="BI200" s="217">
        <f>IF(N200="nulová",J200,0)</f>
        <v>0</v>
      </c>
      <c r="BJ200" s="17" t="s">
        <v>79</v>
      </c>
      <c r="BK200" s="217">
        <f>ROUND(I200*H200,2)</f>
        <v>0</v>
      </c>
      <c r="BL200" s="17" t="s">
        <v>120</v>
      </c>
      <c r="BM200" s="216" t="s">
        <v>353</v>
      </c>
    </row>
    <row r="201" spans="2:51" s="14" customFormat="1" ht="12">
      <c r="B201" s="229"/>
      <c r="C201" s="230"/>
      <c r="D201" s="220" t="s">
        <v>122</v>
      </c>
      <c r="E201" s="231" t="s">
        <v>1</v>
      </c>
      <c r="F201" s="232" t="s">
        <v>354</v>
      </c>
      <c r="G201" s="230"/>
      <c r="H201" s="233">
        <v>33</v>
      </c>
      <c r="I201" s="234"/>
      <c r="J201" s="230"/>
      <c r="K201" s="230"/>
      <c r="L201" s="235"/>
      <c r="M201" s="236"/>
      <c r="N201" s="237"/>
      <c r="O201" s="237"/>
      <c r="P201" s="237"/>
      <c r="Q201" s="237"/>
      <c r="R201" s="237"/>
      <c r="S201" s="237"/>
      <c r="T201" s="238"/>
      <c r="AT201" s="239" t="s">
        <v>122</v>
      </c>
      <c r="AU201" s="239" t="s">
        <v>81</v>
      </c>
      <c r="AV201" s="14" t="s">
        <v>81</v>
      </c>
      <c r="AW201" s="14" t="s">
        <v>29</v>
      </c>
      <c r="AX201" s="14" t="s">
        <v>79</v>
      </c>
      <c r="AY201" s="239" t="s">
        <v>114</v>
      </c>
    </row>
    <row r="202" spans="1:65" s="2" customFormat="1" ht="21.75" customHeight="1">
      <c r="A202" s="34"/>
      <c r="B202" s="35"/>
      <c r="C202" s="256" t="s">
        <v>355</v>
      </c>
      <c r="D202" s="256" t="s">
        <v>291</v>
      </c>
      <c r="E202" s="257" t="s">
        <v>356</v>
      </c>
      <c r="F202" s="258" t="s">
        <v>357</v>
      </c>
      <c r="G202" s="259" t="s">
        <v>170</v>
      </c>
      <c r="H202" s="260">
        <v>4</v>
      </c>
      <c r="I202" s="261"/>
      <c r="J202" s="262">
        <f>ROUND(I202*H202,2)</f>
        <v>0</v>
      </c>
      <c r="K202" s="263"/>
      <c r="L202" s="264"/>
      <c r="M202" s="265" t="s">
        <v>1</v>
      </c>
      <c r="N202" s="266" t="s">
        <v>37</v>
      </c>
      <c r="O202" s="71"/>
      <c r="P202" s="214">
        <f>O202*H202</f>
        <v>0</v>
      </c>
      <c r="Q202" s="214">
        <v>0.06567</v>
      </c>
      <c r="R202" s="214">
        <f>Q202*H202</f>
        <v>0.26268</v>
      </c>
      <c r="S202" s="214">
        <v>0</v>
      </c>
      <c r="T202" s="215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16" t="s">
        <v>152</v>
      </c>
      <c r="AT202" s="216" t="s">
        <v>291</v>
      </c>
      <c r="AU202" s="216" t="s">
        <v>81</v>
      </c>
      <c r="AY202" s="17" t="s">
        <v>114</v>
      </c>
      <c r="BE202" s="217">
        <f>IF(N202="základní",J202,0)</f>
        <v>0</v>
      </c>
      <c r="BF202" s="217">
        <f>IF(N202="snížená",J202,0)</f>
        <v>0</v>
      </c>
      <c r="BG202" s="217">
        <f>IF(N202="zákl. přenesená",J202,0)</f>
        <v>0</v>
      </c>
      <c r="BH202" s="217">
        <f>IF(N202="sníž. přenesená",J202,0)</f>
        <v>0</v>
      </c>
      <c r="BI202" s="217">
        <f>IF(N202="nulová",J202,0)</f>
        <v>0</v>
      </c>
      <c r="BJ202" s="17" t="s">
        <v>79</v>
      </c>
      <c r="BK202" s="217">
        <f>ROUND(I202*H202,2)</f>
        <v>0</v>
      </c>
      <c r="BL202" s="17" t="s">
        <v>120</v>
      </c>
      <c r="BM202" s="216" t="s">
        <v>358</v>
      </c>
    </row>
    <row r="203" spans="1:65" s="2" customFormat="1" ht="21.75" customHeight="1">
      <c r="A203" s="34"/>
      <c r="B203" s="35"/>
      <c r="C203" s="204" t="s">
        <v>359</v>
      </c>
      <c r="D203" s="204" t="s">
        <v>116</v>
      </c>
      <c r="E203" s="205" t="s">
        <v>360</v>
      </c>
      <c r="F203" s="206" t="s">
        <v>361</v>
      </c>
      <c r="G203" s="207" t="s">
        <v>170</v>
      </c>
      <c r="H203" s="208">
        <v>436.9</v>
      </c>
      <c r="I203" s="209"/>
      <c r="J203" s="210">
        <f>ROUND(I203*H203,2)</f>
        <v>0</v>
      </c>
      <c r="K203" s="211"/>
      <c r="L203" s="39"/>
      <c r="M203" s="212" t="s">
        <v>1</v>
      </c>
      <c r="N203" s="213" t="s">
        <v>37</v>
      </c>
      <c r="O203" s="71"/>
      <c r="P203" s="214">
        <f>O203*H203</f>
        <v>0</v>
      </c>
      <c r="Q203" s="214">
        <v>0.1295</v>
      </c>
      <c r="R203" s="214">
        <f>Q203*H203</f>
        <v>56.57855</v>
      </c>
      <c r="S203" s="214">
        <v>0</v>
      </c>
      <c r="T203" s="215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16" t="s">
        <v>120</v>
      </c>
      <c r="AT203" s="216" t="s">
        <v>116</v>
      </c>
      <c r="AU203" s="216" t="s">
        <v>81</v>
      </c>
      <c r="AY203" s="17" t="s">
        <v>114</v>
      </c>
      <c r="BE203" s="217">
        <f>IF(N203="základní",J203,0)</f>
        <v>0</v>
      </c>
      <c r="BF203" s="217">
        <f>IF(N203="snížená",J203,0)</f>
        <v>0</v>
      </c>
      <c r="BG203" s="217">
        <f>IF(N203="zákl. přenesená",J203,0)</f>
        <v>0</v>
      </c>
      <c r="BH203" s="217">
        <f>IF(N203="sníž. přenesená",J203,0)</f>
        <v>0</v>
      </c>
      <c r="BI203" s="217">
        <f>IF(N203="nulová",J203,0)</f>
        <v>0</v>
      </c>
      <c r="BJ203" s="17" t="s">
        <v>79</v>
      </c>
      <c r="BK203" s="217">
        <f>ROUND(I203*H203,2)</f>
        <v>0</v>
      </c>
      <c r="BL203" s="17" t="s">
        <v>120</v>
      </c>
      <c r="BM203" s="216" t="s">
        <v>362</v>
      </c>
    </row>
    <row r="204" spans="2:51" s="14" customFormat="1" ht="12">
      <c r="B204" s="229"/>
      <c r="C204" s="230"/>
      <c r="D204" s="220" t="s">
        <v>122</v>
      </c>
      <c r="E204" s="231" t="s">
        <v>1</v>
      </c>
      <c r="F204" s="232" t="s">
        <v>363</v>
      </c>
      <c r="G204" s="230"/>
      <c r="H204" s="233">
        <v>425.9</v>
      </c>
      <c r="I204" s="234"/>
      <c r="J204" s="230"/>
      <c r="K204" s="230"/>
      <c r="L204" s="235"/>
      <c r="M204" s="236"/>
      <c r="N204" s="237"/>
      <c r="O204" s="237"/>
      <c r="P204" s="237"/>
      <c r="Q204" s="237"/>
      <c r="R204" s="237"/>
      <c r="S204" s="237"/>
      <c r="T204" s="238"/>
      <c r="AT204" s="239" t="s">
        <v>122</v>
      </c>
      <c r="AU204" s="239" t="s">
        <v>81</v>
      </c>
      <c r="AV204" s="14" t="s">
        <v>81</v>
      </c>
      <c r="AW204" s="14" t="s">
        <v>29</v>
      </c>
      <c r="AX204" s="14" t="s">
        <v>72</v>
      </c>
      <c r="AY204" s="239" t="s">
        <v>114</v>
      </c>
    </row>
    <row r="205" spans="2:51" s="14" customFormat="1" ht="12">
      <c r="B205" s="229"/>
      <c r="C205" s="230"/>
      <c r="D205" s="220" t="s">
        <v>122</v>
      </c>
      <c r="E205" s="231" t="s">
        <v>1</v>
      </c>
      <c r="F205" s="232" t="s">
        <v>364</v>
      </c>
      <c r="G205" s="230"/>
      <c r="H205" s="233">
        <v>11</v>
      </c>
      <c r="I205" s="234"/>
      <c r="J205" s="230"/>
      <c r="K205" s="230"/>
      <c r="L205" s="235"/>
      <c r="M205" s="236"/>
      <c r="N205" s="237"/>
      <c r="O205" s="237"/>
      <c r="P205" s="237"/>
      <c r="Q205" s="237"/>
      <c r="R205" s="237"/>
      <c r="S205" s="237"/>
      <c r="T205" s="238"/>
      <c r="AT205" s="239" t="s">
        <v>122</v>
      </c>
      <c r="AU205" s="239" t="s">
        <v>81</v>
      </c>
      <c r="AV205" s="14" t="s">
        <v>81</v>
      </c>
      <c r="AW205" s="14" t="s">
        <v>29</v>
      </c>
      <c r="AX205" s="14" t="s">
        <v>72</v>
      </c>
      <c r="AY205" s="239" t="s">
        <v>114</v>
      </c>
    </row>
    <row r="206" spans="2:51" s="15" customFormat="1" ht="12">
      <c r="B206" s="240"/>
      <c r="C206" s="241"/>
      <c r="D206" s="220" t="s">
        <v>122</v>
      </c>
      <c r="E206" s="242" t="s">
        <v>1</v>
      </c>
      <c r="F206" s="243" t="s">
        <v>127</v>
      </c>
      <c r="G206" s="241"/>
      <c r="H206" s="244">
        <v>436.9</v>
      </c>
      <c r="I206" s="245"/>
      <c r="J206" s="241"/>
      <c r="K206" s="241"/>
      <c r="L206" s="246"/>
      <c r="M206" s="247"/>
      <c r="N206" s="248"/>
      <c r="O206" s="248"/>
      <c r="P206" s="248"/>
      <c r="Q206" s="248"/>
      <c r="R206" s="248"/>
      <c r="S206" s="248"/>
      <c r="T206" s="249"/>
      <c r="AT206" s="250" t="s">
        <v>122</v>
      </c>
      <c r="AU206" s="250" t="s">
        <v>81</v>
      </c>
      <c r="AV206" s="15" t="s">
        <v>120</v>
      </c>
      <c r="AW206" s="15" t="s">
        <v>29</v>
      </c>
      <c r="AX206" s="15" t="s">
        <v>79</v>
      </c>
      <c r="AY206" s="250" t="s">
        <v>114</v>
      </c>
    </row>
    <row r="207" spans="1:65" s="2" customFormat="1" ht="16.5" customHeight="1">
      <c r="A207" s="34"/>
      <c r="B207" s="35"/>
      <c r="C207" s="256" t="s">
        <v>365</v>
      </c>
      <c r="D207" s="256" t="s">
        <v>291</v>
      </c>
      <c r="E207" s="257" t="s">
        <v>366</v>
      </c>
      <c r="F207" s="258" t="s">
        <v>367</v>
      </c>
      <c r="G207" s="259" t="s">
        <v>170</v>
      </c>
      <c r="H207" s="260">
        <v>450.007</v>
      </c>
      <c r="I207" s="261"/>
      <c r="J207" s="262">
        <f>ROUND(I207*H207,2)</f>
        <v>0</v>
      </c>
      <c r="K207" s="263"/>
      <c r="L207" s="264"/>
      <c r="M207" s="265" t="s">
        <v>1</v>
      </c>
      <c r="N207" s="266" t="s">
        <v>37</v>
      </c>
      <c r="O207" s="71"/>
      <c r="P207" s="214">
        <f>O207*H207</f>
        <v>0</v>
      </c>
      <c r="Q207" s="214">
        <v>0.045</v>
      </c>
      <c r="R207" s="214">
        <f>Q207*H207</f>
        <v>20.250315</v>
      </c>
      <c r="S207" s="214">
        <v>0</v>
      </c>
      <c r="T207" s="215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16" t="s">
        <v>152</v>
      </c>
      <c r="AT207" s="216" t="s">
        <v>291</v>
      </c>
      <c r="AU207" s="216" t="s">
        <v>81</v>
      </c>
      <c r="AY207" s="17" t="s">
        <v>114</v>
      </c>
      <c r="BE207" s="217">
        <f>IF(N207="základní",J207,0)</f>
        <v>0</v>
      </c>
      <c r="BF207" s="217">
        <f>IF(N207="snížená",J207,0)</f>
        <v>0</v>
      </c>
      <c r="BG207" s="217">
        <f>IF(N207="zákl. přenesená",J207,0)</f>
        <v>0</v>
      </c>
      <c r="BH207" s="217">
        <f>IF(N207="sníž. přenesená",J207,0)</f>
        <v>0</v>
      </c>
      <c r="BI207" s="217">
        <f>IF(N207="nulová",J207,0)</f>
        <v>0</v>
      </c>
      <c r="BJ207" s="17" t="s">
        <v>79</v>
      </c>
      <c r="BK207" s="217">
        <f>ROUND(I207*H207,2)</f>
        <v>0</v>
      </c>
      <c r="BL207" s="17" t="s">
        <v>120</v>
      </c>
      <c r="BM207" s="216" t="s">
        <v>368</v>
      </c>
    </row>
    <row r="208" spans="2:51" s="14" customFormat="1" ht="12">
      <c r="B208" s="229"/>
      <c r="C208" s="230"/>
      <c r="D208" s="220" t="s">
        <v>122</v>
      </c>
      <c r="E208" s="231" t="s">
        <v>1</v>
      </c>
      <c r="F208" s="232" t="s">
        <v>369</v>
      </c>
      <c r="G208" s="230"/>
      <c r="H208" s="233">
        <v>436.9</v>
      </c>
      <c r="I208" s="234"/>
      <c r="J208" s="230"/>
      <c r="K208" s="230"/>
      <c r="L208" s="235"/>
      <c r="M208" s="236"/>
      <c r="N208" s="237"/>
      <c r="O208" s="237"/>
      <c r="P208" s="237"/>
      <c r="Q208" s="237"/>
      <c r="R208" s="237"/>
      <c r="S208" s="237"/>
      <c r="T208" s="238"/>
      <c r="AT208" s="239" t="s">
        <v>122</v>
      </c>
      <c r="AU208" s="239" t="s">
        <v>81</v>
      </c>
      <c r="AV208" s="14" t="s">
        <v>81</v>
      </c>
      <c r="AW208" s="14" t="s">
        <v>29</v>
      </c>
      <c r="AX208" s="14" t="s">
        <v>79</v>
      </c>
      <c r="AY208" s="239" t="s">
        <v>114</v>
      </c>
    </row>
    <row r="209" spans="2:51" s="14" customFormat="1" ht="12">
      <c r="B209" s="229"/>
      <c r="C209" s="230"/>
      <c r="D209" s="220" t="s">
        <v>122</v>
      </c>
      <c r="E209" s="230"/>
      <c r="F209" s="232" t="s">
        <v>370</v>
      </c>
      <c r="G209" s="230"/>
      <c r="H209" s="233">
        <v>450.007</v>
      </c>
      <c r="I209" s="234"/>
      <c r="J209" s="230"/>
      <c r="K209" s="230"/>
      <c r="L209" s="235"/>
      <c r="M209" s="236"/>
      <c r="N209" s="237"/>
      <c r="O209" s="237"/>
      <c r="P209" s="237"/>
      <c r="Q209" s="237"/>
      <c r="R209" s="237"/>
      <c r="S209" s="237"/>
      <c r="T209" s="238"/>
      <c r="AT209" s="239" t="s">
        <v>122</v>
      </c>
      <c r="AU209" s="239" t="s">
        <v>81</v>
      </c>
      <c r="AV209" s="14" t="s">
        <v>81</v>
      </c>
      <c r="AW209" s="14" t="s">
        <v>4</v>
      </c>
      <c r="AX209" s="14" t="s">
        <v>79</v>
      </c>
      <c r="AY209" s="239" t="s">
        <v>114</v>
      </c>
    </row>
    <row r="210" spans="1:65" s="2" customFormat="1" ht="21.75" customHeight="1">
      <c r="A210" s="34"/>
      <c r="B210" s="35"/>
      <c r="C210" s="204" t="s">
        <v>371</v>
      </c>
      <c r="D210" s="204" t="s">
        <v>116</v>
      </c>
      <c r="E210" s="205" t="s">
        <v>372</v>
      </c>
      <c r="F210" s="206" t="s">
        <v>373</v>
      </c>
      <c r="G210" s="207" t="s">
        <v>259</v>
      </c>
      <c r="H210" s="208">
        <v>23.7</v>
      </c>
      <c r="I210" s="209"/>
      <c r="J210" s="210">
        <f>ROUND(I210*H210,2)</f>
        <v>0</v>
      </c>
      <c r="K210" s="211"/>
      <c r="L210" s="39"/>
      <c r="M210" s="212" t="s">
        <v>1</v>
      </c>
      <c r="N210" s="213" t="s">
        <v>37</v>
      </c>
      <c r="O210" s="71"/>
      <c r="P210" s="214">
        <f>O210*H210</f>
        <v>0</v>
      </c>
      <c r="Q210" s="214">
        <v>2.25634</v>
      </c>
      <c r="R210" s="214">
        <f>Q210*H210</f>
        <v>53.475258</v>
      </c>
      <c r="S210" s="214">
        <v>0</v>
      </c>
      <c r="T210" s="215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216" t="s">
        <v>120</v>
      </c>
      <c r="AT210" s="216" t="s">
        <v>116</v>
      </c>
      <c r="AU210" s="216" t="s">
        <v>81</v>
      </c>
      <c r="AY210" s="17" t="s">
        <v>114</v>
      </c>
      <c r="BE210" s="217">
        <f>IF(N210="základní",J210,0)</f>
        <v>0</v>
      </c>
      <c r="BF210" s="217">
        <f>IF(N210="snížená",J210,0)</f>
        <v>0</v>
      </c>
      <c r="BG210" s="217">
        <f>IF(N210="zákl. přenesená",J210,0)</f>
        <v>0</v>
      </c>
      <c r="BH210" s="217">
        <f>IF(N210="sníž. přenesená",J210,0)</f>
        <v>0</v>
      </c>
      <c r="BI210" s="217">
        <f>IF(N210="nulová",J210,0)</f>
        <v>0</v>
      </c>
      <c r="BJ210" s="17" t="s">
        <v>79</v>
      </c>
      <c r="BK210" s="217">
        <f>ROUND(I210*H210,2)</f>
        <v>0</v>
      </c>
      <c r="BL210" s="17" t="s">
        <v>120</v>
      </c>
      <c r="BM210" s="216" t="s">
        <v>374</v>
      </c>
    </row>
    <row r="211" spans="2:51" s="14" customFormat="1" ht="12">
      <c r="B211" s="229"/>
      <c r="C211" s="230"/>
      <c r="D211" s="220" t="s">
        <v>122</v>
      </c>
      <c r="E211" s="231" t="s">
        <v>1</v>
      </c>
      <c r="F211" s="232" t="s">
        <v>375</v>
      </c>
      <c r="G211" s="230"/>
      <c r="H211" s="233">
        <v>23.7</v>
      </c>
      <c r="I211" s="234"/>
      <c r="J211" s="230"/>
      <c r="K211" s="230"/>
      <c r="L211" s="235"/>
      <c r="M211" s="236"/>
      <c r="N211" s="237"/>
      <c r="O211" s="237"/>
      <c r="P211" s="237"/>
      <c r="Q211" s="237"/>
      <c r="R211" s="237"/>
      <c r="S211" s="237"/>
      <c r="T211" s="238"/>
      <c r="AT211" s="239" t="s">
        <v>122</v>
      </c>
      <c r="AU211" s="239" t="s">
        <v>81</v>
      </c>
      <c r="AV211" s="14" t="s">
        <v>81</v>
      </c>
      <c r="AW211" s="14" t="s">
        <v>29</v>
      </c>
      <c r="AX211" s="14" t="s">
        <v>79</v>
      </c>
      <c r="AY211" s="239" t="s">
        <v>114</v>
      </c>
    </row>
    <row r="212" spans="1:65" s="2" customFormat="1" ht="21.75" customHeight="1">
      <c r="A212" s="34"/>
      <c r="B212" s="35"/>
      <c r="C212" s="204" t="s">
        <v>376</v>
      </c>
      <c r="D212" s="204" t="s">
        <v>116</v>
      </c>
      <c r="E212" s="205" t="s">
        <v>168</v>
      </c>
      <c r="F212" s="206" t="s">
        <v>169</v>
      </c>
      <c r="G212" s="207" t="s">
        <v>170</v>
      </c>
      <c r="H212" s="208">
        <v>6</v>
      </c>
      <c r="I212" s="209"/>
      <c r="J212" s="210">
        <f>ROUND(I212*H212,2)</f>
        <v>0</v>
      </c>
      <c r="K212" s="211"/>
      <c r="L212" s="39"/>
      <c r="M212" s="212" t="s">
        <v>1</v>
      </c>
      <c r="N212" s="213" t="s">
        <v>37</v>
      </c>
      <c r="O212" s="71"/>
      <c r="P212" s="214">
        <f>O212*H212</f>
        <v>0</v>
      </c>
      <c r="Q212" s="214">
        <v>0</v>
      </c>
      <c r="R212" s="214">
        <f>Q212*H212</f>
        <v>0</v>
      </c>
      <c r="S212" s="214">
        <v>0</v>
      </c>
      <c r="T212" s="215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16" t="s">
        <v>120</v>
      </c>
      <c r="AT212" s="216" t="s">
        <v>116</v>
      </c>
      <c r="AU212" s="216" t="s">
        <v>81</v>
      </c>
      <c r="AY212" s="17" t="s">
        <v>114</v>
      </c>
      <c r="BE212" s="217">
        <f>IF(N212="základní",J212,0)</f>
        <v>0</v>
      </c>
      <c r="BF212" s="217">
        <f>IF(N212="snížená",J212,0)</f>
        <v>0</v>
      </c>
      <c r="BG212" s="217">
        <f>IF(N212="zákl. přenesená",J212,0)</f>
        <v>0</v>
      </c>
      <c r="BH212" s="217">
        <f>IF(N212="sníž. přenesená",J212,0)</f>
        <v>0</v>
      </c>
      <c r="BI212" s="217">
        <f>IF(N212="nulová",J212,0)</f>
        <v>0</v>
      </c>
      <c r="BJ212" s="17" t="s">
        <v>79</v>
      </c>
      <c r="BK212" s="217">
        <f>ROUND(I212*H212,2)</f>
        <v>0</v>
      </c>
      <c r="BL212" s="17" t="s">
        <v>120</v>
      </c>
      <c r="BM212" s="216" t="s">
        <v>377</v>
      </c>
    </row>
    <row r="213" spans="2:51" s="14" customFormat="1" ht="12">
      <c r="B213" s="229"/>
      <c r="C213" s="230"/>
      <c r="D213" s="220" t="s">
        <v>122</v>
      </c>
      <c r="E213" s="231" t="s">
        <v>1</v>
      </c>
      <c r="F213" s="232" t="s">
        <v>378</v>
      </c>
      <c r="G213" s="230"/>
      <c r="H213" s="233">
        <v>6</v>
      </c>
      <c r="I213" s="234"/>
      <c r="J213" s="230"/>
      <c r="K213" s="230"/>
      <c r="L213" s="235"/>
      <c r="M213" s="236"/>
      <c r="N213" s="237"/>
      <c r="O213" s="237"/>
      <c r="P213" s="237"/>
      <c r="Q213" s="237"/>
      <c r="R213" s="237"/>
      <c r="S213" s="237"/>
      <c r="T213" s="238"/>
      <c r="AT213" s="239" t="s">
        <v>122</v>
      </c>
      <c r="AU213" s="239" t="s">
        <v>81</v>
      </c>
      <c r="AV213" s="14" t="s">
        <v>81</v>
      </c>
      <c r="AW213" s="14" t="s">
        <v>29</v>
      </c>
      <c r="AX213" s="14" t="s">
        <v>79</v>
      </c>
      <c r="AY213" s="239" t="s">
        <v>114</v>
      </c>
    </row>
    <row r="214" spans="1:65" s="2" customFormat="1" ht="21.75" customHeight="1">
      <c r="A214" s="34"/>
      <c r="B214" s="35"/>
      <c r="C214" s="204" t="s">
        <v>379</v>
      </c>
      <c r="D214" s="204" t="s">
        <v>116</v>
      </c>
      <c r="E214" s="205" t="s">
        <v>176</v>
      </c>
      <c r="F214" s="206" t="s">
        <v>177</v>
      </c>
      <c r="G214" s="207" t="s">
        <v>170</v>
      </c>
      <c r="H214" s="208">
        <v>6</v>
      </c>
      <c r="I214" s="209"/>
      <c r="J214" s="210">
        <f>ROUND(I214*H214,2)</f>
        <v>0</v>
      </c>
      <c r="K214" s="211"/>
      <c r="L214" s="39"/>
      <c r="M214" s="212" t="s">
        <v>1</v>
      </c>
      <c r="N214" s="213" t="s">
        <v>37</v>
      </c>
      <c r="O214" s="71"/>
      <c r="P214" s="214">
        <f>O214*H214</f>
        <v>0</v>
      </c>
      <c r="Q214" s="214">
        <v>5E-05</v>
      </c>
      <c r="R214" s="214">
        <f>Q214*H214</f>
        <v>0.00030000000000000003</v>
      </c>
      <c r="S214" s="214">
        <v>0</v>
      </c>
      <c r="T214" s="215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216" t="s">
        <v>120</v>
      </c>
      <c r="AT214" s="216" t="s">
        <v>116</v>
      </c>
      <c r="AU214" s="216" t="s">
        <v>81</v>
      </c>
      <c r="AY214" s="17" t="s">
        <v>114</v>
      </c>
      <c r="BE214" s="217">
        <f>IF(N214="základní",J214,0)</f>
        <v>0</v>
      </c>
      <c r="BF214" s="217">
        <f>IF(N214="snížená",J214,0)</f>
        <v>0</v>
      </c>
      <c r="BG214" s="217">
        <f>IF(N214="zákl. přenesená",J214,0)</f>
        <v>0</v>
      </c>
      <c r="BH214" s="217">
        <f>IF(N214="sníž. přenesená",J214,0)</f>
        <v>0</v>
      </c>
      <c r="BI214" s="217">
        <f>IF(N214="nulová",J214,0)</f>
        <v>0</v>
      </c>
      <c r="BJ214" s="17" t="s">
        <v>79</v>
      </c>
      <c r="BK214" s="217">
        <f>ROUND(I214*H214,2)</f>
        <v>0</v>
      </c>
      <c r="BL214" s="17" t="s">
        <v>120</v>
      </c>
      <c r="BM214" s="216" t="s">
        <v>380</v>
      </c>
    </row>
    <row r="215" spans="1:65" s="2" customFormat="1" ht="16.5" customHeight="1">
      <c r="A215" s="34"/>
      <c r="B215" s="35"/>
      <c r="C215" s="204" t="s">
        <v>381</v>
      </c>
      <c r="D215" s="204" t="s">
        <v>116</v>
      </c>
      <c r="E215" s="205" t="s">
        <v>180</v>
      </c>
      <c r="F215" s="206" t="s">
        <v>181</v>
      </c>
      <c r="G215" s="207" t="s">
        <v>170</v>
      </c>
      <c r="H215" s="208">
        <v>6</v>
      </c>
      <c r="I215" s="209"/>
      <c r="J215" s="210">
        <f>ROUND(I215*H215,2)</f>
        <v>0</v>
      </c>
      <c r="K215" s="211"/>
      <c r="L215" s="39"/>
      <c r="M215" s="212" t="s">
        <v>1</v>
      </c>
      <c r="N215" s="213" t="s">
        <v>37</v>
      </c>
      <c r="O215" s="71"/>
      <c r="P215" s="214">
        <f>O215*H215</f>
        <v>0</v>
      </c>
      <c r="Q215" s="214">
        <v>0</v>
      </c>
      <c r="R215" s="214">
        <f>Q215*H215</f>
        <v>0</v>
      </c>
      <c r="S215" s="214">
        <v>0</v>
      </c>
      <c r="T215" s="215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16" t="s">
        <v>120</v>
      </c>
      <c r="AT215" s="216" t="s">
        <v>116</v>
      </c>
      <c r="AU215" s="216" t="s">
        <v>81</v>
      </c>
      <c r="AY215" s="17" t="s">
        <v>114</v>
      </c>
      <c r="BE215" s="217">
        <f>IF(N215="základní",J215,0)</f>
        <v>0</v>
      </c>
      <c r="BF215" s="217">
        <f>IF(N215="snížená",J215,0)</f>
        <v>0</v>
      </c>
      <c r="BG215" s="217">
        <f>IF(N215="zákl. přenesená",J215,0)</f>
        <v>0</v>
      </c>
      <c r="BH215" s="217">
        <f>IF(N215="sníž. přenesená",J215,0)</f>
        <v>0</v>
      </c>
      <c r="BI215" s="217">
        <f>IF(N215="nulová",J215,0)</f>
        <v>0</v>
      </c>
      <c r="BJ215" s="17" t="s">
        <v>79</v>
      </c>
      <c r="BK215" s="217">
        <f>ROUND(I215*H215,2)</f>
        <v>0</v>
      </c>
      <c r="BL215" s="17" t="s">
        <v>120</v>
      </c>
      <c r="BM215" s="216" t="s">
        <v>382</v>
      </c>
    </row>
    <row r="216" spans="2:63" s="12" customFormat="1" ht="22.9" customHeight="1">
      <c r="B216" s="188"/>
      <c r="C216" s="189"/>
      <c r="D216" s="190" t="s">
        <v>71</v>
      </c>
      <c r="E216" s="202" t="s">
        <v>188</v>
      </c>
      <c r="F216" s="202" t="s">
        <v>189</v>
      </c>
      <c r="G216" s="189"/>
      <c r="H216" s="189"/>
      <c r="I216" s="192"/>
      <c r="J216" s="203">
        <f>BK216</f>
        <v>0</v>
      </c>
      <c r="K216" s="189"/>
      <c r="L216" s="194"/>
      <c r="M216" s="195"/>
      <c r="N216" s="196"/>
      <c r="O216" s="196"/>
      <c r="P216" s="197">
        <f>SUM(P217:P223)</f>
        <v>0</v>
      </c>
      <c r="Q216" s="196"/>
      <c r="R216" s="197">
        <f>SUM(R217:R223)</f>
        <v>0</v>
      </c>
      <c r="S216" s="196"/>
      <c r="T216" s="198">
        <f>SUM(T217:T223)</f>
        <v>0</v>
      </c>
      <c r="AR216" s="199" t="s">
        <v>79</v>
      </c>
      <c r="AT216" s="200" t="s">
        <v>71</v>
      </c>
      <c r="AU216" s="200" t="s">
        <v>79</v>
      </c>
      <c r="AY216" s="199" t="s">
        <v>114</v>
      </c>
      <c r="BK216" s="201">
        <f>SUM(BK217:BK223)</f>
        <v>0</v>
      </c>
    </row>
    <row r="217" spans="1:65" s="2" customFormat="1" ht="16.5" customHeight="1">
      <c r="A217" s="34"/>
      <c r="B217" s="35"/>
      <c r="C217" s="204" t="s">
        <v>383</v>
      </c>
      <c r="D217" s="204" t="s">
        <v>116</v>
      </c>
      <c r="E217" s="205" t="s">
        <v>191</v>
      </c>
      <c r="F217" s="206" t="s">
        <v>192</v>
      </c>
      <c r="G217" s="207" t="s">
        <v>135</v>
      </c>
      <c r="H217" s="208">
        <v>221.506</v>
      </c>
      <c r="I217" s="209"/>
      <c r="J217" s="210">
        <f>ROUND(I217*H217,2)</f>
        <v>0</v>
      </c>
      <c r="K217" s="211"/>
      <c r="L217" s="39"/>
      <c r="M217" s="212" t="s">
        <v>1</v>
      </c>
      <c r="N217" s="213" t="s">
        <v>37</v>
      </c>
      <c r="O217" s="71"/>
      <c r="P217" s="214">
        <f>O217*H217</f>
        <v>0</v>
      </c>
      <c r="Q217" s="214">
        <v>0</v>
      </c>
      <c r="R217" s="214">
        <f>Q217*H217</f>
        <v>0</v>
      </c>
      <c r="S217" s="214">
        <v>0</v>
      </c>
      <c r="T217" s="215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216" t="s">
        <v>120</v>
      </c>
      <c r="AT217" s="216" t="s">
        <v>116</v>
      </c>
      <c r="AU217" s="216" t="s">
        <v>81</v>
      </c>
      <c r="AY217" s="17" t="s">
        <v>114</v>
      </c>
      <c r="BE217" s="217">
        <f>IF(N217="základní",J217,0)</f>
        <v>0</v>
      </c>
      <c r="BF217" s="217">
        <f>IF(N217="snížená",J217,0)</f>
        <v>0</v>
      </c>
      <c r="BG217" s="217">
        <f>IF(N217="zákl. přenesená",J217,0)</f>
        <v>0</v>
      </c>
      <c r="BH217" s="217">
        <f>IF(N217="sníž. přenesená",J217,0)</f>
        <v>0</v>
      </c>
      <c r="BI217" s="217">
        <f>IF(N217="nulová",J217,0)</f>
        <v>0</v>
      </c>
      <c r="BJ217" s="17" t="s">
        <v>79</v>
      </c>
      <c r="BK217" s="217">
        <f>ROUND(I217*H217,2)</f>
        <v>0</v>
      </c>
      <c r="BL217" s="17" t="s">
        <v>120</v>
      </c>
      <c r="BM217" s="216" t="s">
        <v>384</v>
      </c>
    </row>
    <row r="218" spans="1:65" s="2" customFormat="1" ht="21.75" customHeight="1">
      <c r="A218" s="34"/>
      <c r="B218" s="35"/>
      <c r="C218" s="204" t="s">
        <v>385</v>
      </c>
      <c r="D218" s="204" t="s">
        <v>116</v>
      </c>
      <c r="E218" s="205" t="s">
        <v>194</v>
      </c>
      <c r="F218" s="206" t="s">
        <v>195</v>
      </c>
      <c r="G218" s="207" t="s">
        <v>135</v>
      </c>
      <c r="H218" s="208">
        <v>1772.048</v>
      </c>
      <c r="I218" s="209"/>
      <c r="J218" s="210">
        <f>ROUND(I218*H218,2)</f>
        <v>0</v>
      </c>
      <c r="K218" s="211"/>
      <c r="L218" s="39"/>
      <c r="M218" s="212" t="s">
        <v>1</v>
      </c>
      <c r="N218" s="213" t="s">
        <v>37</v>
      </c>
      <c r="O218" s="71"/>
      <c r="P218" s="214">
        <f>O218*H218</f>
        <v>0</v>
      </c>
      <c r="Q218" s="214">
        <v>0</v>
      </c>
      <c r="R218" s="214">
        <f>Q218*H218</f>
        <v>0</v>
      </c>
      <c r="S218" s="214">
        <v>0</v>
      </c>
      <c r="T218" s="215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216" t="s">
        <v>120</v>
      </c>
      <c r="AT218" s="216" t="s">
        <v>116</v>
      </c>
      <c r="AU218" s="216" t="s">
        <v>81</v>
      </c>
      <c r="AY218" s="17" t="s">
        <v>114</v>
      </c>
      <c r="BE218" s="217">
        <f>IF(N218="základní",J218,0)</f>
        <v>0</v>
      </c>
      <c r="BF218" s="217">
        <f>IF(N218="snížená",J218,0)</f>
        <v>0</v>
      </c>
      <c r="BG218" s="217">
        <f>IF(N218="zákl. přenesená",J218,0)</f>
        <v>0</v>
      </c>
      <c r="BH218" s="217">
        <f>IF(N218="sníž. přenesená",J218,0)</f>
        <v>0</v>
      </c>
      <c r="BI218" s="217">
        <f>IF(N218="nulová",J218,0)</f>
        <v>0</v>
      </c>
      <c r="BJ218" s="17" t="s">
        <v>79</v>
      </c>
      <c r="BK218" s="217">
        <f>ROUND(I218*H218,2)</f>
        <v>0</v>
      </c>
      <c r="BL218" s="17" t="s">
        <v>120</v>
      </c>
      <c r="BM218" s="216" t="s">
        <v>386</v>
      </c>
    </row>
    <row r="219" spans="2:51" s="14" customFormat="1" ht="12">
      <c r="B219" s="229"/>
      <c r="C219" s="230"/>
      <c r="D219" s="220" t="s">
        <v>122</v>
      </c>
      <c r="E219" s="230"/>
      <c r="F219" s="232" t="s">
        <v>387</v>
      </c>
      <c r="G219" s="230"/>
      <c r="H219" s="233">
        <v>1772.048</v>
      </c>
      <c r="I219" s="234"/>
      <c r="J219" s="230"/>
      <c r="K219" s="230"/>
      <c r="L219" s="235"/>
      <c r="M219" s="236"/>
      <c r="N219" s="237"/>
      <c r="O219" s="237"/>
      <c r="P219" s="237"/>
      <c r="Q219" s="237"/>
      <c r="R219" s="237"/>
      <c r="S219" s="237"/>
      <c r="T219" s="238"/>
      <c r="AT219" s="239" t="s">
        <v>122</v>
      </c>
      <c r="AU219" s="239" t="s">
        <v>81</v>
      </c>
      <c r="AV219" s="14" t="s">
        <v>81</v>
      </c>
      <c r="AW219" s="14" t="s">
        <v>4</v>
      </c>
      <c r="AX219" s="14" t="s">
        <v>79</v>
      </c>
      <c r="AY219" s="239" t="s">
        <v>114</v>
      </c>
    </row>
    <row r="220" spans="1:65" s="2" customFormat="1" ht="21.75" customHeight="1">
      <c r="A220" s="34"/>
      <c r="B220" s="35"/>
      <c r="C220" s="204" t="s">
        <v>388</v>
      </c>
      <c r="D220" s="204" t="s">
        <v>116</v>
      </c>
      <c r="E220" s="205" t="s">
        <v>389</v>
      </c>
      <c r="F220" s="206" t="s">
        <v>390</v>
      </c>
      <c r="G220" s="207" t="s">
        <v>135</v>
      </c>
      <c r="H220" s="208">
        <v>74.14</v>
      </c>
      <c r="I220" s="209"/>
      <c r="J220" s="210">
        <f>ROUND(I220*H220,2)</f>
        <v>0</v>
      </c>
      <c r="K220" s="211"/>
      <c r="L220" s="39"/>
      <c r="M220" s="212" t="s">
        <v>1</v>
      </c>
      <c r="N220" s="213" t="s">
        <v>37</v>
      </c>
      <c r="O220" s="71"/>
      <c r="P220" s="214">
        <f>O220*H220</f>
        <v>0</v>
      </c>
      <c r="Q220" s="214">
        <v>0</v>
      </c>
      <c r="R220" s="214">
        <f>Q220*H220</f>
        <v>0</v>
      </c>
      <c r="S220" s="214">
        <v>0</v>
      </c>
      <c r="T220" s="215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216" t="s">
        <v>120</v>
      </c>
      <c r="AT220" s="216" t="s">
        <v>116</v>
      </c>
      <c r="AU220" s="216" t="s">
        <v>81</v>
      </c>
      <c r="AY220" s="17" t="s">
        <v>114</v>
      </c>
      <c r="BE220" s="217">
        <f>IF(N220="základní",J220,0)</f>
        <v>0</v>
      </c>
      <c r="BF220" s="217">
        <f>IF(N220="snížená",J220,0)</f>
        <v>0</v>
      </c>
      <c r="BG220" s="217">
        <f>IF(N220="zákl. přenesená",J220,0)</f>
        <v>0</v>
      </c>
      <c r="BH220" s="217">
        <f>IF(N220="sníž. přenesená",J220,0)</f>
        <v>0</v>
      </c>
      <c r="BI220" s="217">
        <f>IF(N220="nulová",J220,0)</f>
        <v>0</v>
      </c>
      <c r="BJ220" s="17" t="s">
        <v>79</v>
      </c>
      <c r="BK220" s="217">
        <f>ROUND(I220*H220,2)</f>
        <v>0</v>
      </c>
      <c r="BL220" s="17" t="s">
        <v>120</v>
      </c>
      <c r="BM220" s="216" t="s">
        <v>391</v>
      </c>
    </row>
    <row r="221" spans="1:65" s="2" customFormat="1" ht="21.75" customHeight="1">
      <c r="A221" s="34"/>
      <c r="B221" s="35"/>
      <c r="C221" s="204" t="s">
        <v>392</v>
      </c>
      <c r="D221" s="204" t="s">
        <v>116</v>
      </c>
      <c r="E221" s="205" t="s">
        <v>393</v>
      </c>
      <c r="F221" s="206" t="s">
        <v>394</v>
      </c>
      <c r="G221" s="207" t="s">
        <v>135</v>
      </c>
      <c r="H221" s="208">
        <v>112.8</v>
      </c>
      <c r="I221" s="209"/>
      <c r="J221" s="210">
        <f>ROUND(I221*H221,2)</f>
        <v>0</v>
      </c>
      <c r="K221" s="211"/>
      <c r="L221" s="39"/>
      <c r="M221" s="212" t="s">
        <v>1</v>
      </c>
      <c r="N221" s="213" t="s">
        <v>37</v>
      </c>
      <c r="O221" s="71"/>
      <c r="P221" s="214">
        <f>O221*H221</f>
        <v>0</v>
      </c>
      <c r="Q221" s="214">
        <v>0</v>
      </c>
      <c r="R221" s="214">
        <f>Q221*H221</f>
        <v>0</v>
      </c>
      <c r="S221" s="214">
        <v>0</v>
      </c>
      <c r="T221" s="215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216" t="s">
        <v>120</v>
      </c>
      <c r="AT221" s="216" t="s">
        <v>116</v>
      </c>
      <c r="AU221" s="216" t="s">
        <v>81</v>
      </c>
      <c r="AY221" s="17" t="s">
        <v>114</v>
      </c>
      <c r="BE221" s="217">
        <f>IF(N221="základní",J221,0)</f>
        <v>0</v>
      </c>
      <c r="BF221" s="217">
        <f>IF(N221="snížená",J221,0)</f>
        <v>0</v>
      </c>
      <c r="BG221" s="217">
        <f>IF(N221="zákl. přenesená",J221,0)</f>
        <v>0</v>
      </c>
      <c r="BH221" s="217">
        <f>IF(N221="sníž. přenesená",J221,0)</f>
        <v>0</v>
      </c>
      <c r="BI221" s="217">
        <f>IF(N221="nulová",J221,0)</f>
        <v>0</v>
      </c>
      <c r="BJ221" s="17" t="s">
        <v>79</v>
      </c>
      <c r="BK221" s="217">
        <f>ROUND(I221*H221,2)</f>
        <v>0</v>
      </c>
      <c r="BL221" s="17" t="s">
        <v>120</v>
      </c>
      <c r="BM221" s="216" t="s">
        <v>395</v>
      </c>
    </row>
    <row r="222" spans="1:65" s="2" customFormat="1" ht="21.75" customHeight="1">
      <c r="A222" s="34"/>
      <c r="B222" s="35"/>
      <c r="C222" s="204" t="s">
        <v>396</v>
      </c>
      <c r="D222" s="204" t="s">
        <v>116</v>
      </c>
      <c r="E222" s="205" t="s">
        <v>397</v>
      </c>
      <c r="F222" s="206" t="s">
        <v>398</v>
      </c>
      <c r="G222" s="207" t="s">
        <v>135</v>
      </c>
      <c r="H222" s="208">
        <v>71.114</v>
      </c>
      <c r="I222" s="209"/>
      <c r="J222" s="210">
        <f>ROUND(I222*H222,2)</f>
        <v>0</v>
      </c>
      <c r="K222" s="211"/>
      <c r="L222" s="39"/>
      <c r="M222" s="212" t="s">
        <v>1</v>
      </c>
      <c r="N222" s="213" t="s">
        <v>37</v>
      </c>
      <c r="O222" s="71"/>
      <c r="P222" s="214">
        <f>O222*H222</f>
        <v>0</v>
      </c>
      <c r="Q222" s="214">
        <v>0</v>
      </c>
      <c r="R222" s="214">
        <f>Q222*H222</f>
        <v>0</v>
      </c>
      <c r="S222" s="214">
        <v>0</v>
      </c>
      <c r="T222" s="215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216" t="s">
        <v>120</v>
      </c>
      <c r="AT222" s="216" t="s">
        <v>116</v>
      </c>
      <c r="AU222" s="216" t="s">
        <v>81</v>
      </c>
      <c r="AY222" s="17" t="s">
        <v>114</v>
      </c>
      <c r="BE222" s="217">
        <f>IF(N222="základní",J222,0)</f>
        <v>0</v>
      </c>
      <c r="BF222" s="217">
        <f>IF(N222="snížená",J222,0)</f>
        <v>0</v>
      </c>
      <c r="BG222" s="217">
        <f>IF(N222="zákl. přenesená",J222,0)</f>
        <v>0</v>
      </c>
      <c r="BH222" s="217">
        <f>IF(N222="sníž. přenesená",J222,0)</f>
        <v>0</v>
      </c>
      <c r="BI222" s="217">
        <f>IF(N222="nulová",J222,0)</f>
        <v>0</v>
      </c>
      <c r="BJ222" s="17" t="s">
        <v>79</v>
      </c>
      <c r="BK222" s="217">
        <f>ROUND(I222*H222,2)</f>
        <v>0</v>
      </c>
      <c r="BL222" s="17" t="s">
        <v>120</v>
      </c>
      <c r="BM222" s="216" t="s">
        <v>399</v>
      </c>
    </row>
    <row r="223" spans="2:51" s="14" customFormat="1" ht="12">
      <c r="B223" s="229"/>
      <c r="C223" s="230"/>
      <c r="D223" s="220" t="s">
        <v>122</v>
      </c>
      <c r="E223" s="231" t="s">
        <v>1</v>
      </c>
      <c r="F223" s="232" t="s">
        <v>400</v>
      </c>
      <c r="G223" s="230"/>
      <c r="H223" s="233">
        <v>71.114</v>
      </c>
      <c r="I223" s="234"/>
      <c r="J223" s="230"/>
      <c r="K223" s="230"/>
      <c r="L223" s="235"/>
      <c r="M223" s="236"/>
      <c r="N223" s="237"/>
      <c r="O223" s="237"/>
      <c r="P223" s="237"/>
      <c r="Q223" s="237"/>
      <c r="R223" s="237"/>
      <c r="S223" s="237"/>
      <c r="T223" s="238"/>
      <c r="AT223" s="239" t="s">
        <v>122</v>
      </c>
      <c r="AU223" s="239" t="s">
        <v>81</v>
      </c>
      <c r="AV223" s="14" t="s">
        <v>81</v>
      </c>
      <c r="AW223" s="14" t="s">
        <v>29</v>
      </c>
      <c r="AX223" s="14" t="s">
        <v>79</v>
      </c>
      <c r="AY223" s="239" t="s">
        <v>114</v>
      </c>
    </row>
    <row r="224" spans="2:63" s="12" customFormat="1" ht="22.9" customHeight="1">
      <c r="B224" s="188"/>
      <c r="C224" s="189"/>
      <c r="D224" s="190" t="s">
        <v>71</v>
      </c>
      <c r="E224" s="202" t="s">
        <v>204</v>
      </c>
      <c r="F224" s="202" t="s">
        <v>205</v>
      </c>
      <c r="G224" s="189"/>
      <c r="H224" s="189"/>
      <c r="I224" s="192"/>
      <c r="J224" s="203">
        <f>BK224</f>
        <v>0</v>
      </c>
      <c r="K224" s="189"/>
      <c r="L224" s="194"/>
      <c r="M224" s="195"/>
      <c r="N224" s="196"/>
      <c r="O224" s="196"/>
      <c r="P224" s="197">
        <f>P225</f>
        <v>0</v>
      </c>
      <c r="Q224" s="196"/>
      <c r="R224" s="197">
        <f>R225</f>
        <v>0</v>
      </c>
      <c r="S224" s="196"/>
      <c r="T224" s="198">
        <f>T225</f>
        <v>0</v>
      </c>
      <c r="AR224" s="199" t="s">
        <v>79</v>
      </c>
      <c r="AT224" s="200" t="s">
        <v>71</v>
      </c>
      <c r="AU224" s="200" t="s">
        <v>79</v>
      </c>
      <c r="AY224" s="199" t="s">
        <v>114</v>
      </c>
      <c r="BK224" s="201">
        <f>BK225</f>
        <v>0</v>
      </c>
    </row>
    <row r="225" spans="1:65" s="2" customFormat="1" ht="21.75" customHeight="1">
      <c r="A225" s="34"/>
      <c r="B225" s="35"/>
      <c r="C225" s="204" t="s">
        <v>401</v>
      </c>
      <c r="D225" s="204" t="s">
        <v>116</v>
      </c>
      <c r="E225" s="205" t="s">
        <v>207</v>
      </c>
      <c r="F225" s="206" t="s">
        <v>208</v>
      </c>
      <c r="G225" s="207" t="s">
        <v>135</v>
      </c>
      <c r="H225" s="208">
        <v>297.218</v>
      </c>
      <c r="I225" s="209"/>
      <c r="J225" s="210">
        <f>ROUND(I225*H225,2)</f>
        <v>0</v>
      </c>
      <c r="K225" s="211"/>
      <c r="L225" s="39"/>
      <c r="M225" s="212" t="s">
        <v>1</v>
      </c>
      <c r="N225" s="213" t="s">
        <v>37</v>
      </c>
      <c r="O225" s="71"/>
      <c r="P225" s="214">
        <f>O225*H225</f>
        <v>0</v>
      </c>
      <c r="Q225" s="214">
        <v>0</v>
      </c>
      <c r="R225" s="214">
        <f>Q225*H225</f>
        <v>0</v>
      </c>
      <c r="S225" s="214">
        <v>0</v>
      </c>
      <c r="T225" s="215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216" t="s">
        <v>120</v>
      </c>
      <c r="AT225" s="216" t="s">
        <v>116</v>
      </c>
      <c r="AU225" s="216" t="s">
        <v>81</v>
      </c>
      <c r="AY225" s="17" t="s">
        <v>114</v>
      </c>
      <c r="BE225" s="217">
        <f>IF(N225="základní",J225,0)</f>
        <v>0</v>
      </c>
      <c r="BF225" s="217">
        <f>IF(N225="snížená",J225,0)</f>
        <v>0</v>
      </c>
      <c r="BG225" s="217">
        <f>IF(N225="zákl. přenesená",J225,0)</f>
        <v>0</v>
      </c>
      <c r="BH225" s="217">
        <f>IF(N225="sníž. přenesená",J225,0)</f>
        <v>0</v>
      </c>
      <c r="BI225" s="217">
        <f>IF(N225="nulová",J225,0)</f>
        <v>0</v>
      </c>
      <c r="BJ225" s="17" t="s">
        <v>79</v>
      </c>
      <c r="BK225" s="217">
        <f>ROUND(I225*H225,2)</f>
        <v>0</v>
      </c>
      <c r="BL225" s="17" t="s">
        <v>120</v>
      </c>
      <c r="BM225" s="216" t="s">
        <v>402</v>
      </c>
    </row>
    <row r="226" spans="2:63" s="12" customFormat="1" ht="25.9" customHeight="1">
      <c r="B226" s="188"/>
      <c r="C226" s="189"/>
      <c r="D226" s="190" t="s">
        <v>71</v>
      </c>
      <c r="E226" s="191" t="s">
        <v>403</v>
      </c>
      <c r="F226" s="191" t="s">
        <v>404</v>
      </c>
      <c r="G226" s="189"/>
      <c r="H226" s="189"/>
      <c r="I226" s="192"/>
      <c r="J226" s="193">
        <f>BK226</f>
        <v>0</v>
      </c>
      <c r="K226" s="189"/>
      <c r="L226" s="194"/>
      <c r="M226" s="195"/>
      <c r="N226" s="196"/>
      <c r="O226" s="196"/>
      <c r="P226" s="197">
        <f>P227</f>
        <v>0</v>
      </c>
      <c r="Q226" s="196"/>
      <c r="R226" s="197">
        <f>R227</f>
        <v>5E-05</v>
      </c>
      <c r="S226" s="196"/>
      <c r="T226" s="198">
        <f>T227</f>
        <v>0</v>
      </c>
      <c r="AR226" s="199" t="s">
        <v>81</v>
      </c>
      <c r="AT226" s="200" t="s">
        <v>71</v>
      </c>
      <c r="AU226" s="200" t="s">
        <v>72</v>
      </c>
      <c r="AY226" s="199" t="s">
        <v>114</v>
      </c>
      <c r="BK226" s="201">
        <f>BK227</f>
        <v>0</v>
      </c>
    </row>
    <row r="227" spans="2:63" s="12" customFormat="1" ht="22.9" customHeight="1">
      <c r="B227" s="188"/>
      <c r="C227" s="189"/>
      <c r="D227" s="190" t="s">
        <v>71</v>
      </c>
      <c r="E227" s="202" t="s">
        <v>405</v>
      </c>
      <c r="F227" s="202" t="s">
        <v>406</v>
      </c>
      <c r="G227" s="189"/>
      <c r="H227" s="189"/>
      <c r="I227" s="192"/>
      <c r="J227" s="203">
        <f>BK227</f>
        <v>0</v>
      </c>
      <c r="K227" s="189"/>
      <c r="L227" s="194"/>
      <c r="M227" s="195"/>
      <c r="N227" s="196"/>
      <c r="O227" s="196"/>
      <c r="P227" s="197">
        <f>P228</f>
        <v>0</v>
      </c>
      <c r="Q227" s="196"/>
      <c r="R227" s="197">
        <f>R228</f>
        <v>5E-05</v>
      </c>
      <c r="S227" s="196"/>
      <c r="T227" s="198">
        <f>T228</f>
        <v>0</v>
      </c>
      <c r="AR227" s="199" t="s">
        <v>81</v>
      </c>
      <c r="AT227" s="200" t="s">
        <v>71</v>
      </c>
      <c r="AU227" s="200" t="s">
        <v>79</v>
      </c>
      <c r="AY227" s="199" t="s">
        <v>114</v>
      </c>
      <c r="BK227" s="201">
        <f>BK228</f>
        <v>0</v>
      </c>
    </row>
    <row r="228" spans="1:65" s="2" customFormat="1" ht="21.75" customHeight="1">
      <c r="A228" s="34"/>
      <c r="B228" s="35"/>
      <c r="C228" s="204" t="s">
        <v>407</v>
      </c>
      <c r="D228" s="204" t="s">
        <v>116</v>
      </c>
      <c r="E228" s="205" t="s">
        <v>408</v>
      </c>
      <c r="F228" s="206" t="s">
        <v>409</v>
      </c>
      <c r="G228" s="207" t="s">
        <v>410</v>
      </c>
      <c r="H228" s="208">
        <v>1</v>
      </c>
      <c r="I228" s="209"/>
      <c r="J228" s="210">
        <f>ROUND(I228*H228,2)</f>
        <v>0</v>
      </c>
      <c r="K228" s="211"/>
      <c r="L228" s="39"/>
      <c r="M228" s="212" t="s">
        <v>1</v>
      </c>
      <c r="N228" s="213" t="s">
        <v>37</v>
      </c>
      <c r="O228" s="71"/>
      <c r="P228" s="214">
        <f>O228*H228</f>
        <v>0</v>
      </c>
      <c r="Q228" s="214">
        <v>5E-05</v>
      </c>
      <c r="R228" s="214">
        <f>Q228*H228</f>
        <v>5E-05</v>
      </c>
      <c r="S228" s="214">
        <v>0</v>
      </c>
      <c r="T228" s="215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216" t="s">
        <v>197</v>
      </c>
      <c r="AT228" s="216" t="s">
        <v>116</v>
      </c>
      <c r="AU228" s="216" t="s">
        <v>81</v>
      </c>
      <c r="AY228" s="17" t="s">
        <v>114</v>
      </c>
      <c r="BE228" s="217">
        <f>IF(N228="základní",J228,0)</f>
        <v>0</v>
      </c>
      <c r="BF228" s="217">
        <f>IF(N228="snížená",J228,0)</f>
        <v>0</v>
      </c>
      <c r="BG228" s="217">
        <f>IF(N228="zákl. přenesená",J228,0)</f>
        <v>0</v>
      </c>
      <c r="BH228" s="217">
        <f>IF(N228="sníž. přenesená",J228,0)</f>
        <v>0</v>
      </c>
      <c r="BI228" s="217">
        <f>IF(N228="nulová",J228,0)</f>
        <v>0</v>
      </c>
      <c r="BJ228" s="17" t="s">
        <v>79</v>
      </c>
      <c r="BK228" s="217">
        <f>ROUND(I228*H228,2)</f>
        <v>0</v>
      </c>
      <c r="BL228" s="17" t="s">
        <v>197</v>
      </c>
      <c r="BM228" s="216" t="s">
        <v>411</v>
      </c>
    </row>
    <row r="229" spans="2:63" s="12" customFormat="1" ht="25.9" customHeight="1">
      <c r="B229" s="188"/>
      <c r="C229" s="189"/>
      <c r="D229" s="190" t="s">
        <v>71</v>
      </c>
      <c r="E229" s="191" t="s">
        <v>210</v>
      </c>
      <c r="F229" s="191" t="s">
        <v>211</v>
      </c>
      <c r="G229" s="189"/>
      <c r="H229" s="189"/>
      <c r="I229" s="192"/>
      <c r="J229" s="193">
        <f>BK229</f>
        <v>0</v>
      </c>
      <c r="K229" s="189"/>
      <c r="L229" s="194"/>
      <c r="M229" s="195"/>
      <c r="N229" s="196"/>
      <c r="O229" s="196"/>
      <c r="P229" s="197">
        <f>SUM(P230:P232)</f>
        <v>0</v>
      </c>
      <c r="Q229" s="196"/>
      <c r="R229" s="197">
        <f>SUM(R230:R232)</f>
        <v>0</v>
      </c>
      <c r="S229" s="196"/>
      <c r="T229" s="198">
        <f>SUM(T230:T232)</f>
        <v>0</v>
      </c>
      <c r="AR229" s="199" t="s">
        <v>131</v>
      </c>
      <c r="AT229" s="200" t="s">
        <v>71</v>
      </c>
      <c r="AU229" s="200" t="s">
        <v>72</v>
      </c>
      <c r="AY229" s="199" t="s">
        <v>114</v>
      </c>
      <c r="BK229" s="201">
        <f>SUM(BK230:BK232)</f>
        <v>0</v>
      </c>
    </row>
    <row r="230" spans="1:65" s="2" customFormat="1" ht="16.5" customHeight="1">
      <c r="A230" s="34"/>
      <c r="B230" s="35"/>
      <c r="C230" s="204" t="s">
        <v>412</v>
      </c>
      <c r="D230" s="204" t="s">
        <v>116</v>
      </c>
      <c r="E230" s="205" t="s">
        <v>413</v>
      </c>
      <c r="F230" s="206" t="s">
        <v>414</v>
      </c>
      <c r="G230" s="207" t="s">
        <v>410</v>
      </c>
      <c r="H230" s="208">
        <v>1</v>
      </c>
      <c r="I230" s="209"/>
      <c r="J230" s="210">
        <f>ROUND(I230*H230,2)</f>
        <v>0</v>
      </c>
      <c r="K230" s="211"/>
      <c r="L230" s="39"/>
      <c r="M230" s="212" t="s">
        <v>1</v>
      </c>
      <c r="N230" s="213" t="s">
        <v>37</v>
      </c>
      <c r="O230" s="71"/>
      <c r="P230" s="214">
        <f>O230*H230</f>
        <v>0</v>
      </c>
      <c r="Q230" s="214">
        <v>0</v>
      </c>
      <c r="R230" s="214">
        <f>Q230*H230</f>
        <v>0</v>
      </c>
      <c r="S230" s="214">
        <v>0</v>
      </c>
      <c r="T230" s="215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216" t="s">
        <v>216</v>
      </c>
      <c r="AT230" s="216" t="s">
        <v>116</v>
      </c>
      <c r="AU230" s="216" t="s">
        <v>79</v>
      </c>
      <c r="AY230" s="17" t="s">
        <v>114</v>
      </c>
      <c r="BE230" s="217">
        <f>IF(N230="základní",J230,0)</f>
        <v>0</v>
      </c>
      <c r="BF230" s="217">
        <f>IF(N230="snížená",J230,0)</f>
        <v>0</v>
      </c>
      <c r="BG230" s="217">
        <f>IF(N230="zákl. přenesená",J230,0)</f>
        <v>0</v>
      </c>
      <c r="BH230" s="217">
        <f>IF(N230="sníž. přenesená",J230,0)</f>
        <v>0</v>
      </c>
      <c r="BI230" s="217">
        <f>IF(N230="nulová",J230,0)</f>
        <v>0</v>
      </c>
      <c r="BJ230" s="17" t="s">
        <v>79</v>
      </c>
      <c r="BK230" s="217">
        <f>ROUND(I230*H230,2)</f>
        <v>0</v>
      </c>
      <c r="BL230" s="17" t="s">
        <v>216</v>
      </c>
      <c r="BM230" s="216" t="s">
        <v>415</v>
      </c>
    </row>
    <row r="231" spans="1:65" s="2" customFormat="1" ht="21.75" customHeight="1">
      <c r="A231" s="34"/>
      <c r="B231" s="35"/>
      <c r="C231" s="204" t="s">
        <v>416</v>
      </c>
      <c r="D231" s="204" t="s">
        <v>116</v>
      </c>
      <c r="E231" s="205" t="s">
        <v>213</v>
      </c>
      <c r="F231" s="206" t="s">
        <v>214</v>
      </c>
      <c r="G231" s="207" t="s">
        <v>215</v>
      </c>
      <c r="H231" s="208">
        <v>1</v>
      </c>
      <c r="I231" s="209"/>
      <c r="J231" s="210">
        <f>ROUND(I231*H231,2)</f>
        <v>0</v>
      </c>
      <c r="K231" s="211"/>
      <c r="L231" s="39"/>
      <c r="M231" s="212" t="s">
        <v>1</v>
      </c>
      <c r="N231" s="213" t="s">
        <v>37</v>
      </c>
      <c r="O231" s="71"/>
      <c r="P231" s="214">
        <f>O231*H231</f>
        <v>0</v>
      </c>
      <c r="Q231" s="214">
        <v>0</v>
      </c>
      <c r="R231" s="214">
        <f>Q231*H231</f>
        <v>0</v>
      </c>
      <c r="S231" s="214">
        <v>0</v>
      </c>
      <c r="T231" s="215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216" t="s">
        <v>216</v>
      </c>
      <c r="AT231" s="216" t="s">
        <v>116</v>
      </c>
      <c r="AU231" s="216" t="s">
        <v>79</v>
      </c>
      <c r="AY231" s="17" t="s">
        <v>114</v>
      </c>
      <c r="BE231" s="217">
        <f>IF(N231="základní",J231,0)</f>
        <v>0</v>
      </c>
      <c r="BF231" s="217">
        <f>IF(N231="snížená",J231,0)</f>
        <v>0</v>
      </c>
      <c r="BG231" s="217">
        <f>IF(N231="zákl. přenesená",J231,0)</f>
        <v>0</v>
      </c>
      <c r="BH231" s="217">
        <f>IF(N231="sníž. přenesená",J231,0)</f>
        <v>0</v>
      </c>
      <c r="BI231" s="217">
        <f>IF(N231="nulová",J231,0)</f>
        <v>0</v>
      </c>
      <c r="BJ231" s="17" t="s">
        <v>79</v>
      </c>
      <c r="BK231" s="217">
        <f>ROUND(I231*H231,2)</f>
        <v>0</v>
      </c>
      <c r="BL231" s="17" t="s">
        <v>216</v>
      </c>
      <c r="BM231" s="216" t="s">
        <v>417</v>
      </c>
    </row>
    <row r="232" spans="1:65" s="2" customFormat="1" ht="16.5" customHeight="1">
      <c r="A232" s="34"/>
      <c r="B232" s="35"/>
      <c r="C232" s="204" t="s">
        <v>418</v>
      </c>
      <c r="D232" s="204" t="s">
        <v>116</v>
      </c>
      <c r="E232" s="205" t="s">
        <v>219</v>
      </c>
      <c r="F232" s="206" t="s">
        <v>220</v>
      </c>
      <c r="G232" s="207" t="s">
        <v>215</v>
      </c>
      <c r="H232" s="208">
        <v>1</v>
      </c>
      <c r="I232" s="209"/>
      <c r="J232" s="210">
        <f>ROUND(I232*H232,2)</f>
        <v>0</v>
      </c>
      <c r="K232" s="211"/>
      <c r="L232" s="39"/>
      <c r="M232" s="251" t="s">
        <v>1</v>
      </c>
      <c r="N232" s="252" t="s">
        <v>37</v>
      </c>
      <c r="O232" s="253"/>
      <c r="P232" s="254">
        <f>O232*H232</f>
        <v>0</v>
      </c>
      <c r="Q232" s="254">
        <v>0</v>
      </c>
      <c r="R232" s="254">
        <f>Q232*H232</f>
        <v>0</v>
      </c>
      <c r="S232" s="254">
        <v>0</v>
      </c>
      <c r="T232" s="255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216" t="s">
        <v>216</v>
      </c>
      <c r="AT232" s="216" t="s">
        <v>116</v>
      </c>
      <c r="AU232" s="216" t="s">
        <v>79</v>
      </c>
      <c r="AY232" s="17" t="s">
        <v>114</v>
      </c>
      <c r="BE232" s="217">
        <f>IF(N232="základní",J232,0)</f>
        <v>0</v>
      </c>
      <c r="BF232" s="217">
        <f>IF(N232="snížená",J232,0)</f>
        <v>0</v>
      </c>
      <c r="BG232" s="217">
        <f>IF(N232="zákl. přenesená",J232,0)</f>
        <v>0</v>
      </c>
      <c r="BH232" s="217">
        <f>IF(N232="sníž. přenesená",J232,0)</f>
        <v>0</v>
      </c>
      <c r="BI232" s="217">
        <f>IF(N232="nulová",J232,0)</f>
        <v>0</v>
      </c>
      <c r="BJ232" s="17" t="s">
        <v>79</v>
      </c>
      <c r="BK232" s="217">
        <f>ROUND(I232*H232,2)</f>
        <v>0</v>
      </c>
      <c r="BL232" s="17" t="s">
        <v>216</v>
      </c>
      <c r="BM232" s="216" t="s">
        <v>419</v>
      </c>
    </row>
    <row r="233" spans="1:31" s="2" customFormat="1" ht="6.95" customHeight="1">
      <c r="A233" s="34"/>
      <c r="B233" s="54"/>
      <c r="C233" s="55"/>
      <c r="D233" s="55"/>
      <c r="E233" s="55"/>
      <c r="F233" s="55"/>
      <c r="G233" s="55"/>
      <c r="H233" s="55"/>
      <c r="I233" s="152"/>
      <c r="J233" s="55"/>
      <c r="K233" s="55"/>
      <c r="L233" s="39"/>
      <c r="M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</row>
  </sheetData>
  <sheetProtection algorithmName="SHA-512" hashValue="6IADVdF/YWBK68lpZO1se9ajkVpkeOhV+uZ5i2ZXn3Sm+qN2dvB1mBYV6hQc0T6BTFM6atAY+CMqNH6yGKzavA==" saltValue="OsdN8G5VnbHOBDMfAViHGw==" spinCount="100000" sheet="1" formatColumns="0" formatRows="0" autoFilter="0"/>
  <autoFilter ref="C125:K232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Pikora Aleš</dc:creator>
  <cp:keywords/>
  <dc:description/>
  <cp:lastModifiedBy>Pavlína Tůmová</cp:lastModifiedBy>
  <dcterms:created xsi:type="dcterms:W3CDTF">2020-09-23T08:59:29Z</dcterms:created>
  <dcterms:modified xsi:type="dcterms:W3CDTF">2020-09-23T11:48:08Z</dcterms:modified>
  <cp:category/>
  <cp:version/>
  <cp:contentType/>
  <cp:contentStatus/>
</cp:coreProperties>
</file>